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Downloads\"/>
    </mc:Choice>
  </mc:AlternateContent>
  <xr:revisionPtr revIDLastSave="0" documentId="13_ncr:1_{594AC4D8-57C4-40FF-8A75-738C349DEECE}" xr6:coauthVersionLast="47" xr6:coauthVersionMax="47" xr10:uidLastSave="{00000000-0000-0000-0000-000000000000}"/>
  <bookViews>
    <workbookView xWindow="-120" yWindow="-120" windowWidth="20730" windowHeight="1116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RAB!$A$1:$K$221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</workbook>
</file>

<file path=xl/calcChain.xml><?xml version="1.0" encoding="utf-8"?>
<calcChain xmlns="http://schemas.openxmlformats.org/spreadsheetml/2006/main">
  <c r="G198" i="11" l="1"/>
  <c r="G199" i="11"/>
  <c r="D198" i="11"/>
  <c r="H198" i="11" s="1"/>
  <c r="E198" i="11"/>
  <c r="D199" i="11"/>
  <c r="J199" i="11" s="1"/>
  <c r="E199" i="11"/>
  <c r="F194" i="11"/>
  <c r="F193" i="11"/>
  <c r="F192" i="11"/>
  <c r="F191" i="11"/>
  <c r="F190" i="11"/>
  <c r="G188" i="11"/>
  <c r="G189" i="11"/>
  <c r="G190" i="11"/>
  <c r="G191" i="11"/>
  <c r="G192" i="11"/>
  <c r="G193" i="11"/>
  <c r="G194" i="11"/>
  <c r="D188" i="11"/>
  <c r="H188" i="11" s="1"/>
  <c r="E188" i="11"/>
  <c r="D189" i="11"/>
  <c r="H189" i="11" s="1"/>
  <c r="E189" i="11"/>
  <c r="D190" i="11"/>
  <c r="E190" i="11"/>
  <c r="D191" i="11"/>
  <c r="E191" i="11"/>
  <c r="D192" i="11"/>
  <c r="H192" i="11" s="1"/>
  <c r="E192" i="11"/>
  <c r="D193" i="11"/>
  <c r="H193" i="11" s="1"/>
  <c r="E193" i="11"/>
  <c r="D194" i="11"/>
  <c r="I194" i="11" s="1"/>
  <c r="E194" i="11"/>
  <c r="F154" i="11"/>
  <c r="F153" i="11"/>
  <c r="F152" i="11"/>
  <c r="F151" i="11"/>
  <c r="F148" i="11"/>
  <c r="F147" i="11"/>
  <c r="F146" i="11"/>
  <c r="F145" i="11"/>
  <c r="F144" i="11"/>
  <c r="F143" i="11"/>
  <c r="F140" i="11"/>
  <c r="F139" i="11"/>
  <c r="F138" i="11"/>
  <c r="F137" i="11"/>
  <c r="F136" i="11"/>
  <c r="F133" i="11"/>
  <c r="F132" i="11"/>
  <c r="F131" i="11"/>
  <c r="F130" i="11"/>
  <c r="F129" i="11"/>
  <c r="F126" i="11"/>
  <c r="F125" i="11"/>
  <c r="F124" i="11"/>
  <c r="F123" i="11"/>
  <c r="F122" i="11"/>
  <c r="F121" i="11"/>
  <c r="F120" i="11"/>
  <c r="F119" i="11"/>
  <c r="F116" i="11"/>
  <c r="F115" i="11"/>
  <c r="F114" i="11"/>
  <c r="F113" i="11"/>
  <c r="F112" i="11"/>
  <c r="F109" i="11"/>
  <c r="F108" i="11"/>
  <c r="F107" i="11"/>
  <c r="F106" i="11"/>
  <c r="F103" i="11"/>
  <c r="F102" i="11"/>
  <c r="F101" i="11"/>
  <c r="F100" i="11"/>
  <c r="F97" i="11"/>
  <c r="F96" i="11"/>
  <c r="F95" i="11"/>
  <c r="F94" i="11"/>
  <c r="F93" i="11"/>
  <c r="F92" i="11"/>
  <c r="F89" i="11"/>
  <c r="F88" i="11"/>
  <c r="F87" i="11"/>
  <c r="F86" i="11"/>
  <c r="F85" i="11"/>
  <c r="F84" i="11"/>
  <c r="F83" i="11"/>
  <c r="F82" i="11"/>
  <c r="F81" i="11"/>
  <c r="F80" i="11"/>
  <c r="F79" i="11"/>
  <c r="F76" i="11"/>
  <c r="F75" i="11"/>
  <c r="F74" i="11"/>
  <c r="F73" i="11"/>
  <c r="F72" i="11"/>
  <c r="F71" i="11"/>
  <c r="F70" i="11"/>
  <c r="F69" i="11"/>
  <c r="F68" i="11"/>
  <c r="F67" i="11"/>
  <c r="F64" i="11"/>
  <c r="F63" i="11"/>
  <c r="F62" i="11"/>
  <c r="F61" i="11"/>
  <c r="F60" i="11"/>
  <c r="F59" i="11"/>
  <c r="F58" i="11"/>
  <c r="F57" i="11"/>
  <c r="F56" i="11"/>
  <c r="F55" i="11"/>
  <c r="F52" i="11"/>
  <c r="F51" i="11"/>
  <c r="F50" i="11"/>
  <c r="F49" i="11"/>
  <c r="F48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D46" i="11"/>
  <c r="E46" i="11"/>
  <c r="D47" i="11"/>
  <c r="I47" i="11" s="1"/>
  <c r="E47" i="11"/>
  <c r="D48" i="11"/>
  <c r="E48" i="11"/>
  <c r="D49" i="11"/>
  <c r="E49" i="11"/>
  <c r="D50" i="11"/>
  <c r="E50" i="11"/>
  <c r="D51" i="11"/>
  <c r="I51" i="11" s="1"/>
  <c r="E51" i="11"/>
  <c r="D52" i="11"/>
  <c r="E52" i="11"/>
  <c r="D53" i="11"/>
  <c r="E53" i="11"/>
  <c r="D54" i="11"/>
  <c r="E54" i="11"/>
  <c r="D55" i="11"/>
  <c r="I55" i="11" s="1"/>
  <c r="E55" i="11"/>
  <c r="D56" i="11"/>
  <c r="E56" i="11"/>
  <c r="D57" i="11"/>
  <c r="E57" i="11"/>
  <c r="D58" i="11"/>
  <c r="E58" i="11"/>
  <c r="D59" i="11"/>
  <c r="E59" i="11"/>
  <c r="D60" i="11"/>
  <c r="E60" i="11"/>
  <c r="D61" i="11"/>
  <c r="E61" i="11"/>
  <c r="D62" i="11"/>
  <c r="E62" i="11"/>
  <c r="D63" i="11"/>
  <c r="E63" i="11"/>
  <c r="D64" i="11"/>
  <c r="E64" i="11"/>
  <c r="D65" i="11"/>
  <c r="E65" i="11"/>
  <c r="D66" i="11"/>
  <c r="E66" i="11"/>
  <c r="D67" i="11"/>
  <c r="I67" i="11" s="1"/>
  <c r="E67" i="11"/>
  <c r="D68" i="11"/>
  <c r="E68" i="11"/>
  <c r="D69" i="11"/>
  <c r="E69" i="11"/>
  <c r="D70" i="11"/>
  <c r="E70" i="11"/>
  <c r="D71" i="11"/>
  <c r="E71" i="11"/>
  <c r="D72" i="11"/>
  <c r="E72" i="11"/>
  <c r="D73" i="11"/>
  <c r="E73" i="11"/>
  <c r="D74" i="11"/>
  <c r="E74" i="11"/>
  <c r="D75" i="11"/>
  <c r="E75" i="11"/>
  <c r="D76" i="11"/>
  <c r="E76" i="11"/>
  <c r="D77" i="11"/>
  <c r="E77" i="11"/>
  <c r="D78" i="11"/>
  <c r="E78" i="11"/>
  <c r="D79" i="11"/>
  <c r="I79" i="11" s="1"/>
  <c r="E79" i="11"/>
  <c r="D80" i="11"/>
  <c r="E80" i="11"/>
  <c r="D81" i="11"/>
  <c r="E81" i="11"/>
  <c r="D82" i="11"/>
  <c r="E82" i="11"/>
  <c r="D83" i="11"/>
  <c r="E83" i="11"/>
  <c r="D84" i="11"/>
  <c r="E84" i="11"/>
  <c r="D85" i="11"/>
  <c r="E85" i="11"/>
  <c r="D86" i="11"/>
  <c r="E86" i="11"/>
  <c r="D87" i="11"/>
  <c r="E87" i="11"/>
  <c r="D88" i="11"/>
  <c r="E88" i="11"/>
  <c r="D89" i="11"/>
  <c r="E89" i="11"/>
  <c r="D90" i="11"/>
  <c r="E90" i="11"/>
  <c r="D91" i="11"/>
  <c r="I91" i="11" s="1"/>
  <c r="E91" i="11"/>
  <c r="D92" i="11"/>
  <c r="E92" i="11"/>
  <c r="D93" i="11"/>
  <c r="E93" i="11"/>
  <c r="D94" i="11"/>
  <c r="E94" i="11"/>
  <c r="D95" i="11"/>
  <c r="E95" i="11"/>
  <c r="D96" i="11"/>
  <c r="E96" i="11"/>
  <c r="D97" i="11"/>
  <c r="E97" i="11"/>
  <c r="D98" i="11"/>
  <c r="E98" i="11"/>
  <c r="D99" i="11"/>
  <c r="I99" i="11" s="1"/>
  <c r="E99" i="11"/>
  <c r="D100" i="11"/>
  <c r="E100" i="11"/>
  <c r="D101" i="11"/>
  <c r="E101" i="11"/>
  <c r="D102" i="11"/>
  <c r="E102" i="11"/>
  <c r="D103" i="11"/>
  <c r="I103" i="11" s="1"/>
  <c r="E103" i="11"/>
  <c r="D104" i="11"/>
  <c r="E104" i="11"/>
  <c r="D105" i="11"/>
  <c r="E105" i="11"/>
  <c r="D106" i="11"/>
  <c r="E106" i="11"/>
  <c r="D107" i="11"/>
  <c r="E107" i="11"/>
  <c r="D108" i="11"/>
  <c r="E108" i="11"/>
  <c r="D109" i="11"/>
  <c r="H109" i="11" s="1"/>
  <c r="E109" i="11"/>
  <c r="D110" i="11"/>
  <c r="E110" i="11"/>
  <c r="D111" i="11"/>
  <c r="J111" i="11" s="1"/>
  <c r="E111" i="11"/>
  <c r="D112" i="11"/>
  <c r="E112" i="11"/>
  <c r="D113" i="11"/>
  <c r="H113" i="11" s="1"/>
  <c r="E113" i="11"/>
  <c r="D114" i="11"/>
  <c r="E114" i="11"/>
  <c r="D115" i="11"/>
  <c r="J115" i="11" s="1"/>
  <c r="E115" i="11"/>
  <c r="D116" i="11"/>
  <c r="E116" i="11"/>
  <c r="D117" i="11"/>
  <c r="H117" i="11" s="1"/>
  <c r="E117" i="11"/>
  <c r="D118" i="11"/>
  <c r="E118" i="11"/>
  <c r="D119" i="11"/>
  <c r="J119" i="11" s="1"/>
  <c r="E119" i="11"/>
  <c r="D120" i="11"/>
  <c r="E120" i="11"/>
  <c r="D121" i="11"/>
  <c r="H121" i="11" s="1"/>
  <c r="E121" i="11"/>
  <c r="D122" i="11"/>
  <c r="E122" i="11"/>
  <c r="D123" i="11"/>
  <c r="J123" i="11" s="1"/>
  <c r="E123" i="11"/>
  <c r="D124" i="11"/>
  <c r="E124" i="11"/>
  <c r="D125" i="11"/>
  <c r="H125" i="11" s="1"/>
  <c r="E125" i="11"/>
  <c r="D126" i="11"/>
  <c r="E126" i="11"/>
  <c r="D127" i="11"/>
  <c r="J127" i="11" s="1"/>
  <c r="E127" i="11"/>
  <c r="D128" i="11"/>
  <c r="E128" i="11"/>
  <c r="D129" i="11"/>
  <c r="H129" i="11" s="1"/>
  <c r="E129" i="11"/>
  <c r="D130" i="11"/>
  <c r="E130" i="11"/>
  <c r="D131" i="11"/>
  <c r="J131" i="11" s="1"/>
  <c r="E131" i="11"/>
  <c r="D132" i="11"/>
  <c r="E132" i="11"/>
  <c r="D133" i="11"/>
  <c r="H133" i="11" s="1"/>
  <c r="E133" i="11"/>
  <c r="D134" i="11"/>
  <c r="E134" i="11"/>
  <c r="D135" i="11"/>
  <c r="J135" i="11" s="1"/>
  <c r="E135" i="11"/>
  <c r="D136" i="11"/>
  <c r="E136" i="11"/>
  <c r="D137" i="11"/>
  <c r="H137" i="11" s="1"/>
  <c r="E137" i="11"/>
  <c r="D138" i="11"/>
  <c r="E138" i="11"/>
  <c r="D139" i="11"/>
  <c r="J139" i="11" s="1"/>
  <c r="E139" i="11"/>
  <c r="D140" i="11"/>
  <c r="E140" i="11"/>
  <c r="D141" i="11"/>
  <c r="H141" i="11" s="1"/>
  <c r="E141" i="11"/>
  <c r="D142" i="11"/>
  <c r="E142" i="11"/>
  <c r="D143" i="11"/>
  <c r="J143" i="11" s="1"/>
  <c r="E143" i="11"/>
  <c r="D144" i="11"/>
  <c r="E144" i="11"/>
  <c r="D145" i="11"/>
  <c r="H145" i="11" s="1"/>
  <c r="E145" i="11"/>
  <c r="D146" i="11"/>
  <c r="E146" i="11"/>
  <c r="D147" i="11"/>
  <c r="J147" i="11" s="1"/>
  <c r="E147" i="11"/>
  <c r="D148" i="11"/>
  <c r="E148" i="11"/>
  <c r="D149" i="11"/>
  <c r="H149" i="11" s="1"/>
  <c r="E149" i="11"/>
  <c r="D150" i="11"/>
  <c r="E150" i="11"/>
  <c r="D151" i="11"/>
  <c r="J151" i="11" s="1"/>
  <c r="E151" i="11"/>
  <c r="D152" i="11"/>
  <c r="E152" i="11"/>
  <c r="D153" i="11"/>
  <c r="H153" i="11" s="1"/>
  <c r="E153" i="11"/>
  <c r="D154" i="11"/>
  <c r="E154" i="11"/>
  <c r="G181" i="11"/>
  <c r="D180" i="11"/>
  <c r="E180" i="11"/>
  <c r="D181" i="11"/>
  <c r="H181" i="11" s="1"/>
  <c r="E181" i="11"/>
  <c r="G17" i="11"/>
  <c r="G18" i="11"/>
  <c r="G19" i="11"/>
  <c r="D17" i="11"/>
  <c r="H17" i="11" s="1"/>
  <c r="E17" i="11"/>
  <c r="D18" i="11"/>
  <c r="J18" i="11" s="1"/>
  <c r="E18" i="11"/>
  <c r="D19" i="11"/>
  <c r="E19" i="11"/>
  <c r="D16" i="60"/>
  <c r="G195" i="11"/>
  <c r="G197" i="11"/>
  <c r="D195" i="11"/>
  <c r="H195" i="11" s="1"/>
  <c r="E195" i="11"/>
  <c r="D196" i="11"/>
  <c r="J196" i="11" s="1"/>
  <c r="E196" i="11"/>
  <c r="D197" i="11"/>
  <c r="I197" i="11" s="1"/>
  <c r="E197" i="11"/>
  <c r="I199" i="11" l="1"/>
  <c r="J198" i="11"/>
  <c r="H199" i="11"/>
  <c r="K199" i="11" s="1"/>
  <c r="I198" i="11"/>
  <c r="K198" i="11" s="1"/>
  <c r="I59" i="11"/>
  <c r="I191" i="11"/>
  <c r="I190" i="11"/>
  <c r="I75" i="11"/>
  <c r="I71" i="11"/>
  <c r="I63" i="11"/>
  <c r="J189" i="11"/>
  <c r="J193" i="11"/>
  <c r="H191" i="11"/>
  <c r="I189" i="11"/>
  <c r="I193" i="11"/>
  <c r="H194" i="11"/>
  <c r="J192" i="11"/>
  <c r="H190" i="11"/>
  <c r="J188" i="11"/>
  <c r="I192" i="11"/>
  <c r="J191" i="11"/>
  <c r="I188" i="11"/>
  <c r="J194" i="11"/>
  <c r="J190" i="11"/>
  <c r="I107" i="11"/>
  <c r="I95" i="11"/>
  <c r="I87" i="11"/>
  <c r="I83" i="11"/>
  <c r="J126" i="11"/>
  <c r="H126" i="11"/>
  <c r="I126" i="11"/>
  <c r="H154" i="11"/>
  <c r="I154" i="11"/>
  <c r="J154" i="11"/>
  <c r="I148" i="11"/>
  <c r="J148" i="11"/>
  <c r="H148" i="11"/>
  <c r="H142" i="11"/>
  <c r="I142" i="11"/>
  <c r="J142" i="11"/>
  <c r="I136" i="11"/>
  <c r="J136" i="11"/>
  <c r="H136" i="11"/>
  <c r="J130" i="11"/>
  <c r="H130" i="11"/>
  <c r="I130" i="11"/>
  <c r="I120" i="11"/>
  <c r="H120" i="11"/>
  <c r="J120" i="11"/>
  <c r="J118" i="11"/>
  <c r="H118" i="11"/>
  <c r="I118" i="11"/>
  <c r="J110" i="11"/>
  <c r="H110" i="11"/>
  <c r="I110" i="11"/>
  <c r="I104" i="11"/>
  <c r="J104" i="11"/>
  <c r="H104" i="11"/>
  <c r="H98" i="11"/>
  <c r="I98" i="11"/>
  <c r="J98" i="11"/>
  <c r="I92" i="11"/>
  <c r="J92" i="11"/>
  <c r="H92" i="11"/>
  <c r="H86" i="11"/>
  <c r="I86" i="11"/>
  <c r="J86" i="11"/>
  <c r="I80" i="11"/>
  <c r="J80" i="11"/>
  <c r="H80" i="11"/>
  <c r="H74" i="11"/>
  <c r="I74" i="11"/>
  <c r="J74" i="11"/>
  <c r="I68" i="11"/>
  <c r="J68" i="11"/>
  <c r="H68" i="11"/>
  <c r="I64" i="11"/>
  <c r="J64" i="11"/>
  <c r="H64" i="11"/>
  <c r="I60" i="11"/>
  <c r="J60" i="11"/>
  <c r="H60" i="11"/>
  <c r="H58" i="11"/>
  <c r="I58" i="11"/>
  <c r="J58" i="11"/>
  <c r="I56" i="11"/>
  <c r="J56" i="11"/>
  <c r="H56" i="11"/>
  <c r="H54" i="11"/>
  <c r="I54" i="11"/>
  <c r="J54" i="11"/>
  <c r="I52" i="11"/>
  <c r="J52" i="11"/>
  <c r="H52" i="11"/>
  <c r="H50" i="11"/>
  <c r="I50" i="11"/>
  <c r="J50" i="11"/>
  <c r="I48" i="11"/>
  <c r="J48" i="11"/>
  <c r="H48" i="11"/>
  <c r="H46" i="11"/>
  <c r="I46" i="11"/>
  <c r="J46" i="11"/>
  <c r="H150" i="11"/>
  <c r="I150" i="11"/>
  <c r="J150" i="11"/>
  <c r="I144" i="11"/>
  <c r="J144" i="11"/>
  <c r="H144" i="11"/>
  <c r="H138" i="11"/>
  <c r="I138" i="11"/>
  <c r="J138" i="11"/>
  <c r="I132" i="11"/>
  <c r="J132" i="11"/>
  <c r="H132" i="11"/>
  <c r="J122" i="11"/>
  <c r="H122" i="11"/>
  <c r="I122" i="11"/>
  <c r="J114" i="11"/>
  <c r="H114" i="11"/>
  <c r="I114" i="11"/>
  <c r="I108" i="11"/>
  <c r="H108" i="11"/>
  <c r="J108" i="11"/>
  <c r="H102" i="11"/>
  <c r="I102" i="11"/>
  <c r="J102" i="11"/>
  <c r="I96" i="11"/>
  <c r="J96" i="11"/>
  <c r="H96" i="11"/>
  <c r="H90" i="11"/>
  <c r="I90" i="11"/>
  <c r="J90" i="11"/>
  <c r="I84" i="11"/>
  <c r="J84" i="11"/>
  <c r="H84" i="11"/>
  <c r="H78" i="11"/>
  <c r="I78" i="11"/>
  <c r="J78" i="11"/>
  <c r="I72" i="11"/>
  <c r="J72" i="11"/>
  <c r="H72" i="11"/>
  <c r="H62" i="11"/>
  <c r="I62" i="11"/>
  <c r="J62" i="11"/>
  <c r="I152" i="11"/>
  <c r="J152" i="11"/>
  <c r="H152" i="11"/>
  <c r="H146" i="11"/>
  <c r="I146" i="11"/>
  <c r="J146" i="11"/>
  <c r="I140" i="11"/>
  <c r="J140" i="11"/>
  <c r="H140" i="11"/>
  <c r="H134" i="11"/>
  <c r="I134" i="11"/>
  <c r="J134" i="11"/>
  <c r="I128" i="11"/>
  <c r="H128" i="11"/>
  <c r="J128" i="11"/>
  <c r="I124" i="11"/>
  <c r="H124" i="11"/>
  <c r="J124" i="11"/>
  <c r="I116" i="11"/>
  <c r="H116" i="11"/>
  <c r="J116" i="11"/>
  <c r="I112" i="11"/>
  <c r="H112" i="11"/>
  <c r="J112" i="11"/>
  <c r="H106" i="11"/>
  <c r="I106" i="11"/>
  <c r="J106" i="11"/>
  <c r="I100" i="11"/>
  <c r="J100" i="11"/>
  <c r="H100" i="11"/>
  <c r="H94" i="11"/>
  <c r="I94" i="11"/>
  <c r="J94" i="11"/>
  <c r="I88" i="11"/>
  <c r="J88" i="11"/>
  <c r="H88" i="11"/>
  <c r="H82" i="11"/>
  <c r="I82" i="11"/>
  <c r="J82" i="11"/>
  <c r="I76" i="11"/>
  <c r="J76" i="11"/>
  <c r="H76" i="11"/>
  <c r="H70" i="11"/>
  <c r="I70" i="11"/>
  <c r="J70" i="11"/>
  <c r="H66" i="11"/>
  <c r="I66" i="11"/>
  <c r="J66" i="11"/>
  <c r="I151" i="11"/>
  <c r="I147" i="11"/>
  <c r="I143" i="11"/>
  <c r="I139" i="11"/>
  <c r="I135" i="11"/>
  <c r="I131" i="11"/>
  <c r="J129" i="11"/>
  <c r="I127" i="11"/>
  <c r="J125" i="11"/>
  <c r="I123" i="11"/>
  <c r="J121" i="11"/>
  <c r="I119" i="11"/>
  <c r="J117" i="11"/>
  <c r="I115" i="11"/>
  <c r="J113" i="11"/>
  <c r="I111" i="11"/>
  <c r="J109" i="11"/>
  <c r="J153" i="11"/>
  <c r="H151" i="11"/>
  <c r="J149" i="11"/>
  <c r="H147" i="11"/>
  <c r="J145" i="11"/>
  <c r="H143" i="11"/>
  <c r="J141" i="11"/>
  <c r="H139" i="11"/>
  <c r="J137" i="11"/>
  <c r="H135" i="11"/>
  <c r="J133" i="11"/>
  <c r="H131" i="11"/>
  <c r="I129" i="11"/>
  <c r="H127" i="11"/>
  <c r="I125" i="11"/>
  <c r="H123" i="11"/>
  <c r="I121" i="11"/>
  <c r="H119" i="11"/>
  <c r="I117" i="11"/>
  <c r="H115" i="11"/>
  <c r="I113" i="11"/>
  <c r="H111" i="11"/>
  <c r="I109" i="11"/>
  <c r="J107" i="11"/>
  <c r="H107" i="11"/>
  <c r="H105" i="11"/>
  <c r="I105" i="11"/>
  <c r="J105" i="11"/>
  <c r="J103" i="11"/>
  <c r="H103" i="11"/>
  <c r="H101" i="11"/>
  <c r="I101" i="11"/>
  <c r="J101" i="11"/>
  <c r="J99" i="11"/>
  <c r="H99" i="11"/>
  <c r="H97" i="11"/>
  <c r="I97" i="11"/>
  <c r="J97" i="11"/>
  <c r="J95" i="11"/>
  <c r="H95" i="11"/>
  <c r="H93" i="11"/>
  <c r="I93" i="11"/>
  <c r="J93" i="11"/>
  <c r="J91" i="11"/>
  <c r="H91" i="11"/>
  <c r="H89" i="11"/>
  <c r="I89" i="11"/>
  <c r="J89" i="11"/>
  <c r="J87" i="11"/>
  <c r="H87" i="11"/>
  <c r="H85" i="11"/>
  <c r="I85" i="11"/>
  <c r="J85" i="11"/>
  <c r="J83" i="11"/>
  <c r="H83" i="11"/>
  <c r="H81" i="11"/>
  <c r="I81" i="11"/>
  <c r="J81" i="11"/>
  <c r="J79" i="11"/>
  <c r="H79" i="11"/>
  <c r="H77" i="11"/>
  <c r="I77" i="11"/>
  <c r="J77" i="11"/>
  <c r="J75" i="11"/>
  <c r="H75" i="11"/>
  <c r="H73" i="11"/>
  <c r="I73" i="11"/>
  <c r="J73" i="11"/>
  <c r="J71" i="11"/>
  <c r="H71" i="11"/>
  <c r="H69" i="11"/>
  <c r="I69" i="11"/>
  <c r="J69" i="11"/>
  <c r="J67" i="11"/>
  <c r="H67" i="11"/>
  <c r="H65" i="11"/>
  <c r="I65" i="11"/>
  <c r="J65" i="11"/>
  <c r="J63" i="11"/>
  <c r="H63" i="11"/>
  <c r="H61" i="11"/>
  <c r="I61" i="11"/>
  <c r="J61" i="11"/>
  <c r="J59" i="11"/>
  <c r="H59" i="11"/>
  <c r="H57" i="11"/>
  <c r="I57" i="11"/>
  <c r="J57" i="11"/>
  <c r="J55" i="11"/>
  <c r="H55" i="11"/>
  <c r="H53" i="11"/>
  <c r="I53" i="11"/>
  <c r="J53" i="11"/>
  <c r="J51" i="11"/>
  <c r="H51" i="11"/>
  <c r="H49" i="11"/>
  <c r="I49" i="11"/>
  <c r="J49" i="11"/>
  <c r="J47" i="11"/>
  <c r="H47" i="11"/>
  <c r="I153" i="11"/>
  <c r="K153" i="11" s="1"/>
  <c r="I149" i="11"/>
  <c r="I145" i="11"/>
  <c r="I141" i="11"/>
  <c r="I137" i="11"/>
  <c r="K137" i="11" s="1"/>
  <c r="I133" i="11"/>
  <c r="J181" i="11"/>
  <c r="I181" i="11"/>
  <c r="I19" i="11"/>
  <c r="I18" i="11"/>
  <c r="H18" i="11"/>
  <c r="I17" i="11"/>
  <c r="H19" i="11"/>
  <c r="J17" i="11"/>
  <c r="J19" i="11"/>
  <c r="I196" i="11"/>
  <c r="H197" i="11"/>
  <c r="J195" i="11"/>
  <c r="H196" i="11"/>
  <c r="I195" i="11"/>
  <c r="J197" i="11"/>
  <c r="K189" i="11" l="1"/>
  <c r="K191" i="11"/>
  <c r="K193" i="11"/>
  <c r="K194" i="11"/>
  <c r="K192" i="11"/>
  <c r="K188" i="11"/>
  <c r="K190" i="11"/>
  <c r="K111" i="11"/>
  <c r="K127" i="11"/>
  <c r="K115" i="11"/>
  <c r="K123" i="11"/>
  <c r="K131" i="11"/>
  <c r="K147" i="11"/>
  <c r="K145" i="11"/>
  <c r="K109" i="11"/>
  <c r="K117" i="11"/>
  <c r="K125" i="11"/>
  <c r="K113" i="11"/>
  <c r="K121" i="11"/>
  <c r="K129" i="11"/>
  <c r="K55" i="11"/>
  <c r="K71" i="11"/>
  <c r="K87" i="11"/>
  <c r="K143" i="11"/>
  <c r="K122" i="11"/>
  <c r="K119" i="11"/>
  <c r="K149" i="11"/>
  <c r="K57" i="11"/>
  <c r="K116" i="11"/>
  <c r="K146" i="11"/>
  <c r="K62" i="11"/>
  <c r="K90" i="11"/>
  <c r="K108" i="11"/>
  <c r="K132" i="11"/>
  <c r="K50" i="11"/>
  <c r="K58" i="11"/>
  <c r="K64" i="11"/>
  <c r="K74" i="11"/>
  <c r="K98" i="11"/>
  <c r="K118" i="11"/>
  <c r="K136" i="11"/>
  <c r="K133" i="11"/>
  <c r="K135" i="11"/>
  <c r="K151" i="11"/>
  <c r="K181" i="11"/>
  <c r="K141" i="11"/>
  <c r="K47" i="11"/>
  <c r="K63" i="11"/>
  <c r="K79" i="11"/>
  <c r="K95" i="11"/>
  <c r="K139" i="11"/>
  <c r="K66" i="11"/>
  <c r="K128" i="11"/>
  <c r="K73" i="11"/>
  <c r="K89" i="11"/>
  <c r="K103" i="11"/>
  <c r="K76" i="11"/>
  <c r="K100" i="11"/>
  <c r="K105" i="11"/>
  <c r="K88" i="11"/>
  <c r="K134" i="11"/>
  <c r="K130" i="11"/>
  <c r="K78" i="11"/>
  <c r="K102" i="11"/>
  <c r="K144" i="11"/>
  <c r="K46" i="11"/>
  <c r="K54" i="11"/>
  <c r="K86" i="11"/>
  <c r="K148" i="11"/>
  <c r="K59" i="11"/>
  <c r="K61" i="11"/>
  <c r="K75" i="11"/>
  <c r="K77" i="11"/>
  <c r="K91" i="11"/>
  <c r="K93" i="11"/>
  <c r="K107" i="11"/>
  <c r="K82" i="11"/>
  <c r="K106" i="11"/>
  <c r="K124" i="11"/>
  <c r="K140" i="11"/>
  <c r="K84" i="11"/>
  <c r="K114" i="11"/>
  <c r="K150" i="11"/>
  <c r="K48" i="11"/>
  <c r="K56" i="11"/>
  <c r="K68" i="11"/>
  <c r="K92" i="11"/>
  <c r="K120" i="11"/>
  <c r="K154" i="11"/>
  <c r="K49" i="11"/>
  <c r="K65" i="11"/>
  <c r="K81" i="11"/>
  <c r="K97" i="11"/>
  <c r="K51" i="11"/>
  <c r="K53" i="11"/>
  <c r="K67" i="11"/>
  <c r="K69" i="11"/>
  <c r="K83" i="11"/>
  <c r="K85" i="11"/>
  <c r="K99" i="11"/>
  <c r="K101" i="11"/>
  <c r="K70" i="11"/>
  <c r="K94" i="11"/>
  <c r="K112" i="11"/>
  <c r="K152" i="11"/>
  <c r="K72" i="11"/>
  <c r="K96" i="11"/>
  <c r="K138" i="11"/>
  <c r="K52" i="11"/>
  <c r="K60" i="11"/>
  <c r="K80" i="11"/>
  <c r="K104" i="11"/>
  <c r="K110" i="11"/>
  <c r="K142" i="11"/>
  <c r="K126" i="11"/>
  <c r="K17" i="11"/>
  <c r="K18" i="11"/>
  <c r="K19" i="11"/>
  <c r="K196" i="11"/>
  <c r="K195" i="11"/>
  <c r="K197" i="11"/>
  <c r="D16" i="11" l="1"/>
  <c r="D20" i="11"/>
  <c r="D21" i="11"/>
  <c r="F187" i="11"/>
  <c r="F185" i="11"/>
  <c r="F184" i="11"/>
  <c r="G182" i="11"/>
  <c r="G183" i="11"/>
  <c r="G200" i="11"/>
  <c r="D182" i="11"/>
  <c r="H182" i="11" s="1"/>
  <c r="E182" i="11"/>
  <c r="D183" i="11"/>
  <c r="J183" i="11" s="1"/>
  <c r="E183" i="11"/>
  <c r="D184" i="11"/>
  <c r="I184" i="11" s="1"/>
  <c r="E184" i="11"/>
  <c r="D185" i="11"/>
  <c r="E185" i="11"/>
  <c r="D186" i="11"/>
  <c r="E186" i="11"/>
  <c r="D187" i="11"/>
  <c r="E187" i="11"/>
  <c r="D200" i="11"/>
  <c r="J200" i="11" s="1"/>
  <c r="E200" i="11"/>
  <c r="D8" i="59"/>
  <c r="G179" i="11"/>
  <c r="D179" i="11"/>
  <c r="E179" i="11"/>
  <c r="E16" i="11"/>
  <c r="E20" i="11"/>
  <c r="I183" i="11" l="1"/>
  <c r="I187" i="11"/>
  <c r="J182" i="11"/>
  <c r="J186" i="11"/>
  <c r="I200" i="11"/>
  <c r="H200" i="11"/>
  <c r="H187" i="11"/>
  <c r="I186" i="11"/>
  <c r="J185" i="11"/>
  <c r="H183" i="11"/>
  <c r="I182" i="11"/>
  <c r="K182" i="11" s="1"/>
  <c r="I185" i="11"/>
  <c r="J184" i="11"/>
  <c r="J179" i="11"/>
  <c r="I179" i="11"/>
  <c r="H179" i="11"/>
  <c r="K183" i="11" l="1"/>
  <c r="K200" i="11"/>
  <c r="K179" i="11"/>
  <c r="D201" i="11" l="1"/>
  <c r="J201" i="11" s="1"/>
  <c r="D45" i="11"/>
  <c r="H45" i="11" s="1"/>
  <c r="F45" i="11"/>
  <c r="D15" i="11"/>
  <c r="H15" i="11" s="1"/>
  <c r="I16" i="11"/>
  <c r="H20" i="11"/>
  <c r="I20" i="11"/>
  <c r="G20" i="11"/>
  <c r="J20" i="11" s="1"/>
  <c r="H21" i="11"/>
  <c r="D22" i="11"/>
  <c r="H22" i="11" s="1"/>
  <c r="G15" i="11"/>
  <c r="G16" i="11"/>
  <c r="G21" i="11"/>
  <c r="G22" i="11"/>
  <c r="K6" i="60"/>
  <c r="M202" i="11"/>
  <c r="M36" i="11"/>
  <c r="M22" i="11"/>
  <c r="O229" i="10"/>
  <c r="P229" i="10"/>
  <c r="K229" i="10"/>
  <c r="M229" i="10" s="1"/>
  <c r="J229" i="10"/>
  <c r="I229" i="10"/>
  <c r="O280" i="10"/>
  <c r="P280" i="10" s="1"/>
  <c r="K280" i="10"/>
  <c r="J280" i="10"/>
  <c r="L280" i="10"/>
  <c r="I280" i="10"/>
  <c r="D31" i="11"/>
  <c r="H31" i="11" s="1"/>
  <c r="E31" i="11"/>
  <c r="D32" i="11"/>
  <c r="H32" i="11" s="1"/>
  <c r="E32" i="11"/>
  <c r="O217" i="10"/>
  <c r="P217" i="10"/>
  <c r="K217" i="10"/>
  <c r="M217" i="10" s="1"/>
  <c r="J217" i="10"/>
  <c r="I217" i="10"/>
  <c r="G176" i="11"/>
  <c r="E176" i="11"/>
  <c r="D176" i="11"/>
  <c r="G175" i="11"/>
  <c r="E175" i="11"/>
  <c r="D175" i="11"/>
  <c r="H175" i="11" s="1"/>
  <c r="G174" i="11"/>
  <c r="E174" i="11"/>
  <c r="D174" i="11"/>
  <c r="G173" i="11"/>
  <c r="E173" i="11"/>
  <c r="D173" i="11"/>
  <c r="J173" i="11" s="1"/>
  <c r="G172" i="11"/>
  <c r="E172" i="11"/>
  <c r="D172" i="11"/>
  <c r="I172" i="11" s="1"/>
  <c r="G171" i="11"/>
  <c r="E171" i="11"/>
  <c r="D171" i="11"/>
  <c r="G170" i="11"/>
  <c r="E170" i="11"/>
  <c r="D170" i="11"/>
  <c r="H170" i="11" s="1"/>
  <c r="G169" i="11"/>
  <c r="E169" i="11"/>
  <c r="D169" i="11"/>
  <c r="G168" i="11"/>
  <c r="E168" i="11"/>
  <c r="D168" i="11"/>
  <c r="G167" i="11"/>
  <c r="E167" i="11"/>
  <c r="D167" i="11"/>
  <c r="G166" i="11"/>
  <c r="E166" i="11"/>
  <c r="D166" i="11"/>
  <c r="J166" i="11" s="1"/>
  <c r="G165" i="11"/>
  <c r="E165" i="11"/>
  <c r="D165" i="11"/>
  <c r="J165" i="11" s="1"/>
  <c r="G164" i="11"/>
  <c r="E164" i="11"/>
  <c r="D164" i="11"/>
  <c r="G163" i="11"/>
  <c r="E163" i="11"/>
  <c r="D163" i="11"/>
  <c r="G162" i="11"/>
  <c r="E162" i="11"/>
  <c r="D162" i="11"/>
  <c r="G161" i="11"/>
  <c r="E161" i="11"/>
  <c r="D161" i="11"/>
  <c r="G160" i="11"/>
  <c r="E160" i="11"/>
  <c r="D160" i="11"/>
  <c r="J160" i="11" s="1"/>
  <c r="G159" i="11"/>
  <c r="E159" i="11"/>
  <c r="D159" i="11"/>
  <c r="G158" i="11"/>
  <c r="E158" i="11"/>
  <c r="D158" i="11"/>
  <c r="G157" i="11"/>
  <c r="E157" i="11"/>
  <c r="D157" i="11"/>
  <c r="G156" i="11"/>
  <c r="E156" i="11"/>
  <c r="D156" i="11"/>
  <c r="I156" i="11" s="1"/>
  <c r="G155" i="11"/>
  <c r="E155" i="11"/>
  <c r="D155" i="11"/>
  <c r="F44" i="11"/>
  <c r="F43" i="11"/>
  <c r="F42" i="11"/>
  <c r="F41" i="11"/>
  <c r="F40" i="11"/>
  <c r="F39" i="11"/>
  <c r="F38" i="11"/>
  <c r="F37" i="11"/>
  <c r="F34" i="11"/>
  <c r="F33" i="11"/>
  <c r="F32" i="11"/>
  <c r="F31" i="11"/>
  <c r="F30" i="11"/>
  <c r="F29" i="11"/>
  <c r="F28" i="11"/>
  <c r="F27" i="11"/>
  <c r="F26" i="11"/>
  <c r="F25" i="11"/>
  <c r="M25" i="11" s="1"/>
  <c r="F23" i="11"/>
  <c r="M155" i="11"/>
  <c r="D14" i="59"/>
  <c r="D5" i="60" s="1"/>
  <c r="K5" i="60" s="1"/>
  <c r="E45" i="11"/>
  <c r="E44" i="11"/>
  <c r="D44" i="11"/>
  <c r="E43" i="11"/>
  <c r="D43" i="11"/>
  <c r="E42" i="11"/>
  <c r="D42" i="11"/>
  <c r="E41" i="11"/>
  <c r="D41" i="11"/>
  <c r="E40" i="11"/>
  <c r="D40" i="11"/>
  <c r="J40" i="11" s="1"/>
  <c r="E39" i="11"/>
  <c r="D39" i="11"/>
  <c r="H39" i="11" s="1"/>
  <c r="E38" i="11"/>
  <c r="D38" i="11"/>
  <c r="J38" i="11" s="1"/>
  <c r="E37" i="11"/>
  <c r="D37" i="11"/>
  <c r="H37" i="11" s="1"/>
  <c r="G36" i="11"/>
  <c r="E36" i="11"/>
  <c r="D36" i="11"/>
  <c r="H36" i="11" s="1"/>
  <c r="G35" i="11"/>
  <c r="E35" i="11"/>
  <c r="D35" i="11"/>
  <c r="J35" i="11" s="1"/>
  <c r="E34" i="11"/>
  <c r="D34" i="11"/>
  <c r="E33" i="11"/>
  <c r="D33" i="11"/>
  <c r="J33" i="11" s="1"/>
  <c r="G31" i="11"/>
  <c r="E30" i="11"/>
  <c r="D30" i="11"/>
  <c r="J30" i="11" s="1"/>
  <c r="E29" i="11"/>
  <c r="D29" i="11"/>
  <c r="J29" i="11" s="1"/>
  <c r="E28" i="11"/>
  <c r="D28" i="11"/>
  <c r="H28" i="11" s="1"/>
  <c r="E27" i="11"/>
  <c r="D27" i="11"/>
  <c r="E26" i="11"/>
  <c r="D26" i="11"/>
  <c r="E25" i="11"/>
  <c r="D25" i="11"/>
  <c r="J25" i="11" s="1"/>
  <c r="G24" i="11"/>
  <c r="E24" i="11"/>
  <c r="D24" i="11"/>
  <c r="I24" i="11" s="1"/>
  <c r="E23" i="11"/>
  <c r="D23" i="11"/>
  <c r="E22" i="11"/>
  <c r="E21" i="11"/>
  <c r="E15" i="11"/>
  <c r="A15" i="11"/>
  <c r="D19" i="59"/>
  <c r="D18" i="59"/>
  <c r="D7" i="60" s="1"/>
  <c r="D9" i="60" s="1"/>
  <c r="M16" i="11"/>
  <c r="D177" i="11"/>
  <c r="E177" i="11"/>
  <c r="M181" i="11"/>
  <c r="D178" i="11"/>
  <c r="E178" i="11"/>
  <c r="E201" i="11"/>
  <c r="G201" i="11"/>
  <c r="D14" i="11"/>
  <c r="H14" i="11" s="1"/>
  <c r="E14" i="11"/>
  <c r="G14" i="11"/>
  <c r="K19" i="60"/>
  <c r="D19" i="60"/>
  <c r="M201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K18" i="60"/>
  <c r="K17" i="60"/>
  <c r="D17" i="60"/>
  <c r="D18" i="60"/>
  <c r="D20" i="60" s="1"/>
  <c r="D6" i="60"/>
  <c r="D202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 s="1"/>
  <c r="B10" i="54" s="1"/>
  <c r="B11" i="54" s="1"/>
  <c r="B12" i="54"/>
  <c r="B13" i="54" s="1"/>
  <c r="B14" i="54" s="1"/>
  <c r="B15" i="54" s="1"/>
  <c r="B16" i="54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/>
  <c r="E202" i="11"/>
  <c r="D203" i="11"/>
  <c r="E203" i="11"/>
  <c r="O107" i="10"/>
  <c r="P107" i="10" s="1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/>
  <c r="J12" i="10"/>
  <c r="K12" i="10"/>
  <c r="M12" i="10"/>
  <c r="O12" i="10"/>
  <c r="P12" i="10" s="1"/>
  <c r="J13" i="10"/>
  <c r="K13" i="10"/>
  <c r="M13" i="10"/>
  <c r="O13" i="10"/>
  <c r="P13" i="10" s="1"/>
  <c r="J14" i="10"/>
  <c r="K14" i="10"/>
  <c r="M14" i="10" s="1"/>
  <c r="O14" i="10"/>
  <c r="P14" i="10"/>
  <c r="J15" i="10"/>
  <c r="K15" i="10"/>
  <c r="M15" i="10" s="1"/>
  <c r="O15" i="10"/>
  <c r="P15" i="10"/>
  <c r="J16" i="10"/>
  <c r="K16" i="10"/>
  <c r="M16" i="10"/>
  <c r="O16" i="10"/>
  <c r="P16" i="10" s="1"/>
  <c r="J17" i="10"/>
  <c r="L17" i="10"/>
  <c r="K17" i="10"/>
  <c r="O17" i="10"/>
  <c r="P17" i="10" s="1"/>
  <c r="J18" i="10"/>
  <c r="K18" i="10"/>
  <c r="M18" i="10" s="1"/>
  <c r="O18" i="10"/>
  <c r="P18" i="10"/>
  <c r="J19" i="10"/>
  <c r="K19" i="10"/>
  <c r="M19" i="10" s="1"/>
  <c r="O19" i="10"/>
  <c r="P19" i="10"/>
  <c r="J20" i="10"/>
  <c r="K20" i="10"/>
  <c r="M20" i="10"/>
  <c r="O20" i="10"/>
  <c r="P20" i="10" s="1"/>
  <c r="J21" i="10"/>
  <c r="K21" i="10"/>
  <c r="M21" i="10"/>
  <c r="O21" i="10"/>
  <c r="P21" i="10" s="1"/>
  <c r="J22" i="10"/>
  <c r="K22" i="10"/>
  <c r="M22" i="10" s="1"/>
  <c r="O22" i="10"/>
  <c r="P22" i="10"/>
  <c r="J23" i="10"/>
  <c r="K23" i="10"/>
  <c r="M23" i="10" s="1"/>
  <c r="O23" i="10"/>
  <c r="P23" i="10"/>
  <c r="J24" i="10"/>
  <c r="K24" i="10"/>
  <c r="M24" i="10"/>
  <c r="O24" i="10"/>
  <c r="P24" i="10" s="1"/>
  <c r="J25" i="10"/>
  <c r="K25" i="10"/>
  <c r="M25" i="10"/>
  <c r="O25" i="10"/>
  <c r="P25" i="10" s="1"/>
  <c r="J26" i="10"/>
  <c r="K26" i="10"/>
  <c r="M26" i="10" s="1"/>
  <c r="O26" i="10"/>
  <c r="P26" i="10"/>
  <c r="J27" i="10"/>
  <c r="K27" i="10"/>
  <c r="M27" i="10" s="1"/>
  <c r="O27" i="10"/>
  <c r="P27" i="10"/>
  <c r="J28" i="10"/>
  <c r="K28" i="10"/>
  <c r="M28" i="10"/>
  <c r="O28" i="10"/>
  <c r="P28" i="10" s="1"/>
  <c r="J29" i="10"/>
  <c r="K29" i="10"/>
  <c r="M29" i="10"/>
  <c r="O29" i="10"/>
  <c r="P29" i="10" s="1"/>
  <c r="J30" i="10"/>
  <c r="K30" i="10"/>
  <c r="M30" i="10" s="1"/>
  <c r="O30" i="10"/>
  <c r="P30" i="10"/>
  <c r="J31" i="10"/>
  <c r="K31" i="10"/>
  <c r="M31" i="10" s="1"/>
  <c r="O31" i="10"/>
  <c r="P31" i="10"/>
  <c r="J32" i="10"/>
  <c r="L32" i="10" s="1"/>
  <c r="K32" i="10"/>
  <c r="O32" i="10"/>
  <c r="P32" i="10" s="1"/>
  <c r="J33" i="10"/>
  <c r="L33" i="10"/>
  <c r="K33" i="10"/>
  <c r="O33" i="10"/>
  <c r="P33" i="10" s="1"/>
  <c r="J34" i="10"/>
  <c r="L34" i="10"/>
  <c r="K34" i="10"/>
  <c r="O34" i="10"/>
  <c r="P34" i="10"/>
  <c r="J35" i="10"/>
  <c r="L35" i="10" s="1"/>
  <c r="K35" i="10"/>
  <c r="O35" i="10"/>
  <c r="P35" i="10"/>
  <c r="J36" i="10"/>
  <c r="L36" i="10" s="1"/>
  <c r="K36" i="10"/>
  <c r="O36" i="10"/>
  <c r="P36" i="10" s="1"/>
  <c r="J37" i="10"/>
  <c r="L37" i="10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/>
  <c r="K45" i="10"/>
  <c r="O45" i="10"/>
  <c r="P45" i="10"/>
  <c r="J46" i="10"/>
  <c r="K46" i="10"/>
  <c r="M46" i="10" s="1"/>
  <c r="O46" i="10"/>
  <c r="P46" i="10"/>
  <c r="J47" i="10"/>
  <c r="K47" i="10"/>
  <c r="M47" i="10"/>
  <c r="O47" i="10"/>
  <c r="P47" i="10" s="1"/>
  <c r="J48" i="10"/>
  <c r="K48" i="10"/>
  <c r="M48" i="10"/>
  <c r="O48" i="10"/>
  <c r="P48" i="10" s="1"/>
  <c r="J49" i="10"/>
  <c r="K49" i="10"/>
  <c r="M49" i="10" s="1"/>
  <c r="O49" i="10"/>
  <c r="P49" i="10"/>
  <c r="J50" i="10"/>
  <c r="K50" i="10"/>
  <c r="M50" i="10" s="1"/>
  <c r="O50" i="10"/>
  <c r="P50" i="10"/>
  <c r="J51" i="10"/>
  <c r="K51" i="10"/>
  <c r="M51" i="10"/>
  <c r="O51" i="10"/>
  <c r="P51" i="10" s="1"/>
  <c r="J52" i="10"/>
  <c r="K52" i="10"/>
  <c r="M52" i="10"/>
  <c r="O52" i="10"/>
  <c r="P52" i="10" s="1"/>
  <c r="J53" i="10"/>
  <c r="K53" i="10"/>
  <c r="M53" i="10" s="1"/>
  <c r="O53" i="10"/>
  <c r="P53" i="10"/>
  <c r="J54" i="10"/>
  <c r="K54" i="10"/>
  <c r="M54" i="10" s="1"/>
  <c r="O54" i="10"/>
  <c r="P54" i="10"/>
  <c r="J55" i="10"/>
  <c r="K55" i="10"/>
  <c r="M55" i="10"/>
  <c r="O55" i="10"/>
  <c r="P55" i="10" s="1"/>
  <c r="J56" i="10"/>
  <c r="K56" i="10"/>
  <c r="M56" i="10"/>
  <c r="O56" i="10"/>
  <c r="P56" i="10" s="1"/>
  <c r="J57" i="10"/>
  <c r="K57" i="10"/>
  <c r="M57" i="10" s="1"/>
  <c r="O57" i="10"/>
  <c r="P57" i="10"/>
  <c r="J58" i="10"/>
  <c r="K58" i="10"/>
  <c r="M58" i="10" s="1"/>
  <c r="O58" i="10"/>
  <c r="P58" i="10"/>
  <c r="J59" i="10"/>
  <c r="K59" i="10"/>
  <c r="M59" i="10"/>
  <c r="O59" i="10"/>
  <c r="P59" i="10" s="1"/>
  <c r="J60" i="10"/>
  <c r="K60" i="10"/>
  <c r="M60" i="10"/>
  <c r="O60" i="10"/>
  <c r="P60" i="10" s="1"/>
  <c r="J61" i="10"/>
  <c r="K61" i="10"/>
  <c r="M61" i="10" s="1"/>
  <c r="O61" i="10"/>
  <c r="P61" i="10"/>
  <c r="J62" i="10"/>
  <c r="K62" i="10"/>
  <c r="M62" i="10" s="1"/>
  <c r="O62" i="10"/>
  <c r="P62" i="10"/>
  <c r="J63" i="10"/>
  <c r="K63" i="10"/>
  <c r="M63" i="10"/>
  <c r="O63" i="10"/>
  <c r="P63" i="10" s="1"/>
  <c r="J64" i="10"/>
  <c r="K64" i="10"/>
  <c r="M64" i="10"/>
  <c r="O64" i="10"/>
  <c r="P64" i="10" s="1"/>
  <c r="J65" i="10"/>
  <c r="K65" i="10"/>
  <c r="M65" i="10" s="1"/>
  <c r="O65" i="10"/>
  <c r="P65" i="10"/>
  <c r="J66" i="10"/>
  <c r="K66" i="10"/>
  <c r="M66" i="10" s="1"/>
  <c r="O66" i="10"/>
  <c r="P66" i="10"/>
  <c r="J67" i="10"/>
  <c r="K67" i="10"/>
  <c r="M67" i="10"/>
  <c r="O67" i="10"/>
  <c r="P67" i="10" s="1"/>
  <c r="J68" i="10"/>
  <c r="K68" i="10"/>
  <c r="M68" i="10"/>
  <c r="O68" i="10"/>
  <c r="P68" i="10" s="1"/>
  <c r="J69" i="10"/>
  <c r="K69" i="10"/>
  <c r="M69" i="10" s="1"/>
  <c r="O69" i="10"/>
  <c r="P69" i="10"/>
  <c r="J70" i="10"/>
  <c r="K70" i="10"/>
  <c r="M70" i="10" s="1"/>
  <c r="O70" i="10"/>
  <c r="P70" i="10"/>
  <c r="J71" i="10"/>
  <c r="K71" i="10"/>
  <c r="M71" i="10"/>
  <c r="O71" i="10"/>
  <c r="P71" i="10" s="1"/>
  <c r="J72" i="10"/>
  <c r="K72" i="10"/>
  <c r="M72" i="10"/>
  <c r="O72" i="10"/>
  <c r="P72" i="10" s="1"/>
  <c r="J73" i="10"/>
  <c r="K73" i="10"/>
  <c r="M73" i="10" s="1"/>
  <c r="O73" i="10"/>
  <c r="P73" i="10"/>
  <c r="J74" i="10"/>
  <c r="K74" i="10"/>
  <c r="M74" i="10" s="1"/>
  <c r="O74" i="10"/>
  <c r="P74" i="10"/>
  <c r="J75" i="10"/>
  <c r="K75" i="10"/>
  <c r="M75" i="10"/>
  <c r="O75" i="10"/>
  <c r="P75" i="10" s="1"/>
  <c r="J76" i="10"/>
  <c r="K76" i="10"/>
  <c r="M76" i="10"/>
  <c r="O76" i="10"/>
  <c r="P76" i="10" s="1"/>
  <c r="J77" i="10"/>
  <c r="K77" i="10"/>
  <c r="M77" i="10" s="1"/>
  <c r="O77" i="10"/>
  <c r="P77" i="10"/>
  <c r="J78" i="10"/>
  <c r="K78" i="10"/>
  <c r="M78" i="10" s="1"/>
  <c r="O78" i="10"/>
  <c r="P78" i="10"/>
  <c r="J79" i="10"/>
  <c r="K79" i="10"/>
  <c r="M79" i="10"/>
  <c r="O79" i="10"/>
  <c r="P79" i="10" s="1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/>
  <c r="J99" i="10"/>
  <c r="O99" i="10"/>
  <c r="P99" i="10"/>
  <c r="J100" i="10"/>
  <c r="O100" i="10"/>
  <c r="P100" i="10" s="1"/>
  <c r="J101" i="10"/>
  <c r="O101" i="10"/>
  <c r="P101" i="10" s="1"/>
  <c r="J102" i="10"/>
  <c r="O102" i="10"/>
  <c r="P102" i="10"/>
  <c r="J103" i="10"/>
  <c r="O103" i="10"/>
  <c r="P103" i="10"/>
  <c r="J104" i="10"/>
  <c r="O104" i="10"/>
  <c r="P104" i="10" s="1"/>
  <c r="J105" i="10"/>
  <c r="L105" i="10"/>
  <c r="O105" i="10"/>
  <c r="P105" i="10" s="1"/>
  <c r="J106" i="10"/>
  <c r="L106" i="10"/>
  <c r="O106" i="10"/>
  <c r="P106" i="10" s="1"/>
  <c r="J108" i="10"/>
  <c r="O108" i="10"/>
  <c r="P108" i="10" s="1"/>
  <c r="J109" i="10"/>
  <c r="L109" i="10"/>
  <c r="K109" i="10"/>
  <c r="O109" i="10"/>
  <c r="P109" i="10" s="1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 s="1"/>
  <c r="O113" i="10"/>
  <c r="P113" i="10"/>
  <c r="J114" i="10"/>
  <c r="K114" i="10"/>
  <c r="M114" i="10"/>
  <c r="O114" i="10"/>
  <c r="P114" i="10" s="1"/>
  <c r="J115" i="10"/>
  <c r="K115" i="10"/>
  <c r="O115" i="10"/>
  <c r="P115" i="10" s="1"/>
  <c r="J116" i="10"/>
  <c r="K116" i="10"/>
  <c r="M116" i="10"/>
  <c r="O116" i="10"/>
  <c r="P116" i="10" s="1"/>
  <c r="J117" i="10"/>
  <c r="K117" i="10"/>
  <c r="M117" i="10" s="1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 s="1"/>
  <c r="O121" i="10"/>
  <c r="P121" i="10"/>
  <c r="J122" i="10"/>
  <c r="L122" i="10" s="1"/>
  <c r="N122" i="10" s="1"/>
  <c r="K122" i="10"/>
  <c r="M122" i="10"/>
  <c r="O122" i="10"/>
  <c r="P122" i="10"/>
  <c r="J123" i="10"/>
  <c r="K123" i="10"/>
  <c r="M123" i="10" s="1"/>
  <c r="O123" i="10"/>
  <c r="P123" i="10"/>
  <c r="J124" i="10"/>
  <c r="K124" i="10"/>
  <c r="M124" i="10"/>
  <c r="O124" i="10"/>
  <c r="P124" i="10" s="1"/>
  <c r="J125" i="10"/>
  <c r="L125" i="10"/>
  <c r="K125" i="10"/>
  <c r="M125" i="10" s="1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 s="1"/>
  <c r="K130" i="10"/>
  <c r="O130" i="10"/>
  <c r="P130" i="10"/>
  <c r="J131" i="10"/>
  <c r="K131" i="10"/>
  <c r="O131" i="10"/>
  <c r="P131" i="10"/>
  <c r="J132" i="10"/>
  <c r="K132" i="10"/>
  <c r="M132" i="10"/>
  <c r="O132" i="10"/>
  <c r="P132" i="10" s="1"/>
  <c r="J133" i="10"/>
  <c r="K133" i="10"/>
  <c r="M133" i="10"/>
  <c r="O133" i="10"/>
  <c r="P133" i="10" s="1"/>
  <c r="J134" i="10"/>
  <c r="K134" i="10"/>
  <c r="M134" i="10" s="1"/>
  <c r="O134" i="10"/>
  <c r="P134" i="10"/>
  <c r="J135" i="10"/>
  <c r="K135" i="10"/>
  <c r="M135" i="10" s="1"/>
  <c r="O135" i="10"/>
  <c r="P135" i="10"/>
  <c r="J136" i="10"/>
  <c r="K136" i="10"/>
  <c r="M136" i="10"/>
  <c r="O136" i="10"/>
  <c r="P136" i="10" s="1"/>
  <c r="J137" i="10"/>
  <c r="K137" i="10"/>
  <c r="M137" i="10"/>
  <c r="O137" i="10"/>
  <c r="P137" i="10" s="1"/>
  <c r="J138" i="10"/>
  <c r="K138" i="10"/>
  <c r="M138" i="10" s="1"/>
  <c r="O138" i="10"/>
  <c r="P138" i="10"/>
  <c r="J139" i="10"/>
  <c r="K139" i="10"/>
  <c r="M139" i="10" s="1"/>
  <c r="O139" i="10"/>
  <c r="P139" i="10"/>
  <c r="J140" i="10"/>
  <c r="K140" i="10"/>
  <c r="O140" i="10"/>
  <c r="P140" i="10"/>
  <c r="J141" i="10"/>
  <c r="K141" i="10"/>
  <c r="O141" i="10"/>
  <c r="P141" i="10" s="1"/>
  <c r="J142" i="10"/>
  <c r="K142" i="10"/>
  <c r="M142" i="10" s="1"/>
  <c r="O142" i="10"/>
  <c r="P142" i="10"/>
  <c r="J143" i="10"/>
  <c r="K143" i="10"/>
  <c r="M143" i="10" s="1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 s="1"/>
  <c r="K149" i="10"/>
  <c r="O149" i="10"/>
  <c r="P149" i="10" s="1"/>
  <c r="J150" i="10"/>
  <c r="L150" i="10"/>
  <c r="K150" i="10"/>
  <c r="O150" i="10"/>
  <c r="P150" i="10" s="1"/>
  <c r="J151" i="10"/>
  <c r="K151" i="10"/>
  <c r="O151" i="10"/>
  <c r="P151" i="10"/>
  <c r="J152" i="10"/>
  <c r="L152" i="10"/>
  <c r="K152" i="10"/>
  <c r="O152" i="10"/>
  <c r="P152" i="10" s="1"/>
  <c r="J153" i="10"/>
  <c r="L153" i="10" s="1"/>
  <c r="K153" i="10"/>
  <c r="O153" i="10"/>
  <c r="P153" i="10"/>
  <c r="J154" i="10"/>
  <c r="L154" i="10"/>
  <c r="K154" i="10"/>
  <c r="O154" i="10"/>
  <c r="P154" i="10" s="1"/>
  <c r="J155" i="10"/>
  <c r="L155" i="10" s="1"/>
  <c r="K155" i="10"/>
  <c r="O155" i="10"/>
  <c r="P155" i="10"/>
  <c r="J156" i="10"/>
  <c r="L156" i="10"/>
  <c r="K156" i="10"/>
  <c r="O156" i="10"/>
  <c r="P156" i="10" s="1"/>
  <c r="J157" i="10"/>
  <c r="L157" i="10" s="1"/>
  <c r="K157" i="10"/>
  <c r="O157" i="10"/>
  <c r="P157" i="10"/>
  <c r="J158" i="10"/>
  <c r="L158" i="10"/>
  <c r="K158" i="10"/>
  <c r="O158" i="10"/>
  <c r="P158" i="10" s="1"/>
  <c r="J159" i="10"/>
  <c r="L159" i="10" s="1"/>
  <c r="K159" i="10"/>
  <c r="O159" i="10"/>
  <c r="P159" i="10"/>
  <c r="J160" i="10"/>
  <c r="L160" i="10"/>
  <c r="K160" i="10"/>
  <c r="O160" i="10"/>
  <c r="P160" i="10" s="1"/>
  <c r="J161" i="10"/>
  <c r="L161" i="10" s="1"/>
  <c r="K161" i="10"/>
  <c r="O161" i="10"/>
  <c r="P161" i="10"/>
  <c r="J162" i="10"/>
  <c r="L162" i="10"/>
  <c r="K162" i="10"/>
  <c r="O162" i="10"/>
  <c r="P162" i="10" s="1"/>
  <c r="J163" i="10"/>
  <c r="L163" i="10" s="1"/>
  <c r="K163" i="10"/>
  <c r="O163" i="10"/>
  <c r="P163" i="10"/>
  <c r="J164" i="10"/>
  <c r="L164" i="10"/>
  <c r="K164" i="10"/>
  <c r="O164" i="10"/>
  <c r="P164" i="10" s="1"/>
  <c r="J165" i="10"/>
  <c r="L165" i="10" s="1"/>
  <c r="K165" i="10"/>
  <c r="O165" i="10"/>
  <c r="P165" i="10"/>
  <c r="J166" i="10"/>
  <c r="L166" i="10"/>
  <c r="K166" i="10"/>
  <c r="O166" i="10"/>
  <c r="P166" i="10" s="1"/>
  <c r="J167" i="10"/>
  <c r="L167" i="10" s="1"/>
  <c r="K167" i="10"/>
  <c r="O167" i="10"/>
  <c r="P167" i="10"/>
  <c r="J168" i="10"/>
  <c r="L168" i="10"/>
  <c r="K168" i="10"/>
  <c r="O168" i="10"/>
  <c r="P168" i="10" s="1"/>
  <c r="J169" i="10"/>
  <c r="L169" i="10" s="1"/>
  <c r="K169" i="10"/>
  <c r="O169" i="10"/>
  <c r="P169" i="10"/>
  <c r="J170" i="10"/>
  <c r="L170" i="10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/>
  <c r="J174" i="10"/>
  <c r="L174" i="10"/>
  <c r="K174" i="10"/>
  <c r="O174" i="10"/>
  <c r="P174" i="10" s="1"/>
  <c r="J175" i="10"/>
  <c r="L175" i="10" s="1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 s="1"/>
  <c r="J179" i="10"/>
  <c r="L179" i="10" s="1"/>
  <c r="K179" i="10"/>
  <c r="O179" i="10"/>
  <c r="P179" i="10"/>
  <c r="J180" i="10"/>
  <c r="L180" i="10"/>
  <c r="K180" i="10"/>
  <c r="O180" i="10"/>
  <c r="P180" i="10" s="1"/>
  <c r="J181" i="10"/>
  <c r="L181" i="10" s="1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/>
  <c r="O186" i="10"/>
  <c r="P186" i="10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/>
  <c r="J196" i="10"/>
  <c r="L196" i="10"/>
  <c r="K196" i="10"/>
  <c r="O196" i="10"/>
  <c r="P196" i="10" s="1"/>
  <c r="J197" i="10"/>
  <c r="L197" i="10" s="1"/>
  <c r="K197" i="10"/>
  <c r="O197" i="10"/>
  <c r="P197" i="10"/>
  <c r="J198" i="10"/>
  <c r="L198" i="10"/>
  <c r="K198" i="10"/>
  <c r="M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 s="1"/>
  <c r="O212" i="10"/>
  <c r="P212" i="10" s="1"/>
  <c r="J213" i="10"/>
  <c r="K213" i="10"/>
  <c r="M213" i="10"/>
  <c r="O213" i="10"/>
  <c r="P213" i="10"/>
  <c r="J214" i="10"/>
  <c r="K214" i="10"/>
  <c r="M214" i="10" s="1"/>
  <c r="O214" i="10"/>
  <c r="P214" i="10" s="1"/>
  <c r="J215" i="10"/>
  <c r="K215" i="10"/>
  <c r="M215" i="10"/>
  <c r="O215" i="10"/>
  <c r="P215" i="10"/>
  <c r="J216" i="10"/>
  <c r="K216" i="10"/>
  <c r="M216" i="10" s="1"/>
  <c r="O216" i="10"/>
  <c r="P216" i="10" s="1"/>
  <c r="J218" i="10"/>
  <c r="K218" i="10"/>
  <c r="M218" i="10"/>
  <c r="O218" i="10"/>
  <c r="P218" i="10"/>
  <c r="J219" i="10"/>
  <c r="K219" i="10"/>
  <c r="M219" i="10" s="1"/>
  <c r="O219" i="10"/>
  <c r="P219" i="10" s="1"/>
  <c r="J220" i="10"/>
  <c r="K220" i="10"/>
  <c r="M220" i="10"/>
  <c r="O220" i="10"/>
  <c r="P220" i="10"/>
  <c r="J221" i="10"/>
  <c r="K221" i="10"/>
  <c r="M221" i="10" s="1"/>
  <c r="O221" i="10"/>
  <c r="P221" i="10" s="1"/>
  <c r="J222" i="10"/>
  <c r="K222" i="10"/>
  <c r="M222" i="10"/>
  <c r="O222" i="10"/>
  <c r="P222" i="10"/>
  <c r="J223" i="10"/>
  <c r="K223" i="10"/>
  <c r="M223" i="10" s="1"/>
  <c r="O223" i="10"/>
  <c r="P223" i="10" s="1"/>
  <c r="J224" i="10"/>
  <c r="K224" i="10"/>
  <c r="O224" i="10"/>
  <c r="P224" i="10" s="1"/>
  <c r="J225" i="10"/>
  <c r="K225" i="10"/>
  <c r="M225" i="10"/>
  <c r="O225" i="10"/>
  <c r="P225" i="10"/>
  <c r="J226" i="10"/>
  <c r="K226" i="10"/>
  <c r="O226" i="10"/>
  <c r="P226" i="10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/>
  <c r="J241" i="10"/>
  <c r="L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 s="1"/>
  <c r="K253" i="10"/>
  <c r="O253" i="10"/>
  <c r="P253" i="10"/>
  <c r="J254" i="10"/>
  <c r="L254" i="10"/>
  <c r="K254" i="10"/>
  <c r="O254" i="10"/>
  <c r="P254" i="10" s="1"/>
  <c r="J255" i="10"/>
  <c r="L255" i="10"/>
  <c r="K255" i="10"/>
  <c r="O255" i="10"/>
  <c r="P255" i="10"/>
  <c r="J256" i="10"/>
  <c r="L256" i="10"/>
  <c r="K256" i="10"/>
  <c r="O256" i="10"/>
  <c r="P256" i="10"/>
  <c r="J257" i="10"/>
  <c r="L257" i="10" s="1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/>
  <c r="K264" i="10"/>
  <c r="O264" i="10"/>
  <c r="P264" i="10"/>
  <c r="J265" i="10"/>
  <c r="L265" i="10"/>
  <c r="K265" i="10"/>
  <c r="O265" i="10"/>
  <c r="P265" i="10"/>
  <c r="J266" i="10"/>
  <c r="L266" i="10" s="1"/>
  <c r="K266" i="10"/>
  <c r="O266" i="10"/>
  <c r="P266" i="10"/>
  <c r="J267" i="10"/>
  <c r="L267" i="10"/>
  <c r="K267" i="10"/>
  <c r="O267" i="10"/>
  <c r="P267" i="10" s="1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 s="1"/>
  <c r="J276" i="10"/>
  <c r="L276" i="10"/>
  <c r="K276" i="10"/>
  <c r="O276" i="10"/>
  <c r="P276" i="10"/>
  <c r="J277" i="10"/>
  <c r="L277" i="10"/>
  <c r="K277" i="10"/>
  <c r="O277" i="10"/>
  <c r="P277" i="10"/>
  <c r="J278" i="10"/>
  <c r="L278" i="10" s="1"/>
  <c r="K278" i="10"/>
  <c r="O278" i="10"/>
  <c r="P278" i="10"/>
  <c r="J279" i="10"/>
  <c r="L279" i="10"/>
  <c r="K279" i="10"/>
  <c r="O279" i="10"/>
  <c r="P279" i="10" s="1"/>
  <c r="J281" i="10"/>
  <c r="L281" i="10"/>
  <c r="K281" i="10"/>
  <c r="O281" i="10"/>
  <c r="P281" i="10"/>
  <c r="J282" i="10"/>
  <c r="L282" i="10"/>
  <c r="K282" i="10"/>
  <c r="O282" i="10"/>
  <c r="P282" i="10"/>
  <c r="J283" i="10"/>
  <c r="L283" i="10" s="1"/>
  <c r="K283" i="10"/>
  <c r="O283" i="10"/>
  <c r="P283" i="10"/>
  <c r="J284" i="10"/>
  <c r="L284" i="10"/>
  <c r="K284" i="10"/>
  <c r="O284" i="10"/>
  <c r="P284" i="10" s="1"/>
  <c r="J285" i="10"/>
  <c r="L285" i="10"/>
  <c r="K285" i="10"/>
  <c r="O285" i="10"/>
  <c r="P285" i="10"/>
  <c r="J286" i="10"/>
  <c r="L286" i="10"/>
  <c r="K286" i="10"/>
  <c r="O286" i="10"/>
  <c r="P286" i="10"/>
  <c r="J287" i="10"/>
  <c r="L287" i="10" s="1"/>
  <c r="K287" i="10"/>
  <c r="O287" i="10"/>
  <c r="P287" i="10"/>
  <c r="J288" i="10"/>
  <c r="L288" i="10"/>
  <c r="K288" i="10"/>
  <c r="O288" i="10"/>
  <c r="P288" i="10" s="1"/>
  <c r="J289" i="10"/>
  <c r="L289" i="10"/>
  <c r="K289" i="10"/>
  <c r="O289" i="10"/>
  <c r="P289" i="10"/>
  <c r="J290" i="10"/>
  <c r="L290" i="10"/>
  <c r="K290" i="10"/>
  <c r="O290" i="10"/>
  <c r="P290" i="10"/>
  <c r="J291" i="10"/>
  <c r="L291" i="10" s="1"/>
  <c r="K291" i="10"/>
  <c r="O291" i="10"/>
  <c r="P291" i="10"/>
  <c r="J292" i="10"/>
  <c r="L292" i="10"/>
  <c r="K292" i="10"/>
  <c r="O292" i="10"/>
  <c r="P292" i="10" s="1"/>
  <c r="J293" i="10"/>
  <c r="L293" i="10"/>
  <c r="K293" i="10"/>
  <c r="O293" i="10"/>
  <c r="P293" i="10"/>
  <c r="J294" i="10"/>
  <c r="L294" i="10"/>
  <c r="K294" i="10"/>
  <c r="O294" i="10"/>
  <c r="P294" i="10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/>
  <c r="K297" i="10"/>
  <c r="O297" i="10"/>
  <c r="P297" i="10"/>
  <c r="J298" i="10"/>
  <c r="L298" i="10"/>
  <c r="K298" i="10"/>
  <c r="O298" i="10"/>
  <c r="P298" i="10"/>
  <c r="J299" i="10"/>
  <c r="L299" i="10" s="1"/>
  <c r="K299" i="10"/>
  <c r="O299" i="10"/>
  <c r="P299" i="10"/>
  <c r="J300" i="10"/>
  <c r="L300" i="10"/>
  <c r="K300" i="10"/>
  <c r="O300" i="10"/>
  <c r="P300" i="10" s="1"/>
  <c r="J301" i="10"/>
  <c r="L301" i="10"/>
  <c r="K301" i="10"/>
  <c r="O301" i="10"/>
  <c r="P301" i="10"/>
  <c r="J302" i="10"/>
  <c r="L302" i="10"/>
  <c r="K302" i="10"/>
  <c r="O302" i="10"/>
  <c r="P302" i="10"/>
  <c r="J303" i="10"/>
  <c r="L303" i="10" s="1"/>
  <c r="K303" i="10"/>
  <c r="O303" i="10"/>
  <c r="P303" i="10"/>
  <c r="J304" i="10"/>
  <c r="L304" i="10"/>
  <c r="K304" i="10"/>
  <c r="O304" i="10"/>
  <c r="P304" i="10" s="1"/>
  <c r="J305" i="10"/>
  <c r="L305" i="10"/>
  <c r="K305" i="10"/>
  <c r="O305" i="10"/>
  <c r="P305" i="10"/>
  <c r="J306" i="10"/>
  <c r="L306" i="10"/>
  <c r="K306" i="10"/>
  <c r="O306" i="10"/>
  <c r="P306" i="10"/>
  <c r="J307" i="10"/>
  <c r="L307" i="10" s="1"/>
  <c r="K307" i="10"/>
  <c r="O307" i="10"/>
  <c r="P307" i="10"/>
  <c r="J308" i="10"/>
  <c r="L308" i="10"/>
  <c r="K308" i="10"/>
  <c r="O308" i="10"/>
  <c r="P308" i="10" s="1"/>
  <c r="J309" i="10"/>
  <c r="L309" i="10"/>
  <c r="K309" i="10"/>
  <c r="O309" i="10"/>
  <c r="P309" i="10"/>
  <c r="J310" i="10"/>
  <c r="L310" i="10"/>
  <c r="K310" i="10"/>
  <c r="O310" i="10"/>
  <c r="P310" i="10"/>
  <c r="J311" i="10"/>
  <c r="L311" i="10" s="1"/>
  <c r="K311" i="10"/>
  <c r="O311" i="10"/>
  <c r="P311" i="10"/>
  <c r="J312" i="10"/>
  <c r="L312" i="10"/>
  <c r="K312" i="10"/>
  <c r="O312" i="10"/>
  <c r="P312" i="10" s="1"/>
  <c r="J313" i="10"/>
  <c r="L313" i="10"/>
  <c r="K313" i="10"/>
  <c r="O313" i="10"/>
  <c r="P313" i="10"/>
  <c r="J314" i="10"/>
  <c r="L314" i="10"/>
  <c r="K314" i="10"/>
  <c r="O314" i="10"/>
  <c r="P314" i="10"/>
  <c r="J315" i="10"/>
  <c r="L315" i="10" s="1"/>
  <c r="K315" i="10"/>
  <c r="O315" i="10"/>
  <c r="P315" i="10"/>
  <c r="J316" i="10"/>
  <c r="L316" i="10"/>
  <c r="K316" i="10"/>
  <c r="O316" i="10"/>
  <c r="P316" i="10" s="1"/>
  <c r="J317" i="10"/>
  <c r="L317" i="10"/>
  <c r="K317" i="10"/>
  <c r="O317" i="10"/>
  <c r="P317" i="10"/>
  <c r="J318" i="10"/>
  <c r="L318" i="10"/>
  <c r="K318" i="10"/>
  <c r="O318" i="10"/>
  <c r="P318" i="10"/>
  <c r="J319" i="10"/>
  <c r="L319" i="10" s="1"/>
  <c r="K319" i="10"/>
  <c r="O319" i="10"/>
  <c r="P319" i="10"/>
  <c r="J320" i="10"/>
  <c r="L320" i="10"/>
  <c r="K320" i="10"/>
  <c r="O320" i="10"/>
  <c r="P320" i="10" s="1"/>
  <c r="J321" i="10"/>
  <c r="L321" i="10"/>
  <c r="K321" i="10"/>
  <c r="O321" i="10"/>
  <c r="P321" i="10"/>
  <c r="J322" i="10"/>
  <c r="L322" i="10"/>
  <c r="K322" i="10"/>
  <c r="O322" i="10"/>
  <c r="P322" i="10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/>
  <c r="K325" i="10"/>
  <c r="O325" i="10"/>
  <c r="P325" i="10"/>
  <c r="J326" i="10"/>
  <c r="L326" i="10"/>
  <c r="K326" i="10"/>
  <c r="O326" i="10"/>
  <c r="P326" i="10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/>
  <c r="K329" i="10"/>
  <c r="O329" i="10"/>
  <c r="P329" i="10"/>
  <c r="J330" i="10"/>
  <c r="L330" i="10"/>
  <c r="K330" i="10"/>
  <c r="O330" i="10"/>
  <c r="P330" i="10"/>
  <c r="J331" i="10"/>
  <c r="L331" i="10" s="1"/>
  <c r="K331" i="10"/>
  <c r="O331" i="10"/>
  <c r="P331" i="10"/>
  <c r="J332" i="10"/>
  <c r="L332" i="10"/>
  <c r="K332" i="10"/>
  <c r="O332" i="10"/>
  <c r="P332" i="10" s="1"/>
  <c r="J333" i="10"/>
  <c r="L333" i="10"/>
  <c r="K333" i="10"/>
  <c r="O333" i="10"/>
  <c r="P333" i="10"/>
  <c r="J334" i="10"/>
  <c r="L334" i="10"/>
  <c r="K334" i="10"/>
  <c r="O334" i="10"/>
  <c r="P334" i="10"/>
  <c r="J335" i="10"/>
  <c r="L335" i="10" s="1"/>
  <c r="K335" i="10"/>
  <c r="O335" i="10"/>
  <c r="P335" i="10"/>
  <c r="J336" i="10"/>
  <c r="L336" i="10"/>
  <c r="K336" i="10"/>
  <c r="O336" i="10"/>
  <c r="P336" i="10" s="1"/>
  <c r="J337" i="10"/>
  <c r="L337" i="10"/>
  <c r="K337" i="10"/>
  <c r="O337" i="10"/>
  <c r="P337" i="10"/>
  <c r="J338" i="10"/>
  <c r="L338" i="10"/>
  <c r="K338" i="10"/>
  <c r="O338" i="10"/>
  <c r="P338" i="10"/>
  <c r="J339" i="10"/>
  <c r="L339" i="10" s="1"/>
  <c r="K339" i="10"/>
  <c r="O339" i="10"/>
  <c r="P339" i="10"/>
  <c r="J340" i="10"/>
  <c r="L340" i="10"/>
  <c r="K340" i="10"/>
  <c r="O340" i="10"/>
  <c r="P340" i="10" s="1"/>
  <c r="J341" i="10"/>
  <c r="L341" i="10"/>
  <c r="K341" i="10"/>
  <c r="O341" i="10"/>
  <c r="P341" i="10"/>
  <c r="J342" i="10"/>
  <c r="L342" i="10"/>
  <c r="K342" i="10"/>
  <c r="O342" i="10"/>
  <c r="P342" i="10"/>
  <c r="J343" i="10"/>
  <c r="L343" i="10" s="1"/>
  <c r="K343" i="10"/>
  <c r="O343" i="10"/>
  <c r="P343" i="10"/>
  <c r="J344" i="10"/>
  <c r="L344" i="10"/>
  <c r="K344" i="10"/>
  <c r="O344" i="10"/>
  <c r="P344" i="10" s="1"/>
  <c r="J345" i="10"/>
  <c r="L345" i="10"/>
  <c r="K345" i="10"/>
  <c r="O345" i="10"/>
  <c r="P345" i="10"/>
  <c r="J346" i="10"/>
  <c r="L346" i="10"/>
  <c r="K346" i="10"/>
  <c r="O346" i="10"/>
  <c r="P346" i="10"/>
  <c r="J347" i="10"/>
  <c r="L347" i="10" s="1"/>
  <c r="K347" i="10"/>
  <c r="O347" i="10"/>
  <c r="P347" i="10"/>
  <c r="J348" i="10"/>
  <c r="L348" i="10"/>
  <c r="K348" i="10"/>
  <c r="O348" i="10"/>
  <c r="P348" i="10" s="1"/>
  <c r="J349" i="10"/>
  <c r="L349" i="10"/>
  <c r="K349" i="10"/>
  <c r="O349" i="10"/>
  <c r="P349" i="10"/>
  <c r="J350" i="10"/>
  <c r="L350" i="10"/>
  <c r="K350" i="10"/>
  <c r="O350" i="10"/>
  <c r="P350" i="10"/>
  <c r="J351" i="10"/>
  <c r="L351" i="10" s="1"/>
  <c r="K351" i="10"/>
  <c r="O351" i="10"/>
  <c r="P351" i="10"/>
  <c r="J352" i="10"/>
  <c r="L352" i="10"/>
  <c r="K352" i="10"/>
  <c r="O352" i="10"/>
  <c r="P352" i="10" s="1"/>
  <c r="J353" i="10"/>
  <c r="L353" i="10"/>
  <c r="K353" i="10"/>
  <c r="O353" i="10"/>
  <c r="P353" i="10"/>
  <c r="J354" i="10"/>
  <c r="L354" i="10"/>
  <c r="K354" i="10"/>
  <c r="O354" i="10"/>
  <c r="P354" i="10"/>
  <c r="J355" i="10"/>
  <c r="L355" i="10" s="1"/>
  <c r="K355" i="10"/>
  <c r="O355" i="10"/>
  <c r="P355" i="10"/>
  <c r="J356" i="10"/>
  <c r="L356" i="10"/>
  <c r="K356" i="10"/>
  <c r="O356" i="10"/>
  <c r="P356" i="10" s="1"/>
  <c r="J357" i="10"/>
  <c r="L357" i="10"/>
  <c r="K357" i="10"/>
  <c r="O357" i="10"/>
  <c r="P357" i="10"/>
  <c r="J358" i="10"/>
  <c r="L358" i="10"/>
  <c r="K358" i="10"/>
  <c r="O358" i="10"/>
  <c r="P358" i="10"/>
  <c r="J359" i="10"/>
  <c r="L359" i="10" s="1"/>
  <c r="K359" i="10"/>
  <c r="O359" i="10"/>
  <c r="P359" i="10"/>
  <c r="J360" i="10"/>
  <c r="L360" i="10"/>
  <c r="K360" i="10"/>
  <c r="O360" i="10"/>
  <c r="P360" i="10" s="1"/>
  <c r="J361" i="10"/>
  <c r="L361" i="10"/>
  <c r="K361" i="10"/>
  <c r="O361" i="10"/>
  <c r="P361" i="10"/>
  <c r="J362" i="10"/>
  <c r="L362" i="10"/>
  <c r="K362" i="10"/>
  <c r="O362" i="10"/>
  <c r="P362" i="10"/>
  <c r="J363" i="10"/>
  <c r="L363" i="10" s="1"/>
  <c r="N363" i="10" s="1"/>
  <c r="K363" i="10"/>
  <c r="M363" i="10"/>
  <c r="O363" i="10"/>
  <c r="P363" i="10"/>
  <c r="J364" i="10"/>
  <c r="L364" i="10"/>
  <c r="K364" i="10"/>
  <c r="O364" i="10"/>
  <c r="P364" i="10"/>
  <c r="J365" i="10"/>
  <c r="L365" i="10" s="1"/>
  <c r="K365" i="10"/>
  <c r="O365" i="10"/>
  <c r="P365" i="10"/>
  <c r="J366" i="10"/>
  <c r="L366" i="10"/>
  <c r="K366" i="10"/>
  <c r="O366" i="10"/>
  <c r="P366" i="10" s="1"/>
  <c r="J367" i="10"/>
  <c r="L367" i="10"/>
  <c r="K367" i="10"/>
  <c r="O367" i="10"/>
  <c r="P367" i="10"/>
  <c r="J368" i="10"/>
  <c r="L368" i="10"/>
  <c r="K368" i="10"/>
  <c r="O368" i="10"/>
  <c r="P368" i="10"/>
  <c r="J369" i="10"/>
  <c r="L369" i="10" s="1"/>
  <c r="K369" i="10"/>
  <c r="O369" i="10"/>
  <c r="P369" i="10"/>
  <c r="J370" i="10"/>
  <c r="L370" i="10"/>
  <c r="K370" i="10"/>
  <c r="O370" i="10"/>
  <c r="P370" i="10" s="1"/>
  <c r="J371" i="10"/>
  <c r="L371" i="10"/>
  <c r="K371" i="10"/>
  <c r="O371" i="10"/>
  <c r="P371" i="10"/>
  <c r="J372" i="10"/>
  <c r="L372" i="10"/>
  <c r="K372" i="10"/>
  <c r="O372" i="10"/>
  <c r="P372" i="10"/>
  <c r="J373" i="10"/>
  <c r="L373" i="10" s="1"/>
  <c r="K373" i="10"/>
  <c r="O373" i="10"/>
  <c r="P373" i="10"/>
  <c r="J374" i="10"/>
  <c r="L374" i="10"/>
  <c r="K374" i="10"/>
  <c r="O374" i="10"/>
  <c r="P374" i="10" s="1"/>
  <c r="J375" i="10"/>
  <c r="L375" i="10"/>
  <c r="K375" i="10"/>
  <c r="O375" i="10"/>
  <c r="P375" i="10"/>
  <c r="J376" i="10"/>
  <c r="L376" i="10"/>
  <c r="K376" i="10"/>
  <c r="O376" i="10"/>
  <c r="P376" i="10"/>
  <c r="J377" i="10"/>
  <c r="L377" i="10" s="1"/>
  <c r="K377" i="10"/>
  <c r="O377" i="10"/>
  <c r="P377" i="10"/>
  <c r="J378" i="10"/>
  <c r="L378" i="10"/>
  <c r="K378" i="10"/>
  <c r="O378" i="10"/>
  <c r="P378" i="10" s="1"/>
  <c r="J379" i="10"/>
  <c r="L379" i="10"/>
  <c r="K379" i="10"/>
  <c r="O379" i="10"/>
  <c r="P379" i="10"/>
  <c r="J380" i="10"/>
  <c r="L380" i="10"/>
  <c r="K380" i="10"/>
  <c r="O380" i="10"/>
  <c r="P380" i="10"/>
  <c r="J381" i="10"/>
  <c r="L381" i="10" s="1"/>
  <c r="K381" i="10"/>
  <c r="O381" i="10"/>
  <c r="P381" i="10" s="1"/>
  <c r="J382" i="10"/>
  <c r="L382" i="10"/>
  <c r="K382" i="10"/>
  <c r="O382" i="10"/>
  <c r="P382" i="10" s="1"/>
  <c r="J383" i="10"/>
  <c r="L383" i="10"/>
  <c r="K383" i="10"/>
  <c r="O383" i="10"/>
  <c r="P383" i="10"/>
  <c r="J384" i="10"/>
  <c r="L384" i="10" s="1"/>
  <c r="K384" i="10"/>
  <c r="O384" i="10"/>
  <c r="P384" i="10"/>
  <c r="J385" i="10"/>
  <c r="L385" i="10" s="1"/>
  <c r="K385" i="10"/>
  <c r="O385" i="10"/>
  <c r="P385" i="10"/>
  <c r="J386" i="10"/>
  <c r="L386" i="10"/>
  <c r="K386" i="10"/>
  <c r="O386" i="10"/>
  <c r="P386" i="10" s="1"/>
  <c r="J387" i="10"/>
  <c r="L387" i="10"/>
  <c r="K387" i="10"/>
  <c r="O387" i="10"/>
  <c r="P387" i="10"/>
  <c r="J388" i="10"/>
  <c r="L388" i="10" s="1"/>
  <c r="K388" i="10"/>
  <c r="O388" i="10"/>
  <c r="P388" i="10"/>
  <c r="J389" i="10"/>
  <c r="L389" i="10" s="1"/>
  <c r="K389" i="10"/>
  <c r="O389" i="10"/>
  <c r="P389" i="10" s="1"/>
  <c r="J390" i="10"/>
  <c r="L390" i="10"/>
  <c r="K390" i="10"/>
  <c r="O390" i="10"/>
  <c r="P390" i="10" s="1"/>
  <c r="J391" i="10"/>
  <c r="L391" i="10"/>
  <c r="K391" i="10"/>
  <c r="O391" i="10"/>
  <c r="P391" i="10"/>
  <c r="J392" i="10"/>
  <c r="L392" i="10" s="1"/>
  <c r="K392" i="10"/>
  <c r="O392" i="10"/>
  <c r="P392" i="10"/>
  <c r="J393" i="10"/>
  <c r="L393" i="10" s="1"/>
  <c r="K393" i="10"/>
  <c r="O393" i="10"/>
  <c r="P393" i="10"/>
  <c r="J394" i="10"/>
  <c r="L394" i="10"/>
  <c r="K394" i="10"/>
  <c r="O394" i="10"/>
  <c r="P394" i="10" s="1"/>
  <c r="J395" i="10"/>
  <c r="L395" i="10"/>
  <c r="K395" i="10"/>
  <c r="O395" i="10"/>
  <c r="P395" i="10"/>
  <c r="J396" i="10"/>
  <c r="L396" i="10" s="1"/>
  <c r="K396" i="10"/>
  <c r="O396" i="10"/>
  <c r="P396" i="10"/>
  <c r="J397" i="10"/>
  <c r="L397" i="10" s="1"/>
  <c r="K397" i="10"/>
  <c r="O397" i="10"/>
  <c r="P397" i="10" s="1"/>
  <c r="J398" i="10"/>
  <c r="L398" i="10"/>
  <c r="K398" i="10"/>
  <c r="O398" i="10"/>
  <c r="P398" i="10" s="1"/>
  <c r="J399" i="10"/>
  <c r="L399" i="10"/>
  <c r="K399" i="10"/>
  <c r="O399" i="10"/>
  <c r="P399" i="10"/>
  <c r="J400" i="10"/>
  <c r="L400" i="10" s="1"/>
  <c r="K400" i="10"/>
  <c r="O400" i="10"/>
  <c r="P400" i="10"/>
  <c r="J401" i="10"/>
  <c r="L401" i="10" s="1"/>
  <c r="K401" i="10"/>
  <c r="O401" i="10"/>
  <c r="P401" i="10"/>
  <c r="J402" i="10"/>
  <c r="L402" i="10"/>
  <c r="K402" i="10"/>
  <c r="O402" i="10"/>
  <c r="P402" i="10" s="1"/>
  <c r="J403" i="10"/>
  <c r="L403" i="10"/>
  <c r="K403" i="10"/>
  <c r="O403" i="10"/>
  <c r="P403" i="10"/>
  <c r="J404" i="10"/>
  <c r="L404" i="10" s="1"/>
  <c r="K404" i="10"/>
  <c r="O404" i="10"/>
  <c r="P404" i="10"/>
  <c r="J405" i="10"/>
  <c r="L405" i="10" s="1"/>
  <c r="K405" i="10"/>
  <c r="O405" i="10"/>
  <c r="P405" i="10" s="1"/>
  <c r="J406" i="10"/>
  <c r="L406" i="10"/>
  <c r="K406" i="10"/>
  <c r="O406" i="10"/>
  <c r="P406" i="10" s="1"/>
  <c r="J407" i="10"/>
  <c r="L407" i="10"/>
  <c r="K407" i="10"/>
  <c r="O407" i="10"/>
  <c r="P407" i="10"/>
  <c r="J408" i="10"/>
  <c r="L408" i="10" s="1"/>
  <c r="K408" i="10"/>
  <c r="O408" i="10"/>
  <c r="P408" i="10"/>
  <c r="J409" i="10"/>
  <c r="L409" i="10" s="1"/>
  <c r="K409" i="10"/>
  <c r="O409" i="10"/>
  <c r="P409" i="10"/>
  <c r="J410" i="10"/>
  <c r="L410" i="10"/>
  <c r="K410" i="10"/>
  <c r="O410" i="10"/>
  <c r="P410" i="10" s="1"/>
  <c r="J411" i="10"/>
  <c r="L411" i="10"/>
  <c r="K411" i="10"/>
  <c r="O411" i="10"/>
  <c r="P411" i="10"/>
  <c r="J412" i="10"/>
  <c r="L412" i="10" s="1"/>
  <c r="K412" i="10"/>
  <c r="O412" i="10"/>
  <c r="P412" i="10"/>
  <c r="J413" i="10"/>
  <c r="L413" i="10" s="1"/>
  <c r="K413" i="10"/>
  <c r="O413" i="10"/>
  <c r="P413" i="10" s="1"/>
  <c r="J414" i="10"/>
  <c r="L414" i="10"/>
  <c r="K414" i="10"/>
  <c r="O414" i="10"/>
  <c r="P414" i="10" s="1"/>
  <c r="J415" i="10"/>
  <c r="L415" i="10"/>
  <c r="K415" i="10"/>
  <c r="O415" i="10"/>
  <c r="P415" i="10"/>
  <c r="J416" i="10"/>
  <c r="L416" i="10" s="1"/>
  <c r="K416" i="10"/>
  <c r="O416" i="10"/>
  <c r="P416" i="10"/>
  <c r="J417" i="10"/>
  <c r="L417" i="10" s="1"/>
  <c r="K417" i="10"/>
  <c r="O417" i="10"/>
  <c r="P417" i="10"/>
  <c r="J418" i="10"/>
  <c r="L418" i="10"/>
  <c r="K418" i="10"/>
  <c r="O418" i="10"/>
  <c r="P418" i="10" s="1"/>
  <c r="J419" i="10"/>
  <c r="L419" i="10"/>
  <c r="K419" i="10"/>
  <c r="O419" i="10"/>
  <c r="P419" i="10"/>
  <c r="J420" i="10"/>
  <c r="L420" i="10" s="1"/>
  <c r="K420" i="10"/>
  <c r="O420" i="10"/>
  <c r="P420" i="10"/>
  <c r="J421" i="10"/>
  <c r="L421" i="10" s="1"/>
  <c r="K421" i="10"/>
  <c r="O421" i="10"/>
  <c r="P421" i="10" s="1"/>
  <c r="J422" i="10"/>
  <c r="L422" i="10"/>
  <c r="K422" i="10"/>
  <c r="O422" i="10"/>
  <c r="P422" i="10" s="1"/>
  <c r="J423" i="10"/>
  <c r="L423" i="10"/>
  <c r="K423" i="10"/>
  <c r="O423" i="10"/>
  <c r="P423" i="10"/>
  <c r="J424" i="10"/>
  <c r="L424" i="10" s="1"/>
  <c r="K424" i="10"/>
  <c r="O424" i="10"/>
  <c r="P424" i="10"/>
  <c r="J425" i="10"/>
  <c r="L425" i="10" s="1"/>
  <c r="K425" i="10"/>
  <c r="O425" i="10"/>
  <c r="P425" i="10"/>
  <c r="J426" i="10"/>
  <c r="L426" i="10"/>
  <c r="K426" i="10"/>
  <c r="O426" i="10"/>
  <c r="P426" i="10" s="1"/>
  <c r="J427" i="10"/>
  <c r="L427" i="10"/>
  <c r="K427" i="10"/>
  <c r="O427" i="10"/>
  <c r="P427" i="10"/>
  <c r="J428" i="10"/>
  <c r="L428" i="10" s="1"/>
  <c r="K428" i="10"/>
  <c r="O428" i="10"/>
  <c r="P428" i="10"/>
  <c r="J429" i="10"/>
  <c r="L429" i="10" s="1"/>
  <c r="K429" i="10"/>
  <c r="O429" i="10"/>
  <c r="P429" i="10" s="1"/>
  <c r="J430" i="10"/>
  <c r="L430" i="10"/>
  <c r="K430" i="10"/>
  <c r="O430" i="10"/>
  <c r="P430" i="10" s="1"/>
  <c r="J431" i="10"/>
  <c r="L431" i="10"/>
  <c r="K431" i="10"/>
  <c r="O431" i="10"/>
  <c r="P431" i="10"/>
  <c r="J432" i="10"/>
  <c r="L432" i="10" s="1"/>
  <c r="K432" i="10"/>
  <c r="O432" i="10"/>
  <c r="P432" i="10"/>
  <c r="J433" i="10"/>
  <c r="L433" i="10" s="1"/>
  <c r="K433" i="10"/>
  <c r="O433" i="10"/>
  <c r="P433" i="10"/>
  <c r="J434" i="10"/>
  <c r="L434" i="10"/>
  <c r="K434" i="10"/>
  <c r="O434" i="10"/>
  <c r="P434" i="10" s="1"/>
  <c r="J435" i="10"/>
  <c r="L435" i="10"/>
  <c r="K435" i="10"/>
  <c r="O435" i="10"/>
  <c r="P435" i="10"/>
  <c r="J436" i="10"/>
  <c r="L436" i="10" s="1"/>
  <c r="K436" i="10"/>
  <c r="O436" i="10"/>
  <c r="P436" i="10"/>
  <c r="J437" i="10"/>
  <c r="L437" i="10" s="1"/>
  <c r="K437" i="10"/>
  <c r="O437" i="10"/>
  <c r="P437" i="10" s="1"/>
  <c r="J438" i="10"/>
  <c r="L438" i="10"/>
  <c r="K438" i="10"/>
  <c r="O438" i="10"/>
  <c r="P438" i="10" s="1"/>
  <c r="J439" i="10"/>
  <c r="L439" i="10"/>
  <c r="K439" i="10"/>
  <c r="O439" i="10"/>
  <c r="P439" i="10"/>
  <c r="J440" i="10"/>
  <c r="L440" i="10" s="1"/>
  <c r="K440" i="10"/>
  <c r="O440" i="10"/>
  <c r="P440" i="10"/>
  <c r="J441" i="10"/>
  <c r="L441" i="10" s="1"/>
  <c r="K441" i="10"/>
  <c r="O441" i="10"/>
  <c r="P441" i="10"/>
  <c r="J442" i="10"/>
  <c r="L442" i="10"/>
  <c r="K442" i="10"/>
  <c r="O442" i="10"/>
  <c r="P442" i="10" s="1"/>
  <c r="J443" i="10"/>
  <c r="L443" i="10"/>
  <c r="K443" i="10"/>
  <c r="O443" i="10"/>
  <c r="P443" i="10"/>
  <c r="J444" i="10"/>
  <c r="L444" i="10" s="1"/>
  <c r="K444" i="10"/>
  <c r="O444" i="10"/>
  <c r="P444" i="10"/>
  <c r="J445" i="10"/>
  <c r="L445" i="10" s="1"/>
  <c r="K445" i="10"/>
  <c r="O445" i="10"/>
  <c r="P445" i="10" s="1"/>
  <c r="J446" i="10"/>
  <c r="L446" i="10"/>
  <c r="K446" i="10"/>
  <c r="O446" i="10"/>
  <c r="P446" i="10" s="1"/>
  <c r="J447" i="10"/>
  <c r="L447" i="10"/>
  <c r="K447" i="10"/>
  <c r="O447" i="10"/>
  <c r="P447" i="10"/>
  <c r="J448" i="10"/>
  <c r="L448" i="10" s="1"/>
  <c r="K448" i="10"/>
  <c r="O448" i="10"/>
  <c r="P448" i="10"/>
  <c r="J449" i="10"/>
  <c r="L449" i="10" s="1"/>
  <c r="K449" i="10"/>
  <c r="O449" i="10"/>
  <c r="P449" i="10"/>
  <c r="J450" i="10"/>
  <c r="L450" i="10"/>
  <c r="K450" i="10"/>
  <c r="O450" i="10"/>
  <c r="P450" i="10" s="1"/>
  <c r="J451" i="10"/>
  <c r="L451" i="10"/>
  <c r="K451" i="10"/>
  <c r="O451" i="10"/>
  <c r="P451" i="10"/>
  <c r="J452" i="10"/>
  <c r="L452" i="10" s="1"/>
  <c r="K452" i="10"/>
  <c r="O452" i="10"/>
  <c r="P452" i="10"/>
  <c r="J453" i="10"/>
  <c r="L453" i="10" s="1"/>
  <c r="K453" i="10"/>
  <c r="O453" i="10"/>
  <c r="P453" i="10" s="1"/>
  <c r="J454" i="10"/>
  <c r="L454" i="10"/>
  <c r="K454" i="10"/>
  <c r="O454" i="10"/>
  <c r="P454" i="10" s="1"/>
  <c r="J455" i="10"/>
  <c r="L455" i="10"/>
  <c r="K455" i="10"/>
  <c r="O455" i="10"/>
  <c r="P455" i="10"/>
  <c r="J456" i="10"/>
  <c r="L456" i="10" s="1"/>
  <c r="K456" i="10"/>
  <c r="O456" i="10"/>
  <c r="P456" i="10"/>
  <c r="J457" i="10"/>
  <c r="L457" i="10" s="1"/>
  <c r="K457" i="10"/>
  <c r="O457" i="10"/>
  <c r="P457" i="10"/>
  <c r="J458" i="10"/>
  <c r="L458" i="10"/>
  <c r="K458" i="10"/>
  <c r="O458" i="10"/>
  <c r="P458" i="10" s="1"/>
  <c r="J459" i="10"/>
  <c r="L459" i="10"/>
  <c r="K459" i="10"/>
  <c r="O459" i="10"/>
  <c r="P459" i="10"/>
  <c r="J460" i="10"/>
  <c r="L460" i="10" s="1"/>
  <c r="K460" i="10"/>
  <c r="O460" i="10"/>
  <c r="P460" i="10"/>
  <c r="J461" i="10"/>
  <c r="L461" i="10" s="1"/>
  <c r="K461" i="10"/>
  <c r="O461" i="10"/>
  <c r="P461" i="10" s="1"/>
  <c r="J462" i="10"/>
  <c r="L462" i="10"/>
  <c r="K462" i="10"/>
  <c r="O462" i="10"/>
  <c r="P462" i="10" s="1"/>
  <c r="J463" i="10"/>
  <c r="L463" i="10"/>
  <c r="K463" i="10"/>
  <c r="O463" i="10"/>
  <c r="P463" i="10"/>
  <c r="J464" i="10"/>
  <c r="L464" i="10" s="1"/>
  <c r="K464" i="10"/>
  <c r="O464" i="10"/>
  <c r="P464" i="10"/>
  <c r="J465" i="10"/>
  <c r="L465" i="10" s="1"/>
  <c r="K465" i="10"/>
  <c r="O465" i="10"/>
  <c r="P465" i="10"/>
  <c r="J466" i="10"/>
  <c r="L466" i="10"/>
  <c r="K466" i="10"/>
  <c r="O466" i="10"/>
  <c r="P466" i="10" s="1"/>
  <c r="J467" i="10"/>
  <c r="L467" i="10"/>
  <c r="K467" i="10"/>
  <c r="O467" i="10"/>
  <c r="P467" i="10"/>
  <c r="J468" i="10"/>
  <c r="L468" i="10" s="1"/>
  <c r="K468" i="10"/>
  <c r="O468" i="10"/>
  <c r="P468" i="10"/>
  <c r="J469" i="10"/>
  <c r="L469" i="10" s="1"/>
  <c r="K469" i="10"/>
  <c r="O469" i="10"/>
  <c r="P469" i="10" s="1"/>
  <c r="J470" i="10"/>
  <c r="L470" i="10"/>
  <c r="K470" i="10"/>
  <c r="O470" i="10"/>
  <c r="P470" i="10" s="1"/>
  <c r="J471" i="10"/>
  <c r="L471" i="10"/>
  <c r="K471" i="10"/>
  <c r="O471" i="10"/>
  <c r="P471" i="10"/>
  <c r="J472" i="10"/>
  <c r="L472" i="10" s="1"/>
  <c r="K472" i="10"/>
  <c r="O472" i="10"/>
  <c r="P472" i="10"/>
  <c r="J473" i="10"/>
  <c r="L473" i="10" s="1"/>
  <c r="K473" i="10"/>
  <c r="O473" i="10"/>
  <c r="P473" i="10"/>
  <c r="J474" i="10"/>
  <c r="L474" i="10"/>
  <c r="K474" i="10"/>
  <c r="O474" i="10"/>
  <c r="P474" i="10" s="1"/>
  <c r="J475" i="10"/>
  <c r="L475" i="10"/>
  <c r="K475" i="10"/>
  <c r="O475" i="10"/>
  <c r="P475" i="10"/>
  <c r="J476" i="10"/>
  <c r="L476" i="10" s="1"/>
  <c r="K476" i="10"/>
  <c r="O476" i="10"/>
  <c r="P476" i="10"/>
  <c r="J477" i="10"/>
  <c r="L477" i="10" s="1"/>
  <c r="K477" i="10"/>
  <c r="O477" i="10"/>
  <c r="P477" i="10" s="1"/>
  <c r="J478" i="10"/>
  <c r="L478" i="10"/>
  <c r="K478" i="10"/>
  <c r="O478" i="10"/>
  <c r="P478" i="10" s="1"/>
  <c r="J479" i="10"/>
  <c r="L479" i="10"/>
  <c r="K479" i="10"/>
  <c r="O479" i="10"/>
  <c r="P479" i="10"/>
  <c r="J480" i="10"/>
  <c r="L480" i="10" s="1"/>
  <c r="K480" i="10"/>
  <c r="O480" i="10"/>
  <c r="P480" i="10"/>
  <c r="J481" i="10"/>
  <c r="L481" i="10" s="1"/>
  <c r="K481" i="10"/>
  <c r="O481" i="10"/>
  <c r="P481" i="10"/>
  <c r="J482" i="10"/>
  <c r="L482" i="10"/>
  <c r="K482" i="10"/>
  <c r="O482" i="10"/>
  <c r="P482" i="10" s="1"/>
  <c r="J483" i="10"/>
  <c r="L483" i="10"/>
  <c r="K483" i="10"/>
  <c r="O483" i="10"/>
  <c r="P483" i="10"/>
  <c r="J484" i="10"/>
  <c r="L484" i="10" s="1"/>
  <c r="K484" i="10"/>
  <c r="O484" i="10"/>
  <c r="P484" i="10"/>
  <c r="J485" i="10"/>
  <c r="L485" i="10" s="1"/>
  <c r="K485" i="10"/>
  <c r="O485" i="10"/>
  <c r="P485" i="10"/>
  <c r="J486" i="10"/>
  <c r="L486" i="10"/>
  <c r="K486" i="10"/>
  <c r="O486" i="10"/>
  <c r="P486" i="10" s="1"/>
  <c r="J487" i="10"/>
  <c r="L487" i="10"/>
  <c r="K487" i="10"/>
  <c r="O487" i="10"/>
  <c r="P487" i="10"/>
  <c r="J488" i="10"/>
  <c r="L488" i="10" s="1"/>
  <c r="K488" i="10"/>
  <c r="O488" i="10"/>
  <c r="P488" i="10"/>
  <c r="J489" i="10"/>
  <c r="L489" i="10" s="1"/>
  <c r="K489" i="10"/>
  <c r="O489" i="10"/>
  <c r="P489" i="10"/>
  <c r="J490" i="10"/>
  <c r="L490" i="10"/>
  <c r="K490" i="10"/>
  <c r="O490" i="10"/>
  <c r="P490" i="10" s="1"/>
  <c r="J491" i="10"/>
  <c r="L491" i="10"/>
  <c r="K491" i="10"/>
  <c r="O491" i="10"/>
  <c r="P491" i="10"/>
  <c r="J492" i="10"/>
  <c r="L492" i="10" s="1"/>
  <c r="K492" i="10"/>
  <c r="O492" i="10"/>
  <c r="P492" i="10"/>
  <c r="J493" i="10"/>
  <c r="L493" i="10" s="1"/>
  <c r="K493" i="10"/>
  <c r="O493" i="10"/>
  <c r="P493" i="10"/>
  <c r="J494" i="10"/>
  <c r="L494" i="10"/>
  <c r="K494" i="10"/>
  <c r="O494" i="10"/>
  <c r="P494" i="10" s="1"/>
  <c r="J495" i="10"/>
  <c r="L495" i="10"/>
  <c r="K495" i="10"/>
  <c r="O495" i="10"/>
  <c r="P495" i="10"/>
  <c r="J496" i="10"/>
  <c r="L496" i="10" s="1"/>
  <c r="K496" i="10"/>
  <c r="O496" i="10"/>
  <c r="P496" i="10"/>
  <c r="J497" i="10"/>
  <c r="L497" i="10" s="1"/>
  <c r="K497" i="10"/>
  <c r="O497" i="10"/>
  <c r="P497" i="10"/>
  <c r="J498" i="10"/>
  <c r="L498" i="10"/>
  <c r="K498" i="10"/>
  <c r="O498" i="10"/>
  <c r="P498" i="10" s="1"/>
  <c r="J499" i="10"/>
  <c r="L499" i="10"/>
  <c r="K499" i="10"/>
  <c r="O499" i="10"/>
  <c r="P499" i="10"/>
  <c r="J500" i="10"/>
  <c r="L500" i="10" s="1"/>
  <c r="K500" i="10"/>
  <c r="O500" i="10"/>
  <c r="P500" i="10"/>
  <c r="J501" i="10"/>
  <c r="L501" i="10" s="1"/>
  <c r="K501" i="10"/>
  <c r="O501" i="10"/>
  <c r="P501" i="10"/>
  <c r="J502" i="10"/>
  <c r="L502" i="10"/>
  <c r="K502" i="10"/>
  <c r="O502" i="10"/>
  <c r="P502" i="10" s="1"/>
  <c r="J503" i="10"/>
  <c r="L503" i="10"/>
  <c r="K503" i="10"/>
  <c r="O503" i="10"/>
  <c r="P503" i="10"/>
  <c r="J504" i="10"/>
  <c r="L504" i="10" s="1"/>
  <c r="K504" i="10"/>
  <c r="O504" i="10"/>
  <c r="P504" i="10"/>
  <c r="J505" i="10"/>
  <c r="L505" i="10" s="1"/>
  <c r="K505" i="10"/>
  <c r="O505" i="10"/>
  <c r="P505" i="10"/>
  <c r="J506" i="10"/>
  <c r="L506" i="10"/>
  <c r="K506" i="10"/>
  <c r="O506" i="10"/>
  <c r="P506" i="10" s="1"/>
  <c r="J507" i="10"/>
  <c r="L507" i="10"/>
  <c r="K507" i="10"/>
  <c r="O507" i="10"/>
  <c r="P507" i="10"/>
  <c r="J508" i="10"/>
  <c r="L508" i="10" s="1"/>
  <c r="K508" i="10"/>
  <c r="O508" i="10"/>
  <c r="P508" i="10"/>
  <c r="J509" i="10"/>
  <c r="L509" i="10" s="1"/>
  <c r="K509" i="10"/>
  <c r="O509" i="10"/>
  <c r="P509" i="10"/>
  <c r="J510" i="10"/>
  <c r="L510" i="10"/>
  <c r="K510" i="10"/>
  <c r="O510" i="10"/>
  <c r="P510" i="10" s="1"/>
  <c r="J511" i="10"/>
  <c r="L511" i="10"/>
  <c r="K511" i="10"/>
  <c r="O511" i="10"/>
  <c r="P511" i="10"/>
  <c r="J512" i="10"/>
  <c r="L512" i="10" s="1"/>
  <c r="K512" i="10"/>
  <c r="O512" i="10"/>
  <c r="P512" i="10"/>
  <c r="J513" i="10"/>
  <c r="L513" i="10" s="1"/>
  <c r="K513" i="10"/>
  <c r="O513" i="10"/>
  <c r="P513" i="10"/>
  <c r="J514" i="10"/>
  <c r="L514" i="10"/>
  <c r="K514" i="10"/>
  <c r="O514" i="10"/>
  <c r="P514" i="10" s="1"/>
  <c r="J515" i="10"/>
  <c r="L515" i="10"/>
  <c r="K515" i="10"/>
  <c r="O515" i="10"/>
  <c r="P515" i="10"/>
  <c r="J516" i="10"/>
  <c r="L516" i="10" s="1"/>
  <c r="K516" i="10"/>
  <c r="O516" i="10"/>
  <c r="P516" i="10"/>
  <c r="J517" i="10"/>
  <c r="L517" i="10" s="1"/>
  <c r="K517" i="10"/>
  <c r="O517" i="10"/>
  <c r="P517" i="10"/>
  <c r="J518" i="10"/>
  <c r="L518" i="10"/>
  <c r="K518" i="10"/>
  <c r="O518" i="10"/>
  <c r="P518" i="10" s="1"/>
  <c r="J519" i="10"/>
  <c r="L519" i="10"/>
  <c r="K519" i="10"/>
  <c r="O519" i="10"/>
  <c r="P519" i="10"/>
  <c r="J520" i="10"/>
  <c r="L520" i="10" s="1"/>
  <c r="K520" i="10"/>
  <c r="O520" i="10"/>
  <c r="P520" i="10"/>
  <c r="J521" i="10"/>
  <c r="L521" i="10" s="1"/>
  <c r="K521" i="10"/>
  <c r="O521" i="10"/>
  <c r="P521" i="10"/>
  <c r="J522" i="10"/>
  <c r="L522" i="10"/>
  <c r="K522" i="10"/>
  <c r="O522" i="10"/>
  <c r="P522" i="10" s="1"/>
  <c r="J523" i="10"/>
  <c r="L523" i="10"/>
  <c r="K523" i="10"/>
  <c r="O523" i="10"/>
  <c r="P523" i="10"/>
  <c r="J524" i="10"/>
  <c r="L524" i="10" s="1"/>
  <c r="K524" i="10"/>
  <c r="O524" i="10"/>
  <c r="P524" i="10"/>
  <c r="J525" i="10"/>
  <c r="L525" i="10" s="1"/>
  <c r="K525" i="10"/>
  <c r="O525" i="10"/>
  <c r="P525" i="10"/>
  <c r="J526" i="10"/>
  <c r="L526" i="10"/>
  <c r="K526" i="10"/>
  <c r="O526" i="10"/>
  <c r="P526" i="10" s="1"/>
  <c r="J527" i="10"/>
  <c r="L527" i="10"/>
  <c r="K527" i="10"/>
  <c r="O527" i="10"/>
  <c r="P527" i="10"/>
  <c r="J528" i="10"/>
  <c r="L528" i="10" s="1"/>
  <c r="K528" i="10"/>
  <c r="O528" i="10"/>
  <c r="P528" i="10"/>
  <c r="J529" i="10"/>
  <c r="L529" i="10" s="1"/>
  <c r="K529" i="10"/>
  <c r="O529" i="10"/>
  <c r="P529" i="10"/>
  <c r="J530" i="10"/>
  <c r="L530" i="10"/>
  <c r="K530" i="10"/>
  <c r="O530" i="10"/>
  <c r="P530" i="10" s="1"/>
  <c r="J531" i="10"/>
  <c r="L531" i="10"/>
  <c r="K531" i="10"/>
  <c r="O531" i="10"/>
  <c r="P531" i="10"/>
  <c r="J532" i="10"/>
  <c r="L532" i="10" s="1"/>
  <c r="K532" i="10"/>
  <c r="O532" i="10"/>
  <c r="P532" i="10"/>
  <c r="J533" i="10"/>
  <c r="L533" i="10" s="1"/>
  <c r="K533" i="10"/>
  <c r="O533" i="10"/>
  <c r="P533" i="10"/>
  <c r="J534" i="10"/>
  <c r="L534" i="10"/>
  <c r="K534" i="10"/>
  <c r="O534" i="10"/>
  <c r="P534" i="10" s="1"/>
  <c r="J535" i="10"/>
  <c r="L535" i="10"/>
  <c r="K535" i="10"/>
  <c r="O535" i="10"/>
  <c r="P535" i="10"/>
  <c r="J536" i="10"/>
  <c r="L536" i="10" s="1"/>
  <c r="K536" i="10"/>
  <c r="O536" i="10"/>
  <c r="P536" i="10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/>
  <c r="K539" i="10"/>
  <c r="O539" i="10"/>
  <c r="P539" i="10"/>
  <c r="J540" i="10"/>
  <c r="L540" i="10" s="1"/>
  <c r="K540" i="10"/>
  <c r="O540" i="10"/>
  <c r="P540" i="10"/>
  <c r="J541" i="10"/>
  <c r="L541" i="10" s="1"/>
  <c r="K541" i="10"/>
  <c r="O541" i="10"/>
  <c r="P541" i="10" s="1"/>
  <c r="J542" i="10"/>
  <c r="L542" i="10"/>
  <c r="K542" i="10"/>
  <c r="O542" i="10"/>
  <c r="P542" i="10" s="1"/>
  <c r="J543" i="10"/>
  <c r="L543" i="10"/>
  <c r="K543" i="10"/>
  <c r="O543" i="10"/>
  <c r="P543" i="10"/>
  <c r="J544" i="10"/>
  <c r="L544" i="10" s="1"/>
  <c r="K544" i="10"/>
  <c r="O544" i="10"/>
  <c r="P544" i="10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/>
  <c r="K547" i="10"/>
  <c r="O547" i="10"/>
  <c r="P547" i="10"/>
  <c r="J548" i="10"/>
  <c r="L548" i="10" s="1"/>
  <c r="K548" i="10"/>
  <c r="O548" i="10"/>
  <c r="P548" i="10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/>
  <c r="K551" i="10"/>
  <c r="O551" i="10"/>
  <c r="P551" i="10"/>
  <c r="J552" i="10"/>
  <c r="L552" i="10" s="1"/>
  <c r="K552" i="10"/>
  <c r="O552" i="10"/>
  <c r="P552" i="10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/>
  <c r="K555" i="10"/>
  <c r="O555" i="10"/>
  <c r="P555" i="10"/>
  <c r="J556" i="10"/>
  <c r="L556" i="10" s="1"/>
  <c r="K556" i="10"/>
  <c r="O556" i="10"/>
  <c r="P556" i="10"/>
  <c r="J557" i="10"/>
  <c r="L557" i="10" s="1"/>
  <c r="K557" i="10"/>
  <c r="O557" i="10"/>
  <c r="P557" i="10"/>
  <c r="J558" i="10"/>
  <c r="L558" i="10"/>
  <c r="K558" i="10"/>
  <c r="O558" i="10"/>
  <c r="P558" i="10" s="1"/>
  <c r="J559" i="10"/>
  <c r="L559" i="10"/>
  <c r="K559" i="10"/>
  <c r="O559" i="10"/>
  <c r="P559" i="10"/>
  <c r="J560" i="10"/>
  <c r="L560" i="10" s="1"/>
  <c r="K560" i="10"/>
  <c r="O560" i="10"/>
  <c r="P560" i="10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/>
  <c r="K563" i="10"/>
  <c r="O563" i="10"/>
  <c r="P563" i="10"/>
  <c r="J564" i="10"/>
  <c r="L564" i="10" s="1"/>
  <c r="K564" i="10"/>
  <c r="O564" i="10"/>
  <c r="P564" i="10"/>
  <c r="J565" i="10"/>
  <c r="L565" i="10" s="1"/>
  <c r="K565" i="10"/>
  <c r="O565" i="10"/>
  <c r="P565" i="10"/>
  <c r="J566" i="10"/>
  <c r="L566" i="10"/>
  <c r="K566" i="10"/>
  <c r="O566" i="10"/>
  <c r="P566" i="10" s="1"/>
  <c r="J567" i="10"/>
  <c r="L567" i="10"/>
  <c r="K567" i="10"/>
  <c r="O567" i="10"/>
  <c r="P567" i="10"/>
  <c r="J568" i="10"/>
  <c r="L568" i="10" s="1"/>
  <c r="K568" i="10"/>
  <c r="O568" i="10"/>
  <c r="P568" i="10"/>
  <c r="J569" i="10"/>
  <c r="L569" i="10" s="1"/>
  <c r="K569" i="10"/>
  <c r="O569" i="10"/>
  <c r="P569" i="10"/>
  <c r="J570" i="10"/>
  <c r="L570" i="10"/>
  <c r="K570" i="10"/>
  <c r="O570" i="10"/>
  <c r="P570" i="10" s="1"/>
  <c r="J571" i="10"/>
  <c r="L571" i="10"/>
  <c r="K571" i="10"/>
  <c r="O571" i="10"/>
  <c r="P571" i="10"/>
  <c r="J572" i="10"/>
  <c r="L572" i="10" s="1"/>
  <c r="K572" i="10"/>
  <c r="O572" i="10"/>
  <c r="P572" i="10"/>
  <c r="J573" i="10"/>
  <c r="L573" i="10" s="1"/>
  <c r="K573" i="10"/>
  <c r="O573" i="10"/>
  <c r="P573" i="10"/>
  <c r="J574" i="10"/>
  <c r="L574" i="10"/>
  <c r="K574" i="10"/>
  <c r="O574" i="10"/>
  <c r="P574" i="10" s="1"/>
  <c r="J575" i="10"/>
  <c r="L575" i="10"/>
  <c r="K575" i="10"/>
  <c r="O575" i="10"/>
  <c r="P575" i="10"/>
  <c r="J576" i="10"/>
  <c r="L576" i="10" s="1"/>
  <c r="K576" i="10"/>
  <c r="O576" i="10"/>
  <c r="P576" i="10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/>
  <c r="K579" i="10"/>
  <c r="O579" i="10"/>
  <c r="P579" i="10"/>
  <c r="J580" i="10"/>
  <c r="L580" i="10" s="1"/>
  <c r="K580" i="10"/>
  <c r="O580" i="10"/>
  <c r="P580" i="10"/>
  <c r="J581" i="10"/>
  <c r="L581" i="10" s="1"/>
  <c r="K581" i="10"/>
  <c r="O581" i="10"/>
  <c r="P581" i="10"/>
  <c r="J582" i="10"/>
  <c r="L582" i="10"/>
  <c r="K582" i="10"/>
  <c r="O582" i="10"/>
  <c r="P582" i="10" s="1"/>
  <c r="J583" i="10"/>
  <c r="L583" i="10"/>
  <c r="K583" i="10"/>
  <c r="O583" i="10"/>
  <c r="P583" i="10"/>
  <c r="J584" i="10"/>
  <c r="L584" i="10" s="1"/>
  <c r="K584" i="10"/>
  <c r="O584" i="10"/>
  <c r="P584" i="10"/>
  <c r="J585" i="10"/>
  <c r="L585" i="10" s="1"/>
  <c r="K585" i="10"/>
  <c r="O585" i="10"/>
  <c r="P585" i="10"/>
  <c r="J586" i="10"/>
  <c r="L586" i="10"/>
  <c r="K586" i="10"/>
  <c r="O586" i="10"/>
  <c r="P586" i="10" s="1"/>
  <c r="J587" i="10"/>
  <c r="L587" i="10"/>
  <c r="K587" i="10"/>
  <c r="O587" i="10"/>
  <c r="P587" i="10" s="1"/>
  <c r="J588" i="10"/>
  <c r="L588" i="10" s="1"/>
  <c r="K588" i="10"/>
  <c r="O588" i="10"/>
  <c r="P588" i="10" s="1"/>
  <c r="J589" i="10"/>
  <c r="L589" i="10"/>
  <c r="K589" i="10"/>
  <c r="O589" i="10"/>
  <c r="P589" i="10" s="1"/>
  <c r="J590" i="10"/>
  <c r="L590" i="10" s="1"/>
  <c r="K590" i="10"/>
  <c r="O590" i="10"/>
  <c r="P590" i="10"/>
  <c r="J591" i="10"/>
  <c r="L591" i="10"/>
  <c r="K591" i="10"/>
  <c r="O591" i="10"/>
  <c r="P591" i="10" s="1"/>
  <c r="J592" i="10"/>
  <c r="L592" i="10" s="1"/>
  <c r="K592" i="10"/>
  <c r="O592" i="10"/>
  <c r="P592" i="10" s="1"/>
  <c r="J593" i="10"/>
  <c r="L593" i="10"/>
  <c r="K593" i="10"/>
  <c r="O593" i="10"/>
  <c r="P593" i="10" s="1"/>
  <c r="J594" i="10"/>
  <c r="L594" i="10" s="1"/>
  <c r="K594" i="10"/>
  <c r="O594" i="10"/>
  <c r="P594" i="10"/>
  <c r="J595" i="10"/>
  <c r="L595" i="10"/>
  <c r="K595" i="10"/>
  <c r="O595" i="10"/>
  <c r="P595" i="10" s="1"/>
  <c r="J596" i="10"/>
  <c r="L596" i="10" s="1"/>
  <c r="K596" i="10"/>
  <c r="O596" i="10"/>
  <c r="P596" i="10"/>
  <c r="J597" i="10"/>
  <c r="L597" i="10"/>
  <c r="K597" i="10"/>
  <c r="O597" i="10"/>
  <c r="P597" i="10" s="1"/>
  <c r="J598" i="10"/>
  <c r="L598" i="10" s="1"/>
  <c r="K598" i="10"/>
  <c r="O598" i="10"/>
  <c r="P598" i="10"/>
  <c r="J599" i="10"/>
  <c r="L599" i="10"/>
  <c r="K599" i="10"/>
  <c r="O599" i="10"/>
  <c r="P599" i="10" s="1"/>
  <c r="J600" i="10"/>
  <c r="L600" i="10" s="1"/>
  <c r="K600" i="10"/>
  <c r="O600" i="10"/>
  <c r="P600" i="10"/>
  <c r="J601" i="10"/>
  <c r="L601" i="10"/>
  <c r="N601" i="10" s="1"/>
  <c r="K601" i="10"/>
  <c r="M601" i="10"/>
  <c r="O601" i="10"/>
  <c r="P601" i="10" s="1"/>
  <c r="J602" i="10"/>
  <c r="L602" i="10" s="1"/>
  <c r="K602" i="10"/>
  <c r="O602" i="10"/>
  <c r="P602" i="10"/>
  <c r="J603" i="10"/>
  <c r="L603" i="10"/>
  <c r="K603" i="10"/>
  <c r="O603" i="10"/>
  <c r="P603" i="10" s="1"/>
  <c r="J604" i="10"/>
  <c r="L604" i="10" s="1"/>
  <c r="K604" i="10"/>
  <c r="O604" i="10"/>
  <c r="P604" i="10"/>
  <c r="J605" i="10"/>
  <c r="L605" i="10"/>
  <c r="K605" i="10"/>
  <c r="O605" i="10"/>
  <c r="P605" i="10" s="1"/>
  <c r="J606" i="10"/>
  <c r="L606" i="10" s="1"/>
  <c r="K606" i="10"/>
  <c r="O606" i="10"/>
  <c r="P606" i="10"/>
  <c r="J607" i="10"/>
  <c r="L607" i="10"/>
  <c r="K607" i="10"/>
  <c r="O607" i="10"/>
  <c r="P607" i="10" s="1"/>
  <c r="J608" i="10"/>
  <c r="L608" i="10" s="1"/>
  <c r="K608" i="10"/>
  <c r="O608" i="10"/>
  <c r="P608" i="10"/>
  <c r="J609" i="10"/>
  <c r="L609" i="10"/>
  <c r="K609" i="10"/>
  <c r="O609" i="10"/>
  <c r="P609" i="10" s="1"/>
  <c r="J610" i="10"/>
  <c r="L610" i="10" s="1"/>
  <c r="K610" i="10"/>
  <c r="O610" i="10"/>
  <c r="P610" i="10"/>
  <c r="J611" i="10"/>
  <c r="L611" i="10"/>
  <c r="K611" i="10"/>
  <c r="O611" i="10"/>
  <c r="P611" i="10" s="1"/>
  <c r="J612" i="10"/>
  <c r="L612" i="10" s="1"/>
  <c r="K612" i="10"/>
  <c r="O612" i="10"/>
  <c r="P612" i="10"/>
  <c r="J613" i="10"/>
  <c r="L613" i="10"/>
  <c r="K613" i="10"/>
  <c r="O613" i="10"/>
  <c r="P613" i="10" s="1"/>
  <c r="J614" i="10"/>
  <c r="L614" i="10" s="1"/>
  <c r="K614" i="10"/>
  <c r="O614" i="10"/>
  <c r="P614" i="10"/>
  <c r="J615" i="10"/>
  <c r="L615" i="10"/>
  <c r="K615" i="10"/>
  <c r="O615" i="10"/>
  <c r="P615" i="10" s="1"/>
  <c r="J616" i="10"/>
  <c r="L616" i="10" s="1"/>
  <c r="K616" i="10"/>
  <c r="O616" i="10"/>
  <c r="P616" i="10"/>
  <c r="J617" i="10"/>
  <c r="L617" i="10"/>
  <c r="K617" i="10"/>
  <c r="O617" i="10"/>
  <c r="P617" i="10" s="1"/>
  <c r="J618" i="10"/>
  <c r="L618" i="10" s="1"/>
  <c r="K618" i="10"/>
  <c r="O618" i="10"/>
  <c r="P618" i="10"/>
  <c r="J619" i="10"/>
  <c r="L619" i="10"/>
  <c r="K619" i="10"/>
  <c r="O619" i="10"/>
  <c r="P619" i="10" s="1"/>
  <c r="J620" i="10"/>
  <c r="L620" i="10"/>
  <c r="K620" i="10"/>
  <c r="O620" i="10"/>
  <c r="P620" i="10"/>
  <c r="J621" i="10"/>
  <c r="L621" i="10"/>
  <c r="K621" i="10"/>
  <c r="O621" i="10"/>
  <c r="P621" i="10"/>
  <c r="J622" i="10"/>
  <c r="L622" i="10" s="1"/>
  <c r="K622" i="10"/>
  <c r="O622" i="10"/>
  <c r="P622" i="10"/>
  <c r="J623" i="10"/>
  <c r="L623" i="10"/>
  <c r="K623" i="10"/>
  <c r="O623" i="10"/>
  <c r="P623" i="10" s="1"/>
  <c r="J624" i="10"/>
  <c r="L624" i="10"/>
  <c r="K624" i="10"/>
  <c r="O624" i="10"/>
  <c r="P624" i="10"/>
  <c r="J625" i="10"/>
  <c r="L625" i="10"/>
  <c r="K625" i="10"/>
  <c r="O625" i="10"/>
  <c r="P625" i="10"/>
  <c r="J626" i="10"/>
  <c r="L626" i="10" s="1"/>
  <c r="K626" i="10"/>
  <c r="O626" i="10"/>
  <c r="P626" i="10"/>
  <c r="J627" i="10"/>
  <c r="L627" i="10"/>
  <c r="K627" i="10"/>
  <c r="O627" i="10"/>
  <c r="P627" i="10" s="1"/>
  <c r="J628" i="10"/>
  <c r="L628" i="10"/>
  <c r="K628" i="10"/>
  <c r="O628" i="10"/>
  <c r="P628" i="10"/>
  <c r="J629" i="10"/>
  <c r="L629" i="10"/>
  <c r="K629" i="10"/>
  <c r="O629" i="10"/>
  <c r="P629" i="10"/>
  <c r="J630" i="10"/>
  <c r="L630" i="10" s="1"/>
  <c r="K630" i="10"/>
  <c r="O630" i="10"/>
  <c r="P630" i="10"/>
  <c r="J631" i="10"/>
  <c r="L631" i="10"/>
  <c r="K631" i="10"/>
  <c r="O631" i="10"/>
  <c r="P631" i="10" s="1"/>
  <c r="J632" i="10"/>
  <c r="L632" i="10"/>
  <c r="K632" i="10"/>
  <c r="O632" i="10"/>
  <c r="P632" i="10"/>
  <c r="J633" i="10"/>
  <c r="L633" i="10"/>
  <c r="K633" i="10"/>
  <c r="O633" i="10"/>
  <c r="P633" i="10"/>
  <c r="J634" i="10"/>
  <c r="L634" i="10" s="1"/>
  <c r="K634" i="10"/>
  <c r="O634" i="10"/>
  <c r="P634" i="10"/>
  <c r="J635" i="10"/>
  <c r="L635" i="10"/>
  <c r="K635" i="10"/>
  <c r="O635" i="10"/>
  <c r="P635" i="10" s="1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 s="1"/>
  <c r="K643" i="10"/>
  <c r="O643" i="10"/>
  <c r="P643" i="10"/>
  <c r="J644" i="10"/>
  <c r="L644" i="10"/>
  <c r="K644" i="10"/>
  <c r="O644" i="10"/>
  <c r="P644" i="10" s="1"/>
  <c r="J645" i="10"/>
  <c r="L645" i="10"/>
  <c r="K645" i="10"/>
  <c r="O645" i="10"/>
  <c r="P645" i="10"/>
  <c r="J646" i="10"/>
  <c r="L646" i="10"/>
  <c r="K646" i="10"/>
  <c r="O646" i="10"/>
  <c r="P646" i="10"/>
  <c r="J647" i="10"/>
  <c r="L647" i="10" s="1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 s="1"/>
  <c r="N652" i="10" s="1"/>
  <c r="O652" i="10"/>
  <c r="P652" i="10"/>
  <c r="J653" i="10"/>
  <c r="L653" i="10" s="1"/>
  <c r="K653" i="10"/>
  <c r="M653" i="10"/>
  <c r="O653" i="10"/>
  <c r="P653" i="10" s="1"/>
  <c r="J654" i="10"/>
  <c r="L654" i="10"/>
  <c r="K654" i="10"/>
  <c r="M654" i="10" s="1"/>
  <c r="O654" i="10"/>
  <c r="P654" i="10"/>
  <c r="J655" i="10"/>
  <c r="L655" i="10" s="1"/>
  <c r="K655" i="10"/>
  <c r="M655" i="10"/>
  <c r="O655" i="10"/>
  <c r="P655" i="10" s="1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K660" i="10"/>
  <c r="M660" i="10" s="1"/>
  <c r="N660" i="10" s="1"/>
  <c r="O660" i="10"/>
  <c r="P660" i="10"/>
  <c r="J661" i="10"/>
  <c r="L661" i="10" s="1"/>
  <c r="K661" i="10"/>
  <c r="M661" i="10"/>
  <c r="O661" i="10"/>
  <c r="P661" i="10" s="1"/>
  <c r="J662" i="10"/>
  <c r="L662" i="10"/>
  <c r="K662" i="10"/>
  <c r="M662" i="10" s="1"/>
  <c r="O662" i="10"/>
  <c r="P662" i="10"/>
  <c r="J663" i="10"/>
  <c r="L663" i="10" s="1"/>
  <c r="K663" i="10"/>
  <c r="M663" i="10"/>
  <c r="O663" i="10"/>
  <c r="P663" i="10" s="1"/>
  <c r="J664" i="10"/>
  <c r="L664" i="10"/>
  <c r="N664" i="10"/>
  <c r="K664" i="10"/>
  <c r="M664" i="10"/>
  <c r="O664" i="10"/>
  <c r="P664" i="10"/>
  <c r="J665" i="10"/>
  <c r="L665" i="10"/>
  <c r="N665" i="10" s="1"/>
  <c r="K665" i="10"/>
  <c r="M665" i="10"/>
  <c r="O665" i="10"/>
  <c r="P665" i="10"/>
  <c r="J666" i="10"/>
  <c r="L666" i="10" s="1"/>
  <c r="K666" i="10"/>
  <c r="M666" i="10"/>
  <c r="O666" i="10"/>
  <c r="P666" i="10" s="1"/>
  <c r="J667" i="10"/>
  <c r="L667" i="10"/>
  <c r="K667" i="10"/>
  <c r="M667" i="10" s="1"/>
  <c r="O667" i="10"/>
  <c r="P667" i="10"/>
  <c r="J668" i="10"/>
  <c r="L668" i="10" s="1"/>
  <c r="K668" i="10"/>
  <c r="M668" i="10"/>
  <c r="O668" i="10"/>
  <c r="P668" i="10" s="1"/>
  <c r="J669" i="10"/>
  <c r="L669" i="10"/>
  <c r="K669" i="10"/>
  <c r="M669" i="10" s="1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 s="1"/>
  <c r="N672" i="10" s="1"/>
  <c r="O672" i="10"/>
  <c r="P672" i="10"/>
  <c r="J673" i="10"/>
  <c r="L673" i="10" s="1"/>
  <c r="N673" i="10" s="1"/>
  <c r="K673" i="10"/>
  <c r="M673" i="10"/>
  <c r="O673" i="10"/>
  <c r="P673" i="10"/>
  <c r="J674" i="10"/>
  <c r="L674" i="10"/>
  <c r="K674" i="10"/>
  <c r="M674" i="10"/>
  <c r="O674" i="10"/>
  <c r="P674" i="10" s="1"/>
  <c r="J675" i="10"/>
  <c r="L675" i="10"/>
  <c r="K675" i="10"/>
  <c r="M675" i="10" s="1"/>
  <c r="O675" i="10"/>
  <c r="P675" i="10"/>
  <c r="J676" i="10"/>
  <c r="L676" i="10" s="1"/>
  <c r="K676" i="10"/>
  <c r="M676" i="10"/>
  <c r="O676" i="10"/>
  <c r="P676" i="10" s="1"/>
  <c r="J677" i="10"/>
  <c r="L677" i="10"/>
  <c r="K677" i="10"/>
  <c r="M677" i="10" s="1"/>
  <c r="O677" i="10"/>
  <c r="P677" i="10"/>
  <c r="J678" i="10"/>
  <c r="L678" i="10" s="1"/>
  <c r="K678" i="10"/>
  <c r="M678" i="10"/>
  <c r="O678" i="10"/>
  <c r="P678" i="10" s="1"/>
  <c r="J679" i="10"/>
  <c r="L679" i="10"/>
  <c r="K679" i="10"/>
  <c r="M679" i="10" s="1"/>
  <c r="O679" i="10"/>
  <c r="P679" i="10"/>
  <c r="J680" i="10"/>
  <c r="L680" i="10" s="1"/>
  <c r="N680" i="10" s="1"/>
  <c r="K680" i="10"/>
  <c r="M680" i="10"/>
  <c r="O680" i="10"/>
  <c r="P680" i="10" s="1"/>
  <c r="J681" i="10"/>
  <c r="L681" i="10"/>
  <c r="K681" i="10"/>
  <c r="M681" i="10" s="1"/>
  <c r="O681" i="10"/>
  <c r="P681" i="10"/>
  <c r="J682" i="10"/>
  <c r="L682" i="10" s="1"/>
  <c r="K682" i="10"/>
  <c r="M682" i="10"/>
  <c r="O682" i="10"/>
  <c r="P682" i="10" s="1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N721" i="10" s="1"/>
  <c r="K721" i="10"/>
  <c r="M721" i="10" s="1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N733" i="10" s="1"/>
  <c r="K733" i="10"/>
  <c r="M733" i="10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N749" i="10" s="1"/>
  <c r="K749" i="10"/>
  <c r="M749" i="10" s="1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N776" i="10" s="1"/>
  <c r="K776" i="10"/>
  <c r="M776" i="10"/>
  <c r="O776" i="10"/>
  <c r="P776" i="10"/>
  <c r="J777" i="10"/>
  <c r="L777" i="10"/>
  <c r="N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N781" i="10" s="1"/>
  <c r="K781" i="10"/>
  <c r="M781" i="10" s="1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N788" i="10"/>
  <c r="K788" i="10"/>
  <c r="M788" i="10" s="1"/>
  <c r="O788" i="10"/>
  <c r="P788" i="10"/>
  <c r="J789" i="10"/>
  <c r="L789" i="10" s="1"/>
  <c r="N789" i="10" s="1"/>
  <c r="K789" i="10"/>
  <c r="M789" i="10"/>
  <c r="O789" i="10"/>
  <c r="P789" i="10" s="1"/>
  <c r="J790" i="10"/>
  <c r="L790" i="10" s="1"/>
  <c r="K790" i="10"/>
  <c r="M790" i="10" s="1"/>
  <c r="O790" i="10"/>
  <c r="P790" i="10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/>
  <c r="J798" i="10"/>
  <c r="L798" i="10" s="1"/>
  <c r="K798" i="10"/>
  <c r="M798" i="10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N800" i="10" s="1"/>
  <c r="O800" i="10"/>
  <c r="P800" i="10"/>
  <c r="J801" i="10"/>
  <c r="L801" i="10" s="1"/>
  <c r="N801" i="10" s="1"/>
  <c r="K801" i="10"/>
  <c r="M801" i="10"/>
  <c r="O801" i="10"/>
  <c r="P801" i="10" s="1"/>
  <c r="J802" i="10"/>
  <c r="L802" i="10" s="1"/>
  <c r="K802" i="10"/>
  <c r="M802" i="10" s="1"/>
  <c r="O802" i="10"/>
  <c r="P802" i="10"/>
  <c r="J803" i="10"/>
  <c r="L803" i="10" s="1"/>
  <c r="K803" i="10"/>
  <c r="M803" i="10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/>
  <c r="N805" i="10" s="1"/>
  <c r="O805" i="10"/>
  <c r="P805" i="10"/>
  <c r="J806" i="10"/>
  <c r="L806" i="10" s="1"/>
  <c r="K806" i="10"/>
  <c r="M806" i="10"/>
  <c r="O806" i="10"/>
  <c r="P806" i="10" s="1"/>
  <c r="J807" i="10"/>
  <c r="L807" i="10"/>
  <c r="K807" i="10"/>
  <c r="M807" i="10" s="1"/>
  <c r="O807" i="10"/>
  <c r="P807" i="10"/>
  <c r="J808" i="10"/>
  <c r="L808" i="10" s="1"/>
  <c r="N808" i="10" s="1"/>
  <c r="K808" i="10"/>
  <c r="M808" i="10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/>
  <c r="O810" i="10"/>
  <c r="P810" i="10" s="1"/>
  <c r="J811" i="10"/>
  <c r="L811" i="10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/>
  <c r="K813" i="10"/>
  <c r="M813" i="10" s="1"/>
  <c r="O813" i="10"/>
  <c r="P813" i="10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/>
  <c r="J816" i="10"/>
  <c r="L816" i="10" s="1"/>
  <c r="N816" i="10" s="1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/>
  <c r="J822" i="10"/>
  <c r="L822" i="10" s="1"/>
  <c r="K822" i="10"/>
  <c r="M822" i="10"/>
  <c r="O822" i="10"/>
  <c r="P822" i="10" s="1"/>
  <c r="J823" i="10"/>
  <c r="L823" i="10"/>
  <c r="K823" i="10"/>
  <c r="M823" i="10" s="1"/>
  <c r="O823" i="10"/>
  <c r="P823" i="10"/>
  <c r="J824" i="10"/>
  <c r="L824" i="10" s="1"/>
  <c r="N824" i="10" s="1"/>
  <c r="K824" i="10"/>
  <c r="M824" i="10"/>
  <c r="O824" i="10"/>
  <c r="P824" i="10" s="1"/>
  <c r="J825" i="10"/>
  <c r="L825" i="10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/>
  <c r="K827" i="10"/>
  <c r="M827" i="10" s="1"/>
  <c r="O827" i="10"/>
  <c r="P827" i="10"/>
  <c r="J828" i="10"/>
  <c r="L828" i="10" s="1"/>
  <c r="K828" i="10"/>
  <c r="M828" i="10" s="1"/>
  <c r="O828" i="10"/>
  <c r="P828" i="10" s="1"/>
  <c r="J829" i="10"/>
  <c r="L829" i="10" s="1"/>
  <c r="N829" i="10" s="1"/>
  <c r="K829" i="10"/>
  <c r="M829" i="10" s="1"/>
  <c r="O829" i="10"/>
  <c r="P829" i="10" s="1"/>
  <c r="J830" i="10"/>
  <c r="L830" i="10"/>
  <c r="K830" i="10"/>
  <c r="M830" i="10" s="1"/>
  <c r="O830" i="10"/>
  <c r="P830" i="10"/>
  <c r="J831" i="10"/>
  <c r="L831" i="10" s="1"/>
  <c r="K831" i="10"/>
  <c r="M831" i="10"/>
  <c r="O831" i="10"/>
  <c r="P831" i="10" s="1"/>
  <c r="J832" i="10"/>
  <c r="L832" i="10"/>
  <c r="K832" i="10"/>
  <c r="M832" i="10" s="1"/>
  <c r="N832" i="10" s="1"/>
  <c r="O832" i="10"/>
  <c r="P832" i="10"/>
  <c r="J833" i="10"/>
  <c r="L833" i="10" s="1"/>
  <c r="K833" i="10"/>
  <c r="M833" i="10"/>
  <c r="O833" i="10"/>
  <c r="P833" i="10" s="1"/>
  <c r="J834" i="10"/>
  <c r="L834" i="10"/>
  <c r="K834" i="10"/>
  <c r="M834" i="10" s="1"/>
  <c r="O834" i="10"/>
  <c r="P834" i="10"/>
  <c r="J835" i="10"/>
  <c r="L835" i="10" s="1"/>
  <c r="K835" i="10"/>
  <c r="M835" i="10"/>
  <c r="O835" i="10"/>
  <c r="P835" i="10" s="1"/>
  <c r="J836" i="10"/>
  <c r="L836" i="10"/>
  <c r="K836" i="10"/>
  <c r="M836" i="10" s="1"/>
  <c r="O836" i="10"/>
  <c r="P836" i="10"/>
  <c r="J837" i="10"/>
  <c r="L837" i="10" s="1"/>
  <c r="N837" i="10" s="1"/>
  <c r="K837" i="10"/>
  <c r="M837" i="10"/>
  <c r="O837" i="10"/>
  <c r="P837" i="10"/>
  <c r="J838" i="10"/>
  <c r="L838" i="10" s="1"/>
  <c r="K838" i="10"/>
  <c r="M838" i="10"/>
  <c r="O838" i="10"/>
  <c r="P838" i="10" s="1"/>
  <c r="J839" i="10"/>
  <c r="L839" i="10"/>
  <c r="K839" i="10"/>
  <c r="M839" i="10" s="1"/>
  <c r="O839" i="10"/>
  <c r="P839" i="10"/>
  <c r="J840" i="10"/>
  <c r="L840" i="10" s="1"/>
  <c r="K840" i="10"/>
  <c r="M840" i="10"/>
  <c r="O840" i="10"/>
  <c r="P840" i="10" s="1"/>
  <c r="J841" i="10"/>
  <c r="L841" i="10"/>
  <c r="K841" i="10"/>
  <c r="M841" i="10" s="1"/>
  <c r="O841" i="10"/>
  <c r="P841" i="10"/>
  <c r="J842" i="10"/>
  <c r="L842" i="10" s="1"/>
  <c r="K842" i="10"/>
  <c r="M842" i="10"/>
  <c r="O842" i="10"/>
  <c r="P842" i="10" s="1"/>
  <c r="J843" i="10"/>
  <c r="L843" i="10"/>
  <c r="K843" i="10"/>
  <c r="M843" i="10" s="1"/>
  <c r="O843" i="10"/>
  <c r="P843" i="10"/>
  <c r="J844" i="10"/>
  <c r="L844" i="10" s="1"/>
  <c r="K844" i="10"/>
  <c r="M844" i="10"/>
  <c r="O844" i="10"/>
  <c r="P844" i="10" s="1"/>
  <c r="J845" i="10"/>
  <c r="L845" i="10"/>
  <c r="K845" i="10"/>
  <c r="M845" i="10" s="1"/>
  <c r="O845" i="10"/>
  <c r="P845" i="10"/>
  <c r="J846" i="10"/>
  <c r="L846" i="10" s="1"/>
  <c r="K846" i="10"/>
  <c r="M846" i="10"/>
  <c r="O846" i="10"/>
  <c r="P846" i="10" s="1"/>
  <c r="J847" i="10"/>
  <c r="L847" i="10"/>
  <c r="K847" i="10"/>
  <c r="M847" i="10" s="1"/>
  <c r="O847" i="10"/>
  <c r="P847" i="10"/>
  <c r="J848" i="10"/>
  <c r="L848" i="10" s="1"/>
  <c r="K848" i="10"/>
  <c r="M848" i="10"/>
  <c r="O848" i="10"/>
  <c r="P848" i="10" s="1"/>
  <c r="J849" i="10"/>
  <c r="L849" i="10"/>
  <c r="K849" i="10"/>
  <c r="M849" i="10" s="1"/>
  <c r="O849" i="10"/>
  <c r="P849" i="10"/>
  <c r="J850" i="10"/>
  <c r="L850" i="10" s="1"/>
  <c r="K850" i="10"/>
  <c r="M850" i="10"/>
  <c r="O850" i="10"/>
  <c r="P850" i="10" s="1"/>
  <c r="J851" i="10"/>
  <c r="L851" i="10"/>
  <c r="K851" i="10"/>
  <c r="M851" i="10" s="1"/>
  <c r="O851" i="10"/>
  <c r="P851" i="10"/>
  <c r="J852" i="10"/>
  <c r="L852" i="10" s="1"/>
  <c r="K852" i="10"/>
  <c r="M852" i="10"/>
  <c r="O852" i="10"/>
  <c r="P852" i="10" s="1"/>
  <c r="J853" i="10"/>
  <c r="L853" i="10"/>
  <c r="K853" i="10"/>
  <c r="M853" i="10" s="1"/>
  <c r="O853" i="10"/>
  <c r="P853" i="10" s="1"/>
  <c r="J854" i="10"/>
  <c r="L854" i="10"/>
  <c r="K854" i="10"/>
  <c r="M854" i="10" s="1"/>
  <c r="O854" i="10"/>
  <c r="P854" i="10"/>
  <c r="J855" i="10"/>
  <c r="L855" i="10" s="1"/>
  <c r="K855" i="10"/>
  <c r="M855" i="10"/>
  <c r="O855" i="10"/>
  <c r="P855" i="10" s="1"/>
  <c r="J856" i="10"/>
  <c r="L856" i="10"/>
  <c r="K856" i="10"/>
  <c r="M856" i="10" s="1"/>
  <c r="O856" i="10"/>
  <c r="P856" i="10"/>
  <c r="J857" i="10"/>
  <c r="L857" i="10" s="1"/>
  <c r="K857" i="10"/>
  <c r="M857" i="10"/>
  <c r="O857" i="10"/>
  <c r="P857" i="10" s="1"/>
  <c r="J858" i="10"/>
  <c r="L858" i="10"/>
  <c r="K858" i="10"/>
  <c r="M858" i="10" s="1"/>
  <c r="O858" i="10"/>
  <c r="P858" i="10"/>
  <c r="J859" i="10"/>
  <c r="L859" i="10" s="1"/>
  <c r="K859" i="10"/>
  <c r="M859" i="10"/>
  <c r="O859" i="10"/>
  <c r="P859" i="10" s="1"/>
  <c r="J860" i="10"/>
  <c r="L860" i="10"/>
  <c r="K860" i="10"/>
  <c r="M860" i="10" s="1"/>
  <c r="O860" i="10"/>
  <c r="P860" i="10"/>
  <c r="J861" i="10"/>
  <c r="L861" i="10" s="1"/>
  <c r="K861" i="10"/>
  <c r="M861" i="10"/>
  <c r="O861" i="10"/>
  <c r="P861" i="10" s="1"/>
  <c r="J862" i="10"/>
  <c r="L862" i="10"/>
  <c r="K862" i="10"/>
  <c r="M862" i="10" s="1"/>
  <c r="O862" i="10"/>
  <c r="P862" i="10"/>
  <c r="J863" i="10"/>
  <c r="L863" i="10" s="1"/>
  <c r="K863" i="10"/>
  <c r="M863" i="10"/>
  <c r="O863" i="10"/>
  <c r="P863" i="10" s="1"/>
  <c r="J864" i="10"/>
  <c r="L864" i="10"/>
  <c r="K864" i="10"/>
  <c r="M864" i="10" s="1"/>
  <c r="O864" i="10"/>
  <c r="P864" i="10"/>
  <c r="J865" i="10"/>
  <c r="L865" i="10" s="1"/>
  <c r="N865" i="10" s="1"/>
  <c r="K865" i="10"/>
  <c r="M865" i="10"/>
  <c r="O865" i="10"/>
  <c r="P865" i="10" s="1"/>
  <c r="J866" i="10"/>
  <c r="L866" i="10"/>
  <c r="K866" i="10"/>
  <c r="M866" i="10" s="1"/>
  <c r="O866" i="10"/>
  <c r="P866" i="10"/>
  <c r="J867" i="10"/>
  <c r="L867" i="10" s="1"/>
  <c r="K867" i="10"/>
  <c r="M867" i="10"/>
  <c r="O867" i="10"/>
  <c r="P867" i="10" s="1"/>
  <c r="J868" i="10"/>
  <c r="L868" i="10"/>
  <c r="K868" i="10"/>
  <c r="M868" i="10" s="1"/>
  <c r="O868" i="10"/>
  <c r="P868" i="10"/>
  <c r="J869" i="10"/>
  <c r="L869" i="10" s="1"/>
  <c r="K869" i="10"/>
  <c r="M869" i="10"/>
  <c r="O869" i="10"/>
  <c r="P869" i="10" s="1"/>
  <c r="J870" i="10"/>
  <c r="L870" i="10"/>
  <c r="K870" i="10"/>
  <c r="M870" i="10" s="1"/>
  <c r="O870" i="10"/>
  <c r="P870" i="10"/>
  <c r="J871" i="10"/>
  <c r="L871" i="10" s="1"/>
  <c r="K871" i="10"/>
  <c r="M871" i="10"/>
  <c r="O871" i="10"/>
  <c r="P871" i="10" s="1"/>
  <c r="J872" i="10"/>
  <c r="L872" i="10"/>
  <c r="N872" i="10" s="1"/>
  <c r="K872" i="10"/>
  <c r="M872" i="10"/>
  <c r="O872" i="10"/>
  <c r="P872" i="10" s="1"/>
  <c r="J873" i="10"/>
  <c r="L873" i="10"/>
  <c r="N873" i="10" s="1"/>
  <c r="K873" i="10"/>
  <c r="M873" i="10" s="1"/>
  <c r="O873" i="10"/>
  <c r="P873" i="10"/>
  <c r="J874" i="10"/>
  <c r="L874" i="10" s="1"/>
  <c r="K874" i="10"/>
  <c r="M874" i="10"/>
  <c r="O874" i="10"/>
  <c r="P874" i="10" s="1"/>
  <c r="J875" i="10"/>
  <c r="L875" i="10"/>
  <c r="K875" i="10"/>
  <c r="M875" i="10" s="1"/>
  <c r="O875" i="10"/>
  <c r="P875" i="10"/>
  <c r="J876" i="10"/>
  <c r="L876" i="10" s="1"/>
  <c r="K876" i="10"/>
  <c r="M876" i="10" s="1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 s="1"/>
  <c r="N880" i="10" s="1"/>
  <c r="O880" i="10"/>
  <c r="P880" i="10"/>
  <c r="J881" i="10"/>
  <c r="L881" i="10" s="1"/>
  <c r="K881" i="10"/>
  <c r="M881" i="10"/>
  <c r="O881" i="10"/>
  <c r="P881" i="10" s="1"/>
  <c r="J882" i="10"/>
  <c r="L882" i="10"/>
  <c r="K882" i="10"/>
  <c r="M882" i="10" s="1"/>
  <c r="O882" i="10"/>
  <c r="P882" i="10"/>
  <c r="J883" i="10"/>
  <c r="L883" i="10" s="1"/>
  <c r="K883" i="10"/>
  <c r="M883" i="10"/>
  <c r="O883" i="10"/>
  <c r="P883" i="10" s="1"/>
  <c r="J884" i="10"/>
  <c r="L884" i="10"/>
  <c r="K884" i="10"/>
  <c r="M884" i="10" s="1"/>
  <c r="O884" i="10"/>
  <c r="P884" i="10"/>
  <c r="J885" i="10"/>
  <c r="L885" i="10" s="1"/>
  <c r="K885" i="10"/>
  <c r="M885" i="10"/>
  <c r="O885" i="10"/>
  <c r="P885" i="10" s="1"/>
  <c r="J886" i="10"/>
  <c r="L886" i="10"/>
  <c r="K886" i="10"/>
  <c r="M886" i="10" s="1"/>
  <c r="O886" i="10"/>
  <c r="P886" i="10"/>
  <c r="J887" i="10"/>
  <c r="L887" i="10" s="1"/>
  <c r="K887" i="10"/>
  <c r="M887" i="10"/>
  <c r="O887" i="10"/>
  <c r="P887" i="10" s="1"/>
  <c r="J888" i="10"/>
  <c r="L888" i="10"/>
  <c r="K888" i="10"/>
  <c r="M888" i="10" s="1"/>
  <c r="O888" i="10"/>
  <c r="P888" i="10"/>
  <c r="J889" i="10"/>
  <c r="L889" i="10" s="1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N893" i="10" s="1"/>
  <c r="K893" i="10"/>
  <c r="M893" i="10"/>
  <c r="O893" i="10"/>
  <c r="P893" i="10"/>
  <c r="J894" i="10"/>
  <c r="L894" i="10" s="1"/>
  <c r="K894" i="10"/>
  <c r="M894" i="10"/>
  <c r="O894" i="10"/>
  <c r="P894" i="10" s="1"/>
  <c r="J895" i="10"/>
  <c r="L895" i="10"/>
  <c r="K895" i="10"/>
  <c r="M895" i="10" s="1"/>
  <c r="O895" i="10"/>
  <c r="P895" i="10"/>
  <c r="J896" i="10"/>
  <c r="L896" i="10" s="1"/>
  <c r="K896" i="10"/>
  <c r="M896" i="10"/>
  <c r="O896" i="10"/>
  <c r="P896" i="10"/>
  <c r="J897" i="10"/>
  <c r="L897" i="10"/>
  <c r="N897" i="10" s="1"/>
  <c r="K897" i="10"/>
  <c r="M897" i="10"/>
  <c r="O897" i="10"/>
  <c r="P897" i="10" s="1"/>
  <c r="J898" i="10"/>
  <c r="L898" i="10"/>
  <c r="K898" i="10"/>
  <c r="M898" i="10" s="1"/>
  <c r="O898" i="10"/>
  <c r="P898" i="10"/>
  <c r="J899" i="10"/>
  <c r="L899" i="10" s="1"/>
  <c r="K899" i="10"/>
  <c r="M899" i="10"/>
  <c r="O899" i="10"/>
  <c r="P899" i="10" s="1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 s="1"/>
  <c r="K904" i="10"/>
  <c r="M904" i="10"/>
  <c r="O904" i="10"/>
  <c r="P904" i="10" s="1"/>
  <c r="J905" i="10"/>
  <c r="L905" i="10" s="1"/>
  <c r="K905" i="10"/>
  <c r="M905" i="10" s="1"/>
  <c r="O905" i="10"/>
  <c r="P905" i="10"/>
  <c r="J906" i="10"/>
  <c r="L906" i="10" s="1"/>
  <c r="K906" i="10"/>
  <c r="M906" i="10" s="1"/>
  <c r="O906" i="10"/>
  <c r="P906" i="10" s="1"/>
  <c r="J907" i="10"/>
  <c r="L907" i="10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N909" i="10" s="1"/>
  <c r="K909" i="10"/>
  <c r="M909" i="10" s="1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N916" i="10" s="1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N921" i="10" s="1"/>
  <c r="K921" i="10"/>
  <c r="M921" i="10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N924" i="10" s="1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N936" i="10" s="1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 s="1"/>
  <c r="K948" i="10"/>
  <c r="M948" i="10" s="1"/>
  <c r="O948" i="10"/>
  <c r="P948" i="10" s="1"/>
  <c r="J949" i="10"/>
  <c r="L949" i="10" s="1"/>
  <c r="K949" i="10"/>
  <c r="M949" i="10" s="1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 s="1"/>
  <c r="K964" i="10"/>
  <c r="M964" i="10" s="1"/>
  <c r="O964" i="10"/>
  <c r="P964" i="10" s="1"/>
  <c r="J965" i="10"/>
  <c r="L965" i="10" s="1"/>
  <c r="N965" i="10" s="1"/>
  <c r="K965" i="10"/>
  <c r="M965" i="10" s="1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N969" i="10" s="1"/>
  <c r="K969" i="10"/>
  <c r="M969" i="10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N972" i="10" s="1"/>
  <c r="K972" i="10"/>
  <c r="M972" i="10"/>
  <c r="O972" i="10"/>
  <c r="P972" i="10"/>
  <c r="J973" i="10"/>
  <c r="L973" i="10"/>
  <c r="K973" i="10"/>
  <c r="M973" i="10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N992" i="10" s="1"/>
  <c r="K992" i="10"/>
  <c r="M992" i="10"/>
  <c r="O992" i="10"/>
  <c r="P992" i="10"/>
  <c r="J993" i="10"/>
  <c r="L993" i="10"/>
  <c r="N993" i="10" s="1"/>
  <c r="K993" i="10"/>
  <c r="M993" i="10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/>
  <c r="K996" i="10"/>
  <c r="M996" i="10"/>
  <c r="O996" i="10"/>
  <c r="P996" i="10"/>
  <c r="J997" i="10"/>
  <c r="L997" i="10"/>
  <c r="K997" i="10"/>
  <c r="M997" i="10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N1000" i="10" s="1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 s="1"/>
  <c r="O1004" i="10"/>
  <c r="P1004" i="10" s="1"/>
  <c r="J1005" i="10"/>
  <c r="L1005" i="10" s="1"/>
  <c r="N1005" i="10" s="1"/>
  <c r="K1005" i="10"/>
  <c r="M1005" i="10" s="1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N1024" i="10" s="1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N1049" i="10" s="1"/>
  <c r="K1049" i="10"/>
  <c r="M1049" i="10" s="1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N1053" i="10" s="1"/>
  <c r="K1053" i="10"/>
  <c r="M1053" i="10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N1060" i="10" s="1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N1073" i="10" s="1"/>
  <c r="K1073" i="10"/>
  <c r="M1073" i="10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N1076" i="10" s="1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 s="1"/>
  <c r="J1084" i="10"/>
  <c r="L1084" i="10"/>
  <c r="K1084" i="10"/>
  <c r="M1084" i="10" s="1"/>
  <c r="N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/>
  <c r="O1088" i="10"/>
  <c r="P1088" i="10"/>
  <c r="J1089" i="10"/>
  <c r="L1089" i="10"/>
  <c r="N1089" i="10" s="1"/>
  <c r="K1089" i="10"/>
  <c r="M1089" i="10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N1094" i="10" s="1"/>
  <c r="K1094" i="10"/>
  <c r="M1094" i="10" s="1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N1114" i="10" s="1"/>
  <c r="K1114" i="10"/>
  <c r="M1114" i="10" s="1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N1118" i="10" s="1"/>
  <c r="K1118" i="10"/>
  <c r="M1118" i="10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N1131" i="10" s="1"/>
  <c r="K1131" i="10"/>
  <c r="M1131" i="10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N1133" i="10" s="1"/>
  <c r="K1133" i="10"/>
  <c r="M1133" i="10"/>
  <c r="O1133" i="10"/>
  <c r="P1133" i="10"/>
  <c r="J1134" i="10"/>
  <c r="L1134" i="10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/>
  <c r="O1138" i="10"/>
  <c r="P1138" i="10"/>
  <c r="J1139" i="10"/>
  <c r="L1139" i="10"/>
  <c r="N1139" i="10" s="1"/>
  <c r="K1139" i="10"/>
  <c r="M1139" i="10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/>
  <c r="O1142" i="10"/>
  <c r="P1142" i="10"/>
  <c r="J1143" i="10"/>
  <c r="L1143" i="10"/>
  <c r="N1143" i="10" s="1"/>
  <c r="K1143" i="10"/>
  <c r="M1143" i="10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/>
  <c r="O1146" i="10"/>
  <c r="P1146" i="10"/>
  <c r="J1147" i="10"/>
  <c r="L1147" i="10"/>
  <c r="N1147" i="10" s="1"/>
  <c r="K1147" i="10"/>
  <c r="M1147" i="10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N1169" i="10" s="1"/>
  <c r="K1169" i="10"/>
  <c r="M1169" i="10" s="1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N1177" i="10" s="1"/>
  <c r="K1177" i="10"/>
  <c r="M1177" i="10"/>
  <c r="O1177" i="10"/>
  <c r="P1177" i="10" s="1"/>
  <c r="J1178" i="10"/>
  <c r="L1178" i="10" s="1"/>
  <c r="N1178" i="10" s="1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K1216" i="10"/>
  <c r="M1216" i="10" s="1"/>
  <c r="O1216" i="10"/>
  <c r="P1216" i="10" s="1"/>
  <c r="J1217" i="10"/>
  <c r="L1217" i="10" s="1"/>
  <c r="K1217" i="10"/>
  <c r="M1217" i="10" s="1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N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N1260" i="10" s="1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N1265" i="10" s="1"/>
  <c r="K1265" i="10"/>
  <c r="M1265" i="10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/>
  <c r="O1296" i="10"/>
  <c r="P1296" i="10"/>
  <c r="J1297" i="10"/>
  <c r="L1297" i="10"/>
  <c r="N1297" i="10" s="1"/>
  <c r="K1297" i="10"/>
  <c r="M1297" i="10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N1321" i="10" s="1"/>
  <c r="K1321" i="10"/>
  <c r="M1321" i="10" s="1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N1329" i="10" s="1"/>
  <c r="K1329" i="10"/>
  <c r="M1329" i="10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N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N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N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N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N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N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N1373" i="10" s="1"/>
  <c r="K1373" i="10"/>
  <c r="M1373" i="10" s="1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K1378" i="10"/>
  <c r="M1378" i="10" s="1"/>
  <c r="O1378" i="10"/>
  <c r="P1378" i="10" s="1"/>
  <c r="J1379" i="10"/>
  <c r="L1379" i="10" s="1"/>
  <c r="N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N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N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N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N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N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N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N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N1407" i="10" s="1"/>
  <c r="K1407" i="10"/>
  <c r="M1407" i="10" s="1"/>
  <c r="O1407" i="10"/>
  <c r="P1407" i="10" s="1"/>
  <c r="J1408" i="10"/>
  <c r="L1408" i="10" s="1"/>
  <c r="N1408" i="10" s="1"/>
  <c r="K1408" i="10"/>
  <c r="O1408" i="10"/>
  <c r="P1408" i="10"/>
  <c r="J1409" i="10"/>
  <c r="L1409" i="10"/>
  <c r="K1409" i="10"/>
  <c r="M1409" i="10"/>
  <c r="O1409" i="10"/>
  <c r="P1409" i="10"/>
  <c r="J1410" i="10"/>
  <c r="L1410" i="10"/>
  <c r="N1410" i="10" s="1"/>
  <c r="K1410" i="10"/>
  <c r="M1410" i="10"/>
  <c r="O1410" i="10"/>
  <c r="P1410" i="10" s="1"/>
  <c r="J1411" i="10"/>
  <c r="L1411" i="10" s="1"/>
  <c r="N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N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N1415" i="10" s="1"/>
  <c r="K1415" i="10"/>
  <c r="M1415" i="10" s="1"/>
  <c r="O1415" i="10"/>
  <c r="P1415" i="10" s="1"/>
  <c r="J1416" i="10"/>
  <c r="L1416" i="10" s="1"/>
  <c r="N1416" i="10" s="1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 s="1"/>
  <c r="J1421" i="10"/>
  <c r="L1421" i="10" s="1"/>
  <c r="N1421" i="10" s="1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N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N1433" i="10" s="1"/>
  <c r="K1433" i="10"/>
  <c r="M1433" i="10" s="1"/>
  <c r="O1433" i="10"/>
  <c r="P1433" i="10" s="1"/>
  <c r="J1434" i="10"/>
  <c r="L1434" i="10" s="1"/>
  <c r="N1434" i="10" s="1"/>
  <c r="K1434" i="10"/>
  <c r="O1434" i="10"/>
  <c r="P1434" i="10"/>
  <c r="J1435" i="10"/>
  <c r="L1435" i="10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N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N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N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N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N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N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N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/>
  <c r="J1455" i="10"/>
  <c r="L1455" i="10"/>
  <c r="K1455" i="10"/>
  <c r="O1455" i="10"/>
  <c r="P1455" i="10" s="1"/>
  <c r="J1456" i="10"/>
  <c r="L1456" i="10" s="1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2" i="11" s="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K14" i="29" s="1"/>
  <c r="H14" i="29"/>
  <c r="G14" i="29"/>
  <c r="G15" i="29"/>
  <c r="C2" i="29"/>
  <c r="N1467" i="10"/>
  <c r="N1466" i="10"/>
  <c r="G203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7" i="11" s="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G186" i="11" s="1"/>
  <c r="H186" i="11" s="1"/>
  <c r="K186" i="11" s="1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4" i="11" s="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9" i="11"/>
  <c r="I12" i="10"/>
  <c r="G184" i="11" s="1"/>
  <c r="H184" i="11" s="1"/>
  <c r="K184" i="11" s="1"/>
  <c r="I36" i="10"/>
  <c r="I103" i="10"/>
  <c r="I134" i="10"/>
  <c r="G23" i="11" s="1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G196" i="11" s="1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G26" i="11" s="1"/>
  <c r="I248" i="10"/>
  <c r="I265" i="10"/>
  <c r="I291" i="10"/>
  <c r="I312" i="10"/>
  <c r="I332" i="10"/>
  <c r="I356" i="10"/>
  <c r="I376" i="10"/>
  <c r="I397" i="10"/>
  <c r="G28" i="11" s="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178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G187" i="11" s="1"/>
  <c r="J187" i="11" s="1"/>
  <c r="K187" i="11" s="1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7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2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30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G185" i="11" s="1"/>
  <c r="H185" i="11" s="1"/>
  <c r="K185" i="11" s="1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G45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202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210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 s="1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 s="1"/>
  <c r="M183" i="10"/>
  <c r="M99" i="10"/>
  <c r="M317" i="10"/>
  <c r="N317" i="10" s="1"/>
  <c r="M642" i="10"/>
  <c r="N642" i="10" s="1"/>
  <c r="M193" i="10"/>
  <c r="M106" i="10"/>
  <c r="N106" i="10"/>
  <c r="M262" i="10"/>
  <c r="M102" i="10"/>
  <c r="M1425" i="10"/>
  <c r="M1434" i="10"/>
  <c r="M318" i="10"/>
  <c r="N318" i="10" s="1"/>
  <c r="M105" i="10"/>
  <c r="N105" i="10" s="1"/>
  <c r="M100" i="10"/>
  <c r="M610" i="10"/>
  <c r="M188" i="10"/>
  <c r="M103" i="10"/>
  <c r="M364" i="10"/>
  <c r="N364" i="10" s="1"/>
  <c r="M600" i="10"/>
  <c r="N600" i="10" s="1"/>
  <c r="M108" i="10"/>
  <c r="M1421" i="10"/>
  <c r="M104" i="10"/>
  <c r="M97" i="10"/>
  <c r="M559" i="10"/>
  <c r="N559" i="10"/>
  <c r="M147" i="10"/>
  <c r="M247" i="10"/>
  <c r="M101" i="10"/>
  <c r="M107" i="10"/>
  <c r="N107" i="10" s="1"/>
  <c r="M275" i="10"/>
  <c r="N275" i="10" s="1"/>
  <c r="M560" i="10"/>
  <c r="N560" i="10" s="1"/>
  <c r="M246" i="10"/>
  <c r="M233" i="10"/>
  <c r="N1425" i="10"/>
  <c r="L120" i="10"/>
  <c r="N120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3" i="11"/>
  <c r="G40" i="11"/>
  <c r="G33" i="11"/>
  <c r="N1457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 s="1"/>
  <c r="L218" i="10"/>
  <c r="N218" i="10" s="1"/>
  <c r="G44" i="11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 s="1"/>
  <c r="L85" i="10"/>
  <c r="N85" i="10" s="1"/>
  <c r="L29" i="10"/>
  <c r="N29" i="10" s="1"/>
  <c r="L225" i="10"/>
  <c r="N225" i="10" s="1"/>
  <c r="G38" i="11"/>
  <c r="G25" i="11"/>
  <c r="G29" i="11"/>
  <c r="G41" i="11"/>
  <c r="N1315" i="10"/>
  <c r="N986" i="10"/>
  <c r="N1238" i="10"/>
  <c r="N1122" i="10"/>
  <c r="L135" i="10"/>
  <c r="N135" i="10" s="1"/>
  <c r="L128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 s="1"/>
  <c r="L127" i="10"/>
  <c r="N108" i="10"/>
  <c r="G177" i="11"/>
  <c r="L234" i="10"/>
  <c r="N1422" i="10"/>
  <c r="N709" i="10"/>
  <c r="N662" i="10"/>
  <c r="L230" i="10"/>
  <c r="N230" i="10" s="1"/>
  <c r="L137" i="10"/>
  <c r="N137" i="10" s="1"/>
  <c r="N1316" i="10"/>
  <c r="N1306" i="10"/>
  <c r="N813" i="10"/>
  <c r="N688" i="10"/>
  <c r="N1377" i="10"/>
  <c r="N910" i="10"/>
  <c r="L7" i="10"/>
  <c r="N1327" i="10"/>
  <c r="N1323" i="10"/>
  <c r="N1314" i="10"/>
  <c r="N1313" i="10"/>
  <c r="N1308" i="10"/>
  <c r="N1293" i="10"/>
  <c r="N1234" i="10"/>
  <c r="N1016" i="10"/>
  <c r="L251" i="10"/>
  <c r="N7" i="10"/>
  <c r="N1251" i="10"/>
  <c r="N1198" i="10"/>
  <c r="N1192" i="10"/>
  <c r="K15" i="29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 s="1"/>
  <c r="L119" i="10"/>
  <c r="N119" i="10" s="1"/>
  <c r="L79" i="10"/>
  <c r="N79" i="10" s="1"/>
  <c r="L49" i="10"/>
  <c r="N49" i="10" s="1"/>
  <c r="L48" i="10"/>
  <c r="N48" i="10" s="1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52" i="10"/>
  <c r="N1335" i="10"/>
  <c r="N1319" i="10"/>
  <c r="N1312" i="10"/>
  <c r="N1261" i="10"/>
  <c r="N1409" i="10"/>
  <c r="N1353" i="10"/>
  <c r="N1345" i="10"/>
  <c r="N1326" i="10"/>
  <c r="N1324" i="10"/>
  <c r="N1262" i="10"/>
  <c r="N1355" i="10"/>
  <c r="N1347" i="10"/>
  <c r="N1340" i="10"/>
  <c r="N1310" i="10"/>
  <c r="N146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 s="1"/>
  <c r="L100" i="10"/>
  <c r="N100" i="10" s="1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 s="1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 s="1"/>
  <c r="L15" i="10"/>
  <c r="L71" i="10"/>
  <c r="N71" i="10" s="1"/>
  <c r="L27" i="10"/>
  <c r="N27" i="10" s="1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 s="1"/>
  <c r="L232" i="10"/>
  <c r="N232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/>
  <c r="L92" i="10"/>
  <c r="N92" i="10"/>
  <c r="L60" i="10"/>
  <c r="N60" i="10"/>
  <c r="L14" i="10"/>
  <c r="N14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 s="1"/>
  <c r="L96" i="10"/>
  <c r="N96" i="10" s="1"/>
  <c r="L95" i="10"/>
  <c r="N95" i="10" s="1"/>
  <c r="L182" i="10"/>
  <c r="L89" i="10"/>
  <c r="N89" i="10"/>
  <c r="L82" i="10"/>
  <c r="N82" i="10"/>
  <c r="L42" i="10"/>
  <c r="L43" i="10"/>
  <c r="L41" i="10"/>
  <c r="L20" i="10"/>
  <c r="N20" i="10" s="1"/>
  <c r="L56" i="10"/>
  <c r="N56" i="10" s="1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 s="1"/>
  <c r="L132" i="10"/>
  <c r="N132" i="10" s="1"/>
  <c r="L115" i="10"/>
  <c r="L214" i="10"/>
  <c r="N214" i="10"/>
  <c r="L61" i="10"/>
  <c r="N61" i="10"/>
  <c r="L46" i="10"/>
  <c r="N46" i="10"/>
  <c r="P199" i="10"/>
  <c r="L228" i="10"/>
  <c r="N228" i="10" s="1"/>
  <c r="L113" i="10"/>
  <c r="N113" i="10" s="1"/>
  <c r="L209" i="10"/>
  <c r="L94" i="10"/>
  <c r="N94" i="10"/>
  <c r="L140" i="10"/>
  <c r="N140" i="10"/>
  <c r="L139" i="10"/>
  <c r="N139" i="10"/>
  <c r="N610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5" i="10"/>
  <c r="N245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0" i="10"/>
  <c r="L63" i="10"/>
  <c r="N63" i="10"/>
  <c r="L39" i="10"/>
  <c r="N1435" i="10"/>
  <c r="N1375" i="10"/>
  <c r="N1181" i="10"/>
  <c r="N1449" i="10"/>
  <c r="N1429" i="10"/>
  <c r="N1424" i="10"/>
  <c r="N1419" i="10"/>
  <c r="N1417" i="10"/>
  <c r="N1404" i="10"/>
  <c r="N1384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27" i="10"/>
  <c r="N1420" i="10"/>
  <c r="N1418" i="10"/>
  <c r="N1372" i="10"/>
  <c r="N1367" i="10"/>
  <c r="N1331" i="10"/>
  <c r="N1286" i="10"/>
  <c r="N1274" i="10"/>
  <c r="N1247" i="10"/>
  <c r="N1179" i="10"/>
  <c r="L224" i="10"/>
  <c r="N224" i="10" s="1"/>
  <c r="N1443" i="10"/>
  <c r="N1400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 s="1"/>
  <c r="L246" i="10"/>
  <c r="N246" i="10" s="1"/>
  <c r="L272" i="10"/>
  <c r="L238" i="10"/>
  <c r="N728" i="10"/>
  <c r="N716" i="10"/>
  <c r="L273" i="10"/>
  <c r="N273" i="10" s="1"/>
  <c r="N1450" i="10"/>
  <c r="N1442" i="10"/>
  <c r="N1405" i="10"/>
  <c r="N1399" i="10"/>
  <c r="N1385" i="10"/>
  <c r="C274" i="29"/>
  <c r="D274" i="29" s="1"/>
  <c r="C243" i="29"/>
  <c r="D243" i="29" s="1"/>
  <c r="F243" i="29" s="1"/>
  <c r="N9" i="10"/>
  <c r="C228" i="29"/>
  <c r="D228" i="29" s="1"/>
  <c r="E228" i="29" s="1"/>
  <c r="C263" i="29"/>
  <c r="D263" i="29" s="1"/>
  <c r="N1444" i="10"/>
  <c r="N1423" i="10"/>
  <c r="N1403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 s="1"/>
  <c r="P204" i="10"/>
  <c r="L188" i="10"/>
  <c r="N188" i="10"/>
  <c r="L183" i="10"/>
  <c r="N183" i="10"/>
  <c r="B31" i="54"/>
  <c r="B32" i="54"/>
  <c r="C275" i="29"/>
  <c r="D275" i="29" s="1"/>
  <c r="C236" i="29"/>
  <c r="D236" i="29" s="1"/>
  <c r="F236" i="29" s="1"/>
  <c r="C271" i="29"/>
  <c r="D271" i="29" s="1"/>
  <c r="C246" i="29"/>
  <c r="D246" i="29" s="1"/>
  <c r="C261" i="29"/>
  <c r="D261" i="29" s="1"/>
  <c r="C260" i="29"/>
  <c r="D260" i="29" s="1"/>
  <c r="F260" i="29" s="1"/>
  <c r="C247" i="29"/>
  <c r="D247" i="29" s="1"/>
  <c r="C240" i="29"/>
  <c r="D240" i="29" s="1"/>
  <c r="E240" i="29" s="1"/>
  <c r="C250" i="29"/>
  <c r="D250" i="29" s="1"/>
  <c r="E250" i="29" s="1"/>
  <c r="C266" i="29"/>
  <c r="D266" i="29" s="1"/>
  <c r="C233" i="29"/>
  <c r="D233" i="29" s="1"/>
  <c r="E233" i="29" s="1"/>
  <c r="A10" i="54"/>
  <c r="A11" i="54" s="1"/>
  <c r="O9" i="54"/>
  <c r="C57" i="39"/>
  <c r="D57" i="39" s="1"/>
  <c r="E57" i="39" s="1"/>
  <c r="F57" i="39" s="1"/>
  <c r="C58" i="39"/>
  <c r="D58" i="39" s="1"/>
  <c r="F58" i="39" s="1"/>
  <c r="C237" i="29"/>
  <c r="D237" i="29" s="1"/>
  <c r="C272" i="29"/>
  <c r="D272" i="29" s="1"/>
  <c r="F272" i="29" s="1"/>
  <c r="C258" i="29"/>
  <c r="D258" i="29" s="1"/>
  <c r="C241" i="29"/>
  <c r="D241" i="29" s="1"/>
  <c r="C231" i="29"/>
  <c r="D231" i="29" s="1"/>
  <c r="E231" i="29" s="1"/>
  <c r="N8" i="10"/>
  <c r="C714" i="41" s="1"/>
  <c r="D714" i="41" s="1"/>
  <c r="C224" i="29"/>
  <c r="D224" i="29" s="1"/>
  <c r="C238" i="29"/>
  <c r="D238" i="29" s="1"/>
  <c r="C259" i="29"/>
  <c r="D259" i="29" s="1"/>
  <c r="C230" i="29"/>
  <c r="D230" i="29" s="1"/>
  <c r="F230" i="29" s="1"/>
  <c r="C65" i="39"/>
  <c r="D65" i="39" s="1"/>
  <c r="C73" i="39"/>
  <c r="D73" i="39" s="1"/>
  <c r="N144" i="10"/>
  <c r="C64" i="39"/>
  <c r="D64" i="39" s="1"/>
  <c r="C70" i="39"/>
  <c r="D70" i="39" s="1"/>
  <c r="C76" i="39"/>
  <c r="D76" i="39" s="1"/>
  <c r="C68" i="39"/>
  <c r="D68" i="39" s="1"/>
  <c r="C63" i="39"/>
  <c r="D63" i="39" s="1"/>
  <c r="E63" i="39" s="1"/>
  <c r="O10" i="54"/>
  <c r="M184" i="10"/>
  <c r="N184" i="10"/>
  <c r="M191" i="10"/>
  <c r="N191" i="10"/>
  <c r="M237" i="10"/>
  <c r="N237" i="10"/>
  <c r="M239" i="10"/>
  <c r="N239" i="10"/>
  <c r="M128" i="10"/>
  <c r="N128" i="10"/>
  <c r="M1456" i="10"/>
  <c r="N1456" i="10"/>
  <c r="M148" i="10"/>
  <c r="N148" i="10"/>
  <c r="M251" i="10"/>
  <c r="N251" i="10"/>
  <c r="M248" i="10"/>
  <c r="N248" i="10"/>
  <c r="M127" i="10"/>
  <c r="N127" i="10"/>
  <c r="M126" i="10"/>
  <c r="N126" i="10"/>
  <c r="M150" i="10"/>
  <c r="N150" i="10"/>
  <c r="M263" i="10"/>
  <c r="N263" i="10"/>
  <c r="M203" i="10"/>
  <c r="N203" i="10"/>
  <c r="M190" i="10"/>
  <c r="N190" i="10"/>
  <c r="M234" i="10"/>
  <c r="N234" i="10"/>
  <c r="M151" i="10"/>
  <c r="N151" i="10"/>
  <c r="M149" i="10"/>
  <c r="N149" i="10"/>
  <c r="M276" i="10"/>
  <c r="N276" i="10" s="1"/>
  <c r="M189" i="10"/>
  <c r="N189" i="10"/>
  <c r="M202" i="10"/>
  <c r="N202" i="10"/>
  <c r="A12" i="54"/>
  <c r="O11" i="54"/>
  <c r="A13" i="54"/>
  <c r="O12" i="54"/>
  <c r="A14" i="54"/>
  <c r="A15" i="54" s="1"/>
  <c r="O13" i="54"/>
  <c r="O15" i="54" l="1"/>
  <c r="A16" i="54"/>
  <c r="O14" i="54"/>
  <c r="N1452" i="10"/>
  <c r="N1448" i="10"/>
  <c r="N1440" i="10"/>
  <c r="N1436" i="10"/>
  <c r="N1430" i="10"/>
  <c r="N1426" i="10"/>
  <c r="N1412" i="10"/>
  <c r="N1406" i="10"/>
  <c r="N1402" i="10"/>
  <c r="N1398" i="10"/>
  <c r="N1394" i="10"/>
  <c r="N1390" i="10"/>
  <c r="N1386" i="10"/>
  <c r="N1382" i="10"/>
  <c r="N1378" i="10"/>
  <c r="N1368" i="10"/>
  <c r="N1364" i="10"/>
  <c r="N1360" i="10"/>
  <c r="C59" i="39"/>
  <c r="D59" i="39" s="1"/>
  <c r="C62" i="39"/>
  <c r="D62" i="39" s="1"/>
  <c r="F62" i="39" s="1"/>
  <c r="C69" i="39"/>
  <c r="D69" i="39" s="1"/>
  <c r="E69" i="39" s="1"/>
  <c r="C74" i="39"/>
  <c r="D74" i="39" s="1"/>
  <c r="C71" i="39"/>
  <c r="D71" i="39" s="1"/>
  <c r="E71" i="39" s="1"/>
  <c r="C75" i="39"/>
  <c r="D75" i="39" s="1"/>
  <c r="E75" i="39" s="1"/>
  <c r="C61" i="39"/>
  <c r="D61" i="39" s="1"/>
  <c r="E61" i="39" s="1"/>
  <c r="C60" i="39"/>
  <c r="D60" i="39" s="1"/>
  <c r="E60" i="39" s="1"/>
  <c r="C67" i="39"/>
  <c r="D67" i="39" s="1"/>
  <c r="E67" i="39" s="1"/>
  <c r="C66" i="39"/>
  <c r="D66" i="39" s="1"/>
  <c r="E66" i="39" s="1"/>
  <c r="C72" i="39"/>
  <c r="D72" i="39" s="1"/>
  <c r="E72" i="39" s="1"/>
  <c r="N1454" i="10"/>
  <c r="N1446" i="10"/>
  <c r="N1438" i="10"/>
  <c r="N1432" i="10"/>
  <c r="N1428" i="10"/>
  <c r="N1414" i="10"/>
  <c r="N1396" i="10"/>
  <c r="N1392" i="10"/>
  <c r="N1388" i="10"/>
  <c r="N1380" i="10"/>
  <c r="N1370" i="10"/>
  <c r="N1366" i="10"/>
  <c r="N1362" i="10"/>
  <c r="N1358" i="10"/>
  <c r="N1359" i="10"/>
  <c r="C226" i="29"/>
  <c r="D226" i="29" s="1"/>
  <c r="E226" i="29" s="1"/>
  <c r="C257" i="29"/>
  <c r="D257" i="29" s="1"/>
  <c r="F257" i="29" s="1"/>
  <c r="C269" i="29"/>
  <c r="D269" i="29" s="1"/>
  <c r="E269" i="29" s="1"/>
  <c r="C242" i="29"/>
  <c r="D242" i="29" s="1"/>
  <c r="F242" i="29" s="1"/>
  <c r="C254" i="29"/>
  <c r="D254" i="29" s="1"/>
  <c r="E254" i="29" s="1"/>
  <c r="C268" i="29"/>
  <c r="D268" i="29" s="1"/>
  <c r="F268" i="29" s="1"/>
  <c r="C264" i="29"/>
  <c r="D264" i="29" s="1"/>
  <c r="F264" i="29" s="1"/>
  <c r="C256" i="29"/>
  <c r="D256" i="29" s="1"/>
  <c r="E256" i="29" s="1"/>
  <c r="C232" i="29"/>
  <c r="D232" i="29" s="1"/>
  <c r="E232" i="29" s="1"/>
  <c r="C227" i="29"/>
  <c r="D227" i="29" s="1"/>
  <c r="E227" i="29" s="1"/>
  <c r="C273" i="29"/>
  <c r="D273" i="29" s="1"/>
  <c r="F273" i="29" s="1"/>
  <c r="C277" i="29"/>
  <c r="D277" i="29" s="1"/>
  <c r="F277" i="29" s="1"/>
  <c r="C239" i="29"/>
  <c r="D239" i="29" s="1"/>
  <c r="E239" i="29" s="1"/>
  <c r="C252" i="29"/>
  <c r="D252" i="29" s="1"/>
  <c r="E252" i="29" s="1"/>
  <c r="C234" i="29"/>
  <c r="D234" i="29" s="1"/>
  <c r="F234" i="29" s="1"/>
  <c r="C245" i="29"/>
  <c r="D245" i="29" s="1"/>
  <c r="F245" i="29" s="1"/>
  <c r="N15" i="10"/>
  <c r="K14" i="39"/>
  <c r="K15" i="39"/>
  <c r="N1216" i="10"/>
  <c r="C262" i="29"/>
  <c r="D262" i="29" s="1"/>
  <c r="E262" i="29" s="1"/>
  <c r="C225" i="29"/>
  <c r="D225" i="29" s="1"/>
  <c r="E225" i="29" s="1"/>
  <c r="C255" i="29"/>
  <c r="D255" i="29" s="1"/>
  <c r="E255" i="29" s="1"/>
  <c r="C248" i="29"/>
  <c r="D248" i="29" s="1"/>
  <c r="E248" i="29" s="1"/>
  <c r="C244" i="29"/>
  <c r="D244" i="29" s="1"/>
  <c r="F244" i="29" s="1"/>
  <c r="C276" i="29"/>
  <c r="D276" i="29" s="1"/>
  <c r="F276" i="29" s="1"/>
  <c r="C249" i="29"/>
  <c r="D249" i="29" s="1"/>
  <c r="E249" i="29" s="1"/>
  <c r="C251" i="29"/>
  <c r="D251" i="29" s="1"/>
  <c r="E251" i="29" s="1"/>
  <c r="C253" i="29"/>
  <c r="D253" i="29" s="1"/>
  <c r="F253" i="29" s="1"/>
  <c r="C229" i="29"/>
  <c r="D229" i="29" s="1"/>
  <c r="E229" i="29" s="1"/>
  <c r="C265" i="29"/>
  <c r="D265" i="29" s="1"/>
  <c r="F265" i="29" s="1"/>
  <c r="C278" i="29"/>
  <c r="D278" i="29" s="1"/>
  <c r="F278" i="29" s="1"/>
  <c r="C235" i="29"/>
  <c r="D235" i="29" s="1"/>
  <c r="E235" i="29" s="1"/>
  <c r="C270" i="29"/>
  <c r="D270" i="29" s="1"/>
  <c r="E270" i="29" s="1"/>
  <c r="C267" i="29"/>
  <c r="D267" i="29" s="1"/>
  <c r="F267" i="29" s="1"/>
  <c r="N1241" i="10"/>
  <c r="N1217" i="10"/>
  <c r="N1189" i="10"/>
  <c r="N1160" i="10"/>
  <c r="N1101" i="10"/>
  <c r="N1134" i="10"/>
  <c r="N1127" i="10"/>
  <c r="N1044" i="10"/>
  <c r="N997" i="10"/>
  <c r="N912" i="10"/>
  <c r="N908" i="10"/>
  <c r="N1004" i="10"/>
  <c r="N949" i="10"/>
  <c r="N973" i="10"/>
  <c r="N876" i="10"/>
  <c r="N853" i="10"/>
  <c r="N845" i="10"/>
  <c r="N821" i="10"/>
  <c r="N896" i="10"/>
  <c r="N793" i="10"/>
  <c r="N697" i="10"/>
  <c r="N794" i="10"/>
  <c r="N784" i="10"/>
  <c r="N685" i="10"/>
  <c r="N669" i="10"/>
  <c r="L80" i="10"/>
  <c r="C327" i="29" s="1"/>
  <c r="D327" i="29" s="1"/>
  <c r="L141" i="10"/>
  <c r="N141" i="10" s="1"/>
  <c r="L91" i="10"/>
  <c r="N91" i="10" s="1"/>
  <c r="H178" i="11"/>
  <c r="D22" i="59"/>
  <c r="K8" i="60" s="1"/>
  <c r="D21" i="59"/>
  <c r="J36" i="39"/>
  <c r="F3" i="54"/>
  <c r="E272" i="29"/>
  <c r="E268" i="29"/>
  <c r="J31" i="11"/>
  <c r="J32" i="11"/>
  <c r="F240" i="29"/>
  <c r="I29" i="11"/>
  <c r="I43" i="11"/>
  <c r="I27" i="11"/>
  <c r="H29" i="11"/>
  <c r="F225" i="29"/>
  <c r="H36" i="39"/>
  <c r="J39" i="11"/>
  <c r="F250" i="29"/>
  <c r="I32" i="11"/>
  <c r="F228" i="29"/>
  <c r="E243" i="29"/>
  <c r="I14" i="11"/>
  <c r="E68" i="39"/>
  <c r="I40" i="11"/>
  <c r="H24" i="11"/>
  <c r="I178" i="11"/>
  <c r="E238" i="29"/>
  <c r="E275" i="29"/>
  <c r="F275" i="29"/>
  <c r="E237" i="29"/>
  <c r="F231" i="29"/>
  <c r="J177" i="11"/>
  <c r="I177" i="11"/>
  <c r="E230" i="29"/>
  <c r="E274" i="29"/>
  <c r="F274" i="29"/>
  <c r="H203" i="11"/>
  <c r="J203" i="11"/>
  <c r="I39" i="11"/>
  <c r="J37" i="11"/>
  <c r="I44" i="11"/>
  <c r="J178" i="11"/>
  <c r="H35" i="11"/>
  <c r="I36" i="11"/>
  <c r="H30" i="11"/>
  <c r="I35" i="11"/>
  <c r="I160" i="11"/>
  <c r="E266" i="29"/>
  <c r="F266" i="29"/>
  <c r="E246" i="29"/>
  <c r="F246" i="29"/>
  <c r="E259" i="29"/>
  <c r="F259" i="29"/>
  <c r="E241" i="29"/>
  <c r="F241" i="29"/>
  <c r="E263" i="29"/>
  <c r="F263" i="29"/>
  <c r="I28" i="11"/>
  <c r="J14" i="11"/>
  <c r="J28" i="11"/>
  <c r="H38" i="11"/>
  <c r="H160" i="11"/>
  <c r="H25" i="11"/>
  <c r="J36" i="11"/>
  <c r="I22" i="11"/>
  <c r="I15" i="11"/>
  <c r="E70" i="39"/>
  <c r="E271" i="29"/>
  <c r="F271" i="29"/>
  <c r="I23" i="11"/>
  <c r="J23" i="11"/>
  <c r="H23" i="11"/>
  <c r="H34" i="11"/>
  <c r="J34" i="11"/>
  <c r="I31" i="11"/>
  <c r="E59" i="39"/>
  <c r="I30" i="11"/>
  <c r="E260" i="29"/>
  <c r="E236" i="29"/>
  <c r="E73" i="39"/>
  <c r="H41" i="11"/>
  <c r="J41" i="11"/>
  <c r="J43" i="11"/>
  <c r="H43" i="11"/>
  <c r="J176" i="11"/>
  <c r="H176" i="11"/>
  <c r="I176" i="11"/>
  <c r="J21" i="11"/>
  <c r="J16" i="11"/>
  <c r="I45" i="11"/>
  <c r="F233" i="29"/>
  <c r="E58" i="39"/>
  <c r="F59" i="39" s="1"/>
  <c r="I41" i="11"/>
  <c r="I38" i="11"/>
  <c r="I33" i="11"/>
  <c r="I37" i="11"/>
  <c r="H177" i="11"/>
  <c r="J24" i="11"/>
  <c r="J22" i="11"/>
  <c r="K20" i="11"/>
  <c r="H16" i="11"/>
  <c r="E714" i="41"/>
  <c r="E65" i="39"/>
  <c r="E258" i="29"/>
  <c r="F258" i="29"/>
  <c r="F36" i="39"/>
  <c r="F247" i="29"/>
  <c r="E247" i="29"/>
  <c r="E76" i="39"/>
  <c r="E64" i="39"/>
  <c r="E74" i="39"/>
  <c r="E224" i="29"/>
  <c r="F224" i="29" s="1"/>
  <c r="E261" i="29"/>
  <c r="F261" i="29"/>
  <c r="J155" i="11"/>
  <c r="H155" i="11"/>
  <c r="H159" i="11"/>
  <c r="J159" i="11"/>
  <c r="I159" i="11"/>
  <c r="J163" i="11"/>
  <c r="I163" i="11"/>
  <c r="H163" i="11"/>
  <c r="J167" i="11"/>
  <c r="H167" i="11"/>
  <c r="I171" i="11"/>
  <c r="J171" i="11"/>
  <c r="H171" i="11"/>
  <c r="J27" i="11"/>
  <c r="H27" i="11"/>
  <c r="I42" i="11"/>
  <c r="H42" i="11"/>
  <c r="J44" i="11"/>
  <c r="H44" i="11"/>
  <c r="I155" i="11"/>
  <c r="I158" i="11"/>
  <c r="H158" i="11"/>
  <c r="J158" i="11"/>
  <c r="I162" i="11"/>
  <c r="J162" i="11"/>
  <c r="H162" i="11"/>
  <c r="H166" i="11"/>
  <c r="I166" i="11"/>
  <c r="I170" i="11"/>
  <c r="J170" i="11"/>
  <c r="I174" i="11"/>
  <c r="H174" i="11"/>
  <c r="J174" i="11"/>
  <c r="I203" i="11"/>
  <c r="J42" i="11"/>
  <c r="I34" i="11"/>
  <c r="J26" i="11"/>
  <c r="H26" i="11"/>
  <c r="I26" i="11"/>
  <c r="J157" i="11"/>
  <c r="H157" i="11"/>
  <c r="I157" i="11"/>
  <c r="J161" i="11"/>
  <c r="H161" i="11"/>
  <c r="I161" i="11"/>
  <c r="I165" i="11"/>
  <c r="H165" i="11"/>
  <c r="J169" i="11"/>
  <c r="H169" i="11"/>
  <c r="I169" i="11"/>
  <c r="H173" i="11"/>
  <c r="I173" i="11"/>
  <c r="I167" i="11"/>
  <c r="H156" i="11"/>
  <c r="J156" i="11"/>
  <c r="I164" i="11"/>
  <c r="H164" i="11"/>
  <c r="J164" i="11"/>
  <c r="J168" i="11"/>
  <c r="H168" i="11"/>
  <c r="I168" i="11"/>
  <c r="J172" i="11"/>
  <c r="H172" i="11"/>
  <c r="I175" i="11"/>
  <c r="I201" i="11"/>
  <c r="H33" i="11"/>
  <c r="J175" i="11"/>
  <c r="I21" i="11"/>
  <c r="J15" i="11"/>
  <c r="H201" i="11"/>
  <c r="H40" i="11"/>
  <c r="I25" i="11"/>
  <c r="J45" i="11"/>
  <c r="F227" i="29" l="1"/>
  <c r="E257" i="29"/>
  <c r="F269" i="29"/>
  <c r="E276" i="29"/>
  <c r="E242" i="29"/>
  <c r="F252" i="29"/>
  <c r="F251" i="29"/>
  <c r="F248" i="29"/>
  <c r="E264" i="29"/>
  <c r="E234" i="29"/>
  <c r="F239" i="29" s="1"/>
  <c r="F255" i="29"/>
  <c r="F229" i="29"/>
  <c r="E273" i="29"/>
  <c r="E245" i="29"/>
  <c r="E277" i="29"/>
  <c r="F256" i="29"/>
  <c r="E62" i="39"/>
  <c r="E278" i="29"/>
  <c r="F232" i="29"/>
  <c r="F270" i="29"/>
  <c r="E244" i="29"/>
  <c r="E267" i="29"/>
  <c r="F249" i="29"/>
  <c r="F61" i="39"/>
  <c r="F254" i="29"/>
  <c r="F262" i="29"/>
  <c r="E253" i="29"/>
  <c r="E265" i="29"/>
  <c r="E327" i="29"/>
  <c r="F235" i="29"/>
  <c r="C299" i="29"/>
  <c r="D299" i="29" s="1"/>
  <c r="C319" i="29"/>
  <c r="D319" i="29" s="1"/>
  <c r="C365" i="29"/>
  <c r="D365" i="29" s="1"/>
  <c r="E365" i="29" s="1"/>
  <c r="C360" i="29"/>
  <c r="D360" i="29" s="1"/>
  <c r="C349" i="29"/>
  <c r="D349" i="29" s="1"/>
  <c r="C324" i="29"/>
  <c r="D324" i="29" s="1"/>
  <c r="C288" i="29"/>
  <c r="D288" i="29" s="1"/>
  <c r="C312" i="29"/>
  <c r="D312" i="29" s="1"/>
  <c r="E312" i="29" s="1"/>
  <c r="C331" i="29"/>
  <c r="D331" i="29" s="1"/>
  <c r="C355" i="29"/>
  <c r="D355" i="29" s="1"/>
  <c r="C361" i="29"/>
  <c r="D361" i="29" s="1"/>
  <c r="C311" i="29"/>
  <c r="D311" i="29" s="1"/>
  <c r="C284" i="29"/>
  <c r="D284" i="29" s="1"/>
  <c r="C343" i="29"/>
  <c r="D343" i="29" s="1"/>
  <c r="C369" i="29"/>
  <c r="D369" i="29" s="1"/>
  <c r="E369" i="29" s="1"/>
  <c r="C367" i="29"/>
  <c r="D367" i="29" s="1"/>
  <c r="E367" i="29" s="1"/>
  <c r="C296" i="29"/>
  <c r="D296" i="29" s="1"/>
  <c r="C310" i="29"/>
  <c r="D310" i="29" s="1"/>
  <c r="C297" i="29"/>
  <c r="D297" i="29" s="1"/>
  <c r="C320" i="29"/>
  <c r="D320" i="29" s="1"/>
  <c r="C329" i="29"/>
  <c r="D329" i="29" s="1"/>
  <c r="C335" i="29"/>
  <c r="D335" i="29" s="1"/>
  <c r="E335" i="29" s="1"/>
  <c r="N80" i="10"/>
  <c r="C317" i="29"/>
  <c r="D317" i="29" s="1"/>
  <c r="C304" i="29"/>
  <c r="D304" i="29" s="1"/>
  <c r="C283" i="29"/>
  <c r="D283" i="29" s="1"/>
  <c r="C298" i="29"/>
  <c r="D298" i="29" s="1"/>
  <c r="C289" i="29"/>
  <c r="D289" i="29" s="1"/>
  <c r="C294" i="29"/>
  <c r="D294" i="29" s="1"/>
  <c r="C301" i="29"/>
  <c r="D301" i="29" s="1"/>
  <c r="C328" i="29"/>
  <c r="D328" i="29" s="1"/>
  <c r="C364" i="29"/>
  <c r="D364" i="29" s="1"/>
  <c r="E364" i="29" s="1"/>
  <c r="C351" i="29"/>
  <c r="D351" i="29" s="1"/>
  <c r="C366" i="29"/>
  <c r="D366" i="29" s="1"/>
  <c r="E366" i="29" s="1"/>
  <c r="C342" i="29"/>
  <c r="D342" i="29" s="1"/>
  <c r="C368" i="29"/>
  <c r="D368" i="29" s="1"/>
  <c r="E368" i="29" s="1"/>
  <c r="C345" i="29"/>
  <c r="D345" i="29" s="1"/>
  <c r="E345" i="29" s="1"/>
  <c r="C315" i="29"/>
  <c r="D315" i="29" s="1"/>
  <c r="C293" i="29"/>
  <c r="D293" i="29" s="1"/>
  <c r="C314" i="29"/>
  <c r="D314" i="29" s="1"/>
  <c r="C281" i="29"/>
  <c r="D281" i="29" s="1"/>
  <c r="C279" i="29"/>
  <c r="D279" i="29" s="1"/>
  <c r="C323" i="29"/>
  <c r="D323" i="29" s="1"/>
  <c r="C295" i="29"/>
  <c r="D295" i="29" s="1"/>
  <c r="C350" i="29"/>
  <c r="D350" i="29" s="1"/>
  <c r="E350" i="29" s="1"/>
  <c r="C339" i="29"/>
  <c r="D339" i="29" s="1"/>
  <c r="E339" i="29" s="1"/>
  <c r="C359" i="29"/>
  <c r="D359" i="29" s="1"/>
  <c r="C344" i="29"/>
  <c r="D344" i="29" s="1"/>
  <c r="C332" i="29"/>
  <c r="D332" i="29" s="1"/>
  <c r="K6" i="10"/>
  <c r="C280" i="29"/>
  <c r="D280" i="29" s="1"/>
  <c r="C316" i="29"/>
  <c r="D316" i="29" s="1"/>
  <c r="C305" i="29"/>
  <c r="D305" i="29" s="1"/>
  <c r="C282" i="29"/>
  <c r="D282" i="29" s="1"/>
  <c r="C303" i="29"/>
  <c r="D303" i="29" s="1"/>
  <c r="C302" i="29"/>
  <c r="D302" i="29" s="1"/>
  <c r="C300" i="29"/>
  <c r="D300" i="29" s="1"/>
  <c r="C322" i="29"/>
  <c r="D322" i="29" s="1"/>
  <c r="C291" i="29"/>
  <c r="D291" i="29" s="1"/>
  <c r="C352" i="29"/>
  <c r="D352" i="29" s="1"/>
  <c r="C337" i="29"/>
  <c r="D337" i="29" s="1"/>
  <c r="E337" i="29" s="1"/>
  <c r="C373" i="29"/>
  <c r="D373" i="29" s="1"/>
  <c r="E373" i="29" s="1"/>
  <c r="C363" i="29"/>
  <c r="D363" i="29" s="1"/>
  <c r="E363" i="29" s="1"/>
  <c r="C356" i="29"/>
  <c r="D356" i="29" s="1"/>
  <c r="C347" i="29"/>
  <c r="D347" i="29" s="1"/>
  <c r="C357" i="29"/>
  <c r="D357" i="29" s="1"/>
  <c r="C309" i="29"/>
  <c r="D309" i="29" s="1"/>
  <c r="C286" i="29"/>
  <c r="D286" i="29" s="1"/>
  <c r="C290" i="29"/>
  <c r="D290" i="29" s="1"/>
  <c r="C306" i="29"/>
  <c r="D306" i="29" s="1"/>
  <c r="C313" i="29"/>
  <c r="D313" i="29" s="1"/>
  <c r="C341" i="29"/>
  <c r="D341" i="29" s="1"/>
  <c r="C372" i="29"/>
  <c r="D372" i="29" s="1"/>
  <c r="E372" i="29" s="1"/>
  <c r="C358" i="29"/>
  <c r="D358" i="29" s="1"/>
  <c r="C333" i="29"/>
  <c r="D333" i="29" s="1"/>
  <c r="C362" i="29"/>
  <c r="D362" i="29" s="1"/>
  <c r="C336" i="29"/>
  <c r="D336" i="29" s="1"/>
  <c r="C308" i="29"/>
  <c r="D308" i="29" s="1"/>
  <c r="C307" i="29"/>
  <c r="D307" i="29" s="1"/>
  <c r="C371" i="29"/>
  <c r="D371" i="29" s="1"/>
  <c r="E371" i="29" s="1"/>
  <c r="C325" i="29"/>
  <c r="D325" i="29" s="1"/>
  <c r="C321" i="29"/>
  <c r="D321" i="29" s="1"/>
  <c r="C292" i="29"/>
  <c r="D292" i="29" s="1"/>
  <c r="C353" i="29"/>
  <c r="D353" i="29" s="1"/>
  <c r="C346" i="29"/>
  <c r="D346" i="29" s="1"/>
  <c r="E346" i="29" s="1"/>
  <c r="C348" i="29"/>
  <c r="D348" i="29" s="1"/>
  <c r="C354" i="29"/>
  <c r="D354" i="29" s="1"/>
  <c r="C285" i="29"/>
  <c r="D285" i="29" s="1"/>
  <c r="O16" i="54"/>
  <c r="A17" i="54"/>
  <c r="C318" i="29"/>
  <c r="D318" i="29" s="1"/>
  <c r="C287" i="29"/>
  <c r="D287" i="29" s="1"/>
  <c r="C330" i="29"/>
  <c r="D330" i="29" s="1"/>
  <c r="C370" i="29"/>
  <c r="D370" i="29" s="1"/>
  <c r="E370" i="29" s="1"/>
  <c r="C326" i="29"/>
  <c r="D326" i="29" s="1"/>
  <c r="C340" i="29"/>
  <c r="D340" i="29" s="1"/>
  <c r="C338" i="29"/>
  <c r="D338" i="29" s="1"/>
  <c r="C334" i="29"/>
  <c r="D334" i="29" s="1"/>
  <c r="F238" i="29"/>
  <c r="F69" i="39"/>
  <c r="F75" i="39"/>
  <c r="F74" i="39"/>
  <c r="M182" i="11"/>
  <c r="F71" i="39"/>
  <c r="F64" i="39"/>
  <c r="F76" i="39"/>
  <c r="F68" i="39"/>
  <c r="K7" i="60"/>
  <c r="K9" i="60" s="1"/>
  <c r="K16" i="60" s="1"/>
  <c r="K20" i="60" s="1"/>
  <c r="F714" i="41"/>
  <c r="F65" i="39"/>
  <c r="F67" i="39"/>
  <c r="F72" i="39"/>
  <c r="F73" i="39"/>
  <c r="F66" i="39"/>
  <c r="F70" i="39"/>
  <c r="F63" i="39"/>
  <c r="K36" i="39"/>
  <c r="K29" i="11"/>
  <c r="M29" i="11" s="1"/>
  <c r="F60" i="39"/>
  <c r="D9" i="59"/>
  <c r="K7" i="54" s="1"/>
  <c r="C7" i="54"/>
  <c r="C8" i="54"/>
  <c r="K14" i="11"/>
  <c r="M14" i="11" s="1"/>
  <c r="K35" i="11"/>
  <c r="M35" i="11" s="1"/>
  <c r="K37" i="11"/>
  <c r="M37" i="11" s="1"/>
  <c r="K39" i="11"/>
  <c r="M39" i="11" s="1"/>
  <c r="K45" i="11"/>
  <c r="M45" i="11" s="1"/>
  <c r="K31" i="11"/>
  <c r="M31" i="11" s="1"/>
  <c r="K32" i="11"/>
  <c r="M32" i="11" s="1"/>
  <c r="K40" i="11"/>
  <c r="M40" i="11" s="1"/>
  <c r="K170" i="11"/>
  <c r="M170" i="11" s="1"/>
  <c r="K160" i="11"/>
  <c r="M160" i="11" s="1"/>
  <c r="K178" i="11"/>
  <c r="M178" i="11" s="1"/>
  <c r="K24" i="11"/>
  <c r="M24" i="11" s="1"/>
  <c r="K16" i="11"/>
  <c r="K38" i="11"/>
  <c r="M38" i="11" s="1"/>
  <c r="K36" i="11"/>
  <c r="K22" i="11"/>
  <c r="K28" i="11"/>
  <c r="M28" i="11" s="1"/>
  <c r="K21" i="11"/>
  <c r="M21" i="11" s="1"/>
  <c r="K44" i="11"/>
  <c r="M44" i="11" s="1"/>
  <c r="K27" i="11"/>
  <c r="M27" i="11" s="1"/>
  <c r="K30" i="11"/>
  <c r="M30" i="11" s="1"/>
  <c r="M200" i="11"/>
  <c r="K203" i="11"/>
  <c r="K176" i="11"/>
  <c r="M176" i="11" s="1"/>
  <c r="K41" i="11"/>
  <c r="M41" i="11" s="1"/>
  <c r="K43" i="11"/>
  <c r="M43" i="11" s="1"/>
  <c r="K177" i="11"/>
  <c r="M177" i="11" s="1"/>
  <c r="K25" i="11"/>
  <c r="K173" i="11"/>
  <c r="M173" i="11" s="1"/>
  <c r="K175" i="11"/>
  <c r="M175" i="11" s="1"/>
  <c r="K156" i="11"/>
  <c r="M156" i="11" s="1"/>
  <c r="K34" i="11"/>
  <c r="M34" i="11" s="1"/>
  <c r="K166" i="11"/>
  <c r="M166" i="11" s="1"/>
  <c r="K159" i="11"/>
  <c r="M159" i="11" s="1"/>
  <c r="K23" i="11"/>
  <c r="M23" i="11" s="1"/>
  <c r="K33" i="11"/>
  <c r="M33" i="11" s="1"/>
  <c r="K164" i="11"/>
  <c r="M164" i="11" s="1"/>
  <c r="K201" i="11"/>
  <c r="K161" i="11"/>
  <c r="M161" i="11" s="1"/>
  <c r="K26" i="11"/>
  <c r="M26" i="11" s="1"/>
  <c r="H202" i="11"/>
  <c r="H205" i="11" s="1"/>
  <c r="K42" i="11"/>
  <c r="M42" i="11" s="1"/>
  <c r="F226" i="29"/>
  <c r="I202" i="11"/>
  <c r="I205" i="11" s="1"/>
  <c r="J202" i="11"/>
  <c r="J205" i="11" s="1"/>
  <c r="K165" i="11"/>
  <c r="M165" i="11" s="1"/>
  <c r="K174" i="11"/>
  <c r="M174" i="11" s="1"/>
  <c r="K167" i="11"/>
  <c r="M167" i="11" s="1"/>
  <c r="K155" i="11"/>
  <c r="K168" i="11"/>
  <c r="M168" i="11" s="1"/>
  <c r="K171" i="11"/>
  <c r="M171" i="11" s="1"/>
  <c r="K172" i="11"/>
  <c r="M172" i="11" s="1"/>
  <c r="K15" i="11"/>
  <c r="K169" i="11"/>
  <c r="M169" i="11" s="1"/>
  <c r="K157" i="11"/>
  <c r="M157" i="11" s="1"/>
  <c r="K162" i="11"/>
  <c r="M162" i="11" s="1"/>
  <c r="K158" i="11"/>
  <c r="M158" i="11" s="1"/>
  <c r="K163" i="11"/>
  <c r="M163" i="11" s="1"/>
  <c r="F237" i="29" l="1"/>
  <c r="F345" i="29"/>
  <c r="F368" i="29"/>
  <c r="F367" i="29"/>
  <c r="F373" i="29"/>
  <c r="F365" i="29"/>
  <c r="F371" i="29"/>
  <c r="F369" i="29"/>
  <c r="F370" i="29"/>
  <c r="F372" i="29"/>
  <c r="F363" i="29"/>
  <c r="F366" i="29"/>
  <c r="F364" i="29"/>
  <c r="E338" i="29"/>
  <c r="F338" i="29"/>
  <c r="F330" i="29"/>
  <c r="E330" i="29"/>
  <c r="F325" i="29"/>
  <c r="E325" i="29"/>
  <c r="F336" i="29"/>
  <c r="E336" i="29"/>
  <c r="F290" i="29"/>
  <c r="E290" i="29"/>
  <c r="F347" i="29"/>
  <c r="E347" i="29"/>
  <c r="E300" i="29"/>
  <c r="F300" i="29"/>
  <c r="E305" i="29"/>
  <c r="F305" i="29"/>
  <c r="E332" i="29"/>
  <c r="F332" i="29"/>
  <c r="F281" i="29"/>
  <c r="E281" i="29"/>
  <c r="F351" i="29"/>
  <c r="E351" i="29"/>
  <c r="E294" i="29"/>
  <c r="F294" i="29"/>
  <c r="E304" i="29"/>
  <c r="F304" i="29"/>
  <c r="E329" i="29"/>
  <c r="F329" i="29"/>
  <c r="E296" i="29"/>
  <c r="F296" i="29"/>
  <c r="F284" i="29"/>
  <c r="E284" i="29"/>
  <c r="E331" i="29"/>
  <c r="F331" i="29"/>
  <c r="E349" i="29"/>
  <c r="F349" i="29"/>
  <c r="E299" i="29"/>
  <c r="F299" i="29"/>
  <c r="F340" i="29"/>
  <c r="E340" i="29"/>
  <c r="E287" i="29"/>
  <c r="F287" i="29"/>
  <c r="F285" i="29"/>
  <c r="E285" i="29"/>
  <c r="E353" i="29"/>
  <c r="F353" i="29"/>
  <c r="E362" i="29"/>
  <c r="F362" i="29"/>
  <c r="E341" i="29"/>
  <c r="F341" i="29"/>
  <c r="F286" i="29"/>
  <c r="E286" i="29"/>
  <c r="F356" i="29"/>
  <c r="E356" i="29"/>
  <c r="F352" i="29"/>
  <c r="E352" i="29"/>
  <c r="E302" i="29"/>
  <c r="F302" i="29"/>
  <c r="F316" i="29"/>
  <c r="E316" i="29"/>
  <c r="E344" i="29"/>
  <c r="F344" i="29"/>
  <c r="E295" i="29"/>
  <c r="F295" i="29"/>
  <c r="E314" i="29"/>
  <c r="F314" i="29"/>
  <c r="E289" i="29"/>
  <c r="F289" i="29"/>
  <c r="F317" i="29"/>
  <c r="E317" i="29"/>
  <c r="E320" i="29"/>
  <c r="F320" i="29"/>
  <c r="F311" i="29"/>
  <c r="E311" i="29"/>
  <c r="E360" i="29"/>
  <c r="F360" i="29"/>
  <c r="E326" i="29"/>
  <c r="F326" i="29"/>
  <c r="E318" i="29"/>
  <c r="F318" i="29"/>
  <c r="F354" i="29"/>
  <c r="E354" i="29"/>
  <c r="E292" i="29"/>
  <c r="F292" i="29"/>
  <c r="F307" i="29"/>
  <c r="E307" i="29"/>
  <c r="F333" i="29"/>
  <c r="E333" i="29"/>
  <c r="E313" i="29"/>
  <c r="F313" i="29"/>
  <c r="E309" i="29"/>
  <c r="F309" i="29"/>
  <c r="E291" i="29"/>
  <c r="F291" i="29"/>
  <c r="F303" i="29"/>
  <c r="E303" i="29"/>
  <c r="E280" i="29"/>
  <c r="F280" i="29"/>
  <c r="F359" i="29"/>
  <c r="E359" i="29"/>
  <c r="E323" i="29"/>
  <c r="F323" i="29"/>
  <c r="E293" i="29"/>
  <c r="F293" i="29"/>
  <c r="E342" i="29"/>
  <c r="F342" i="29"/>
  <c r="E328" i="29"/>
  <c r="F328" i="29"/>
  <c r="F298" i="29"/>
  <c r="E298" i="29"/>
  <c r="E297" i="29"/>
  <c r="F297" i="29"/>
  <c r="F361" i="29"/>
  <c r="E361" i="29"/>
  <c r="F288" i="29"/>
  <c r="E288" i="29"/>
  <c r="E334" i="29"/>
  <c r="F334" i="29"/>
  <c r="O17" i="54"/>
  <c r="A18" i="54"/>
  <c r="F348" i="29"/>
  <c r="E348" i="29"/>
  <c r="F321" i="29"/>
  <c r="E321" i="29"/>
  <c r="E308" i="29"/>
  <c r="F308" i="29"/>
  <c r="E358" i="29"/>
  <c r="F358" i="29"/>
  <c r="F306" i="29"/>
  <c r="E306" i="29"/>
  <c r="E357" i="29"/>
  <c r="F357" i="29"/>
  <c r="E322" i="29"/>
  <c r="F322" i="29"/>
  <c r="F282" i="29"/>
  <c r="E282" i="29"/>
  <c r="M280" i="10"/>
  <c r="N280" i="10" s="1"/>
  <c r="M38" i="10"/>
  <c r="N38" i="10" s="1"/>
  <c r="M205" i="10"/>
  <c r="N205" i="10" s="1"/>
  <c r="M238" i="10"/>
  <c r="N238" i="10" s="1"/>
  <c r="M185" i="10"/>
  <c r="N185" i="10" s="1"/>
  <c r="M236" i="10"/>
  <c r="N236" i="10" s="1"/>
  <c r="M179" i="10"/>
  <c r="N179" i="10" s="1"/>
  <c r="M211" i="10"/>
  <c r="N211" i="10" s="1"/>
  <c r="M208" i="10"/>
  <c r="N208" i="10" s="1"/>
  <c r="M45" i="10"/>
  <c r="N45" i="10" s="1"/>
  <c r="M130" i="10"/>
  <c r="N130" i="10" s="1"/>
  <c r="M44" i="10"/>
  <c r="N44" i="10" s="1"/>
  <c r="M41" i="10"/>
  <c r="N41" i="10" s="1"/>
  <c r="M129" i="10"/>
  <c r="N129" i="10" s="1"/>
  <c r="M131" i="10"/>
  <c r="N131" i="10" s="1"/>
  <c r="M40" i="10"/>
  <c r="N40" i="10" s="1"/>
  <c r="M235" i="10"/>
  <c r="N235" i="10" s="1"/>
  <c r="M204" i="10"/>
  <c r="N204" i="10" s="1"/>
  <c r="M624" i="10"/>
  <c r="N624" i="10" s="1"/>
  <c r="M645" i="10"/>
  <c r="N645" i="10" s="1"/>
  <c r="M243" i="10"/>
  <c r="N243" i="10" s="1"/>
  <c r="M271" i="10"/>
  <c r="N271" i="10" s="1"/>
  <c r="M493" i="10"/>
  <c r="N493" i="10" s="1"/>
  <c r="M296" i="10"/>
  <c r="N296" i="10" s="1"/>
  <c r="M479" i="10"/>
  <c r="N479" i="10" s="1"/>
  <c r="M339" i="10"/>
  <c r="N339" i="10" s="1"/>
  <c r="M607" i="10"/>
  <c r="N607" i="10" s="1"/>
  <c r="M165" i="10"/>
  <c r="N165" i="10" s="1"/>
  <c r="M416" i="10"/>
  <c r="N416" i="10" s="1"/>
  <c r="M282" i="10"/>
  <c r="N282" i="10" s="1"/>
  <c r="M472" i="10"/>
  <c r="N472" i="10" s="1"/>
  <c r="M336" i="10"/>
  <c r="N336" i="10" s="1"/>
  <c r="M357" i="10"/>
  <c r="N357" i="10" s="1"/>
  <c r="M159" i="10"/>
  <c r="N159" i="10" s="1"/>
  <c r="M162" i="10"/>
  <c r="N162" i="10" s="1"/>
  <c r="M424" i="10"/>
  <c r="N424" i="10" s="1"/>
  <c r="M330" i="10"/>
  <c r="N330" i="10" s="1"/>
  <c r="M611" i="10"/>
  <c r="N611" i="10" s="1"/>
  <c r="M593" i="10"/>
  <c r="N593" i="10" s="1"/>
  <c r="M368" i="10"/>
  <c r="N368" i="10" s="1"/>
  <c r="M377" i="10"/>
  <c r="N377" i="10" s="1"/>
  <c r="M286" i="10"/>
  <c r="N286" i="10" s="1"/>
  <c r="M581" i="10"/>
  <c r="N581" i="10" s="1"/>
  <c r="M521" i="10"/>
  <c r="N521" i="10" s="1"/>
  <c r="M388" i="10"/>
  <c r="N388" i="10" s="1"/>
  <c r="M395" i="10"/>
  <c r="N395" i="10" s="1"/>
  <c r="M474" i="10"/>
  <c r="N474" i="10" s="1"/>
  <c r="M518" i="10"/>
  <c r="N518" i="10" s="1"/>
  <c r="M240" i="10"/>
  <c r="N240" i="10" s="1"/>
  <c r="M331" i="10"/>
  <c r="N331" i="10" s="1"/>
  <c r="M436" i="10"/>
  <c r="N436" i="10" s="1"/>
  <c r="M168" i="10"/>
  <c r="N168" i="10" s="1"/>
  <c r="M509" i="10"/>
  <c r="N509" i="10" s="1"/>
  <c r="M481" i="10"/>
  <c r="N481" i="10" s="1"/>
  <c r="M242" i="10"/>
  <c r="N242" i="10" s="1"/>
  <c r="M587" i="10"/>
  <c r="N587" i="10" s="1"/>
  <c r="M270" i="10"/>
  <c r="N270" i="10" s="1"/>
  <c r="M178" i="10"/>
  <c r="N178" i="10" s="1"/>
  <c r="M258" i="10"/>
  <c r="N258" i="10" s="1"/>
  <c r="M623" i="10"/>
  <c r="N623" i="10" s="1"/>
  <c r="M432" i="10"/>
  <c r="N432" i="10" s="1"/>
  <c r="M372" i="10"/>
  <c r="N372" i="10" s="1"/>
  <c r="M492" i="10"/>
  <c r="N492" i="10" s="1"/>
  <c r="M506" i="10"/>
  <c r="N506" i="10" s="1"/>
  <c r="M358" i="10"/>
  <c r="N358" i="10" s="1"/>
  <c r="M254" i="10"/>
  <c r="N254" i="10" s="1"/>
  <c r="M278" i="10"/>
  <c r="N278" i="10" s="1"/>
  <c r="M374" i="10"/>
  <c r="N374" i="10" s="1"/>
  <c r="M381" i="10"/>
  <c r="N381" i="10" s="1"/>
  <c r="M34" i="10"/>
  <c r="N34" i="10" s="1"/>
  <c r="M426" i="10"/>
  <c r="N426" i="10" s="1"/>
  <c r="M469" i="10"/>
  <c r="N469" i="10" s="1"/>
  <c r="M451" i="10"/>
  <c r="N451" i="10" s="1"/>
  <c r="M572" i="10"/>
  <c r="N572" i="10" s="1"/>
  <c r="M461" i="10"/>
  <c r="N461" i="10" s="1"/>
  <c r="M300" i="10"/>
  <c r="N300" i="10" s="1"/>
  <c r="M161" i="10"/>
  <c r="N161" i="10" s="1"/>
  <c r="M551" i="10"/>
  <c r="N551" i="10" s="1"/>
  <c r="M608" i="10"/>
  <c r="N608" i="10" s="1"/>
  <c r="M431" i="10"/>
  <c r="N431" i="10" s="1"/>
  <c r="M349" i="10"/>
  <c r="N349" i="10" s="1"/>
  <c r="M399" i="10"/>
  <c r="N399" i="10" s="1"/>
  <c r="M612" i="10"/>
  <c r="N612" i="10" s="1"/>
  <c r="M575" i="10"/>
  <c r="N575" i="10" s="1"/>
  <c r="M540" i="10"/>
  <c r="N540" i="10" s="1"/>
  <c r="M534" i="10"/>
  <c r="N534" i="10" s="1"/>
  <c r="M454" i="10"/>
  <c r="N454" i="10" s="1"/>
  <c r="M338" i="10"/>
  <c r="N338" i="10" s="1"/>
  <c r="M558" i="10"/>
  <c r="N558" i="10" s="1"/>
  <c r="M618" i="10"/>
  <c r="N618" i="10" s="1"/>
  <c r="M549" i="10"/>
  <c r="N549" i="10" s="1"/>
  <c r="M526" i="10"/>
  <c r="N526" i="10" s="1"/>
  <c r="M383" i="10"/>
  <c r="N383" i="10" s="1"/>
  <c r="M573" i="10"/>
  <c r="N573" i="10" s="1"/>
  <c r="M319" i="10"/>
  <c r="N319" i="10" s="1"/>
  <c r="M520" i="10"/>
  <c r="N520" i="10" s="1"/>
  <c r="M154" i="10"/>
  <c r="N154" i="10" s="1"/>
  <c r="M171" i="10"/>
  <c r="N171" i="10" s="1"/>
  <c r="M347" i="10"/>
  <c r="N347" i="10" s="1"/>
  <c r="M407" i="10"/>
  <c r="N407" i="10" s="1"/>
  <c r="M591" i="10"/>
  <c r="N591" i="10" s="1"/>
  <c r="M272" i="10"/>
  <c r="N272" i="10" s="1"/>
  <c r="M180" i="10"/>
  <c r="N180" i="10" s="1"/>
  <c r="M260" i="10"/>
  <c r="N260" i="10" s="1"/>
  <c r="M250" i="10"/>
  <c r="N250" i="10" s="1"/>
  <c r="M244" i="10"/>
  <c r="N244" i="10" s="1"/>
  <c r="M115" i="10"/>
  <c r="N115" i="10" s="1"/>
  <c r="M42" i="10"/>
  <c r="N42" i="10" s="1"/>
  <c r="M110" i="10"/>
  <c r="N110" i="10" s="1"/>
  <c r="M182" i="10"/>
  <c r="N182" i="10" s="1"/>
  <c r="M209" i="10"/>
  <c r="N209" i="10" s="1"/>
  <c r="M111" i="10"/>
  <c r="N111" i="10" s="1"/>
  <c r="M207" i="10"/>
  <c r="N207" i="10" s="1"/>
  <c r="M43" i="10"/>
  <c r="N43" i="10" s="1"/>
  <c r="M39" i="10"/>
  <c r="N39" i="10" s="1"/>
  <c r="M109" i="10"/>
  <c r="N109" i="10" s="1"/>
  <c r="M181" i="10"/>
  <c r="N181" i="10" s="1"/>
  <c r="M206" i="10"/>
  <c r="N206" i="10" s="1"/>
  <c r="M628" i="10"/>
  <c r="N628" i="10" s="1"/>
  <c r="M595" i="10"/>
  <c r="N595" i="10" s="1"/>
  <c r="M354" i="10"/>
  <c r="N354" i="10" s="1"/>
  <c r="M622" i="10"/>
  <c r="N622" i="10" s="1"/>
  <c r="M590" i="10"/>
  <c r="N590" i="10" s="1"/>
  <c r="M341" i="10"/>
  <c r="N341" i="10" s="1"/>
  <c r="M566" i="10"/>
  <c r="N566" i="10" s="1"/>
  <c r="M459" i="10"/>
  <c r="N459" i="10" s="1"/>
  <c r="M597" i="10"/>
  <c r="N597" i="10" s="1"/>
  <c r="M410" i="10"/>
  <c r="N410" i="10" s="1"/>
  <c r="M332" i="10"/>
  <c r="N332" i="10" s="1"/>
  <c r="M466" i="10"/>
  <c r="N466" i="10" s="1"/>
  <c r="M169" i="10"/>
  <c r="N169" i="10" s="1"/>
  <c r="M200" i="10"/>
  <c r="N200" i="10" s="1"/>
  <c r="M562" i="10"/>
  <c r="N562" i="10" s="1"/>
  <c r="M422" i="10"/>
  <c r="N422" i="10" s="1"/>
  <c r="M552" i="10"/>
  <c r="N552" i="10" s="1"/>
  <c r="M631" i="10"/>
  <c r="N631" i="10" s="1"/>
  <c r="M325" i="10"/>
  <c r="N325" i="10" s="1"/>
  <c r="M155" i="10"/>
  <c r="N155" i="10" s="1"/>
  <c r="M476" i="10"/>
  <c r="N476" i="10" s="1"/>
  <c r="M528" i="10"/>
  <c r="N528" i="10" s="1"/>
  <c r="M539" i="10"/>
  <c r="N539" i="10" s="1"/>
  <c r="M370" i="10"/>
  <c r="N370" i="10" s="1"/>
  <c r="M167" i="10"/>
  <c r="N167" i="10" s="1"/>
  <c r="M294" i="10"/>
  <c r="N294" i="10" s="1"/>
  <c r="M548" i="10"/>
  <c r="N548" i="10" s="1"/>
  <c r="M467" i="10"/>
  <c r="N467" i="10" s="1"/>
  <c r="M384" i="10"/>
  <c r="N384" i="10" s="1"/>
  <c r="M252" i="10"/>
  <c r="N252" i="10" s="1"/>
  <c r="M269" i="10"/>
  <c r="N269" i="10" s="1"/>
  <c r="M36" i="10"/>
  <c r="N36" i="10" s="1"/>
  <c r="M369" i="10"/>
  <c r="N369" i="10" s="1"/>
  <c r="M405" i="10"/>
  <c r="N405" i="10" s="1"/>
  <c r="M345" i="10"/>
  <c r="N345" i="10" s="1"/>
  <c r="M177" i="10"/>
  <c r="N177" i="10" s="1"/>
  <c r="M201" i="10"/>
  <c r="N201" i="10" s="1"/>
  <c r="M279" i="10"/>
  <c r="N279" i="10" s="1"/>
  <c r="M523" i="10"/>
  <c r="N523" i="10" s="1"/>
  <c r="M596" i="10"/>
  <c r="N596" i="10" s="1"/>
  <c r="M353" i="10"/>
  <c r="N353" i="10" s="1"/>
  <c r="M259" i="10"/>
  <c r="N259" i="10" s="1"/>
  <c r="M311" i="10"/>
  <c r="N311" i="10" s="1"/>
  <c r="M546" i="10"/>
  <c r="N546" i="10" s="1"/>
  <c r="M312" i="10"/>
  <c r="N312" i="10" s="1"/>
  <c r="M350" i="10"/>
  <c r="N350" i="10" s="1"/>
  <c r="M35" i="10"/>
  <c r="N35" i="10" s="1"/>
  <c r="M268" i="10"/>
  <c r="N268" i="10" s="1"/>
  <c r="M417" i="10"/>
  <c r="N417" i="10" s="1"/>
  <c r="M524" i="10"/>
  <c r="N524" i="10" s="1"/>
  <c r="M532" i="10"/>
  <c r="N532" i="10" s="1"/>
  <c r="M394" i="10"/>
  <c r="N394" i="10" s="1"/>
  <c r="M194" i="10"/>
  <c r="N194" i="10" s="1"/>
  <c r="M498" i="10"/>
  <c r="N498" i="10" s="1"/>
  <c r="M284" i="10"/>
  <c r="N284" i="10" s="1"/>
  <c r="M527" i="10"/>
  <c r="N527" i="10" s="1"/>
  <c r="M555" i="10"/>
  <c r="N555" i="10" s="1"/>
  <c r="M465" i="10"/>
  <c r="N465" i="10" s="1"/>
  <c r="M391" i="10"/>
  <c r="N391" i="10" s="1"/>
  <c r="M298" i="10"/>
  <c r="N298" i="10" s="1"/>
  <c r="M158" i="10"/>
  <c r="N158" i="10" s="1"/>
  <c r="M633" i="10"/>
  <c r="N633" i="10" s="1"/>
  <c r="M308" i="10"/>
  <c r="N308" i="10" s="1"/>
  <c r="M365" i="10"/>
  <c r="N365" i="10" s="1"/>
  <c r="M496" i="10"/>
  <c r="N496" i="10" s="1"/>
  <c r="M522" i="10"/>
  <c r="N522" i="10" s="1"/>
  <c r="M408" i="10"/>
  <c r="N408" i="10" s="1"/>
  <c r="M419" i="10"/>
  <c r="N419" i="10" s="1"/>
  <c r="M441" i="10"/>
  <c r="N441" i="10" s="1"/>
  <c r="M199" i="10"/>
  <c r="N199" i="10" s="1"/>
  <c r="M413" i="10"/>
  <c r="N413" i="10" s="1"/>
  <c r="M305" i="10"/>
  <c r="N305" i="10" s="1"/>
  <c r="M241" i="10"/>
  <c r="N241" i="10" s="1"/>
  <c r="M403" i="10"/>
  <c r="N403" i="10" s="1"/>
  <c r="M443" i="10"/>
  <c r="N443" i="10" s="1"/>
  <c r="M567" i="10"/>
  <c r="N567" i="10" s="1"/>
  <c r="M310" i="10"/>
  <c r="N310" i="10" s="1"/>
  <c r="M385" i="10"/>
  <c r="N385" i="10" s="1"/>
  <c r="M306" i="10"/>
  <c r="N306" i="10" s="1"/>
  <c r="M428" i="10"/>
  <c r="N428" i="10" s="1"/>
  <c r="M490" i="10"/>
  <c r="N490" i="10" s="1"/>
  <c r="M414" i="10"/>
  <c r="N414" i="10" s="1"/>
  <c r="M404" i="10"/>
  <c r="N404" i="10" s="1"/>
  <c r="M495" i="10"/>
  <c r="N495" i="10" s="1"/>
  <c r="M486" i="10"/>
  <c r="N486" i="10" s="1"/>
  <c r="M297" i="10"/>
  <c r="N297" i="10" s="1"/>
  <c r="M329" i="10"/>
  <c r="N329" i="10" s="1"/>
  <c r="M264" i="10"/>
  <c r="N264" i="10" s="1"/>
  <c r="M333" i="10"/>
  <c r="N333" i="10" s="1"/>
  <c r="M460" i="10"/>
  <c r="N460" i="10" s="1"/>
  <c r="M517" i="10"/>
  <c r="N517" i="10" s="1"/>
  <c r="M541" i="10"/>
  <c r="N541" i="10" s="1"/>
  <c r="M427" i="10"/>
  <c r="N427" i="10" s="1"/>
  <c r="M418" i="10"/>
  <c r="N418" i="10" s="1"/>
  <c r="M344" i="10"/>
  <c r="N344" i="10" s="1"/>
  <c r="M475" i="10"/>
  <c r="N475" i="10" s="1"/>
  <c r="M371" i="10"/>
  <c r="N371" i="10" s="1"/>
  <c r="M450" i="10"/>
  <c r="N450" i="10" s="1"/>
  <c r="M529" i="10"/>
  <c r="N529" i="10" s="1"/>
  <c r="M515" i="10"/>
  <c r="N515" i="10" s="1"/>
  <c r="M293" i="10"/>
  <c r="N293" i="10" s="1"/>
  <c r="M584" i="10"/>
  <c r="N584" i="10" s="1"/>
  <c r="M173" i="10"/>
  <c r="N173" i="10" s="1"/>
  <c r="M564" i="10"/>
  <c r="N564" i="10" s="1"/>
  <c r="M421" i="10"/>
  <c r="N421" i="10" s="1"/>
  <c r="M425" i="10"/>
  <c r="N425" i="10" s="1"/>
  <c r="M499" i="10"/>
  <c r="N499" i="10" s="1"/>
  <c r="M605" i="10"/>
  <c r="N605" i="10" s="1"/>
  <c r="M362" i="10"/>
  <c r="N362" i="10" s="1"/>
  <c r="M484" i="10"/>
  <c r="N484" i="10" s="1"/>
  <c r="M491" i="10"/>
  <c r="N491" i="10" s="1"/>
  <c r="M508" i="10"/>
  <c r="N508" i="10" s="1"/>
  <c r="M592" i="10"/>
  <c r="N592" i="10" s="1"/>
  <c r="M163" i="10"/>
  <c r="N163" i="10" s="1"/>
  <c r="M366" i="10"/>
  <c r="N366" i="10" s="1"/>
  <c r="M602" i="10"/>
  <c r="N602" i="10" s="1"/>
  <c r="M629" i="10"/>
  <c r="N629" i="10" s="1"/>
  <c r="M434" i="10"/>
  <c r="N434" i="10" s="1"/>
  <c r="M557" i="10"/>
  <c r="N557" i="10" s="1"/>
  <c r="M164" i="10"/>
  <c r="N164" i="10" s="1"/>
  <c r="M393" i="10"/>
  <c r="N393" i="10" s="1"/>
  <c r="M337" i="10"/>
  <c r="N337" i="10" s="1"/>
  <c r="M302" i="10"/>
  <c r="N302" i="10" s="1"/>
  <c r="M266" i="10"/>
  <c r="N266" i="10" s="1"/>
  <c r="M550" i="10"/>
  <c r="N550" i="10" s="1"/>
  <c r="M514" i="10"/>
  <c r="N514" i="10" s="1"/>
  <c r="M440" i="10"/>
  <c r="N440" i="10" s="1"/>
  <c r="M281" i="10"/>
  <c r="N281" i="10" s="1"/>
  <c r="M175" i="10"/>
  <c r="N175" i="10" s="1"/>
  <c r="M513" i="10"/>
  <c r="N513" i="10" s="1"/>
  <c r="M556" i="10"/>
  <c r="N556" i="10" s="1"/>
  <c r="M531" i="10"/>
  <c r="N531" i="10" s="1"/>
  <c r="M576" i="10"/>
  <c r="N576" i="10" s="1"/>
  <c r="M375" i="10"/>
  <c r="N375" i="10" s="1"/>
  <c r="M406" i="10"/>
  <c r="N406" i="10" s="1"/>
  <c r="M326" i="10"/>
  <c r="N326" i="10" s="1"/>
  <c r="M533" i="10"/>
  <c r="N533" i="10" s="1"/>
  <c r="M598" i="10"/>
  <c r="N598" i="10" s="1"/>
  <c r="M477" i="10"/>
  <c r="N477" i="10" s="1"/>
  <c r="M256" i="10"/>
  <c r="N256" i="10" s="1"/>
  <c r="M632" i="10"/>
  <c r="N632" i="10" s="1"/>
  <c r="M33" i="10"/>
  <c r="N33" i="10" s="1"/>
  <c r="M386" i="10"/>
  <c r="N386" i="10" s="1"/>
  <c r="M480" i="10"/>
  <c r="N480" i="10" s="1"/>
  <c r="M621" i="10"/>
  <c r="N621" i="10" s="1"/>
  <c r="M327" i="10"/>
  <c r="N327" i="10" s="1"/>
  <c r="M172" i="10"/>
  <c r="N172" i="10" s="1"/>
  <c r="M456" i="10"/>
  <c r="N456" i="10" s="1"/>
  <c r="M501" i="10"/>
  <c r="N501" i="10" s="1"/>
  <c r="M174" i="10"/>
  <c r="N174" i="10" s="1"/>
  <c r="M620" i="10"/>
  <c r="N620" i="10" s="1"/>
  <c r="M37" i="10"/>
  <c r="N37" i="10" s="1"/>
  <c r="M470" i="10"/>
  <c r="N470" i="10" s="1"/>
  <c r="M489" i="10"/>
  <c r="N489" i="10" s="1"/>
  <c r="M346" i="10"/>
  <c r="N346" i="10" s="1"/>
  <c r="M478" i="10"/>
  <c r="N478" i="10" s="1"/>
  <c r="M348" i="10"/>
  <c r="N348" i="10" s="1"/>
  <c r="M554" i="10"/>
  <c r="N554" i="10" s="1"/>
  <c r="M160" i="10"/>
  <c r="N160" i="10" s="1"/>
  <c r="M429" i="10"/>
  <c r="N429" i="10" s="1"/>
  <c r="M511" i="10"/>
  <c r="N511" i="10" s="1"/>
  <c r="M392" i="10"/>
  <c r="N392" i="10" s="1"/>
  <c r="M464" i="10"/>
  <c r="N464" i="10" s="1"/>
  <c r="M619" i="10"/>
  <c r="N619" i="10" s="1"/>
  <c r="M291" i="10"/>
  <c r="N291" i="10" s="1"/>
  <c r="M574" i="10"/>
  <c r="N574" i="10" s="1"/>
  <c r="M409" i="10"/>
  <c r="N409" i="10" s="1"/>
  <c r="M288" i="10"/>
  <c r="N288" i="10" s="1"/>
  <c r="M401" i="10"/>
  <c r="N401" i="10" s="1"/>
  <c r="M585" i="10"/>
  <c r="N585" i="10" s="1"/>
  <c r="M411" i="10"/>
  <c r="N411" i="10" s="1"/>
  <c r="M471" i="10"/>
  <c r="N471" i="10" s="1"/>
  <c r="M594" i="10"/>
  <c r="N594" i="10" s="1"/>
  <c r="M373" i="10"/>
  <c r="N373" i="10" s="1"/>
  <c r="M505" i="10"/>
  <c r="N505" i="10" s="1"/>
  <c r="M463" i="10"/>
  <c r="N463" i="10" s="1"/>
  <c r="M615" i="10"/>
  <c r="N615" i="10" s="1"/>
  <c r="M423" i="10"/>
  <c r="N423" i="10" s="1"/>
  <c r="M553" i="10"/>
  <c r="N553" i="10" s="1"/>
  <c r="M448" i="10"/>
  <c r="N448" i="10" s="1"/>
  <c r="M389" i="10"/>
  <c r="N389" i="10" s="1"/>
  <c r="M430" i="10"/>
  <c r="N430" i="10" s="1"/>
  <c r="M571" i="10"/>
  <c r="N571" i="10" s="1"/>
  <c r="M356" i="10"/>
  <c r="N356" i="10" s="1"/>
  <c r="M462" i="10"/>
  <c r="N462" i="10" s="1"/>
  <c r="M290" i="10"/>
  <c r="N290" i="10" s="1"/>
  <c r="M616" i="10"/>
  <c r="N616" i="10" s="1"/>
  <c r="M579" i="10"/>
  <c r="N579" i="10" s="1"/>
  <c r="M396" i="10"/>
  <c r="N396" i="10" s="1"/>
  <c r="M299" i="10"/>
  <c r="N299" i="10" s="1"/>
  <c r="M438" i="10"/>
  <c r="N438" i="10" s="1"/>
  <c r="M542" i="10"/>
  <c r="N542" i="10" s="1"/>
  <c r="M439" i="10"/>
  <c r="N439" i="10" s="1"/>
  <c r="M545" i="10"/>
  <c r="N545" i="10" s="1"/>
  <c r="M453" i="10"/>
  <c r="N453" i="10" s="1"/>
  <c r="M267" i="10"/>
  <c r="N267" i="10" s="1"/>
  <c r="M589" i="10"/>
  <c r="N589" i="10" s="1"/>
  <c r="M617" i="10"/>
  <c r="N617" i="10" s="1"/>
  <c r="M606" i="10"/>
  <c r="N606" i="10" s="1"/>
  <c r="M397" i="10"/>
  <c r="N397" i="10" s="1"/>
  <c r="M156" i="10"/>
  <c r="N156" i="10" s="1"/>
  <c r="M304" i="10"/>
  <c r="N304" i="10" s="1"/>
  <c r="M604" i="10"/>
  <c r="N604" i="10" s="1"/>
  <c r="M351" i="10"/>
  <c r="N351" i="10" s="1"/>
  <c r="M17" i="10"/>
  <c r="N17" i="10" s="1"/>
  <c r="M343" i="10"/>
  <c r="N343" i="10" s="1"/>
  <c r="M445" i="10"/>
  <c r="N445" i="10" s="1"/>
  <c r="M437" i="10"/>
  <c r="N437" i="10" s="1"/>
  <c r="M398" i="10"/>
  <c r="N398" i="10" s="1"/>
  <c r="M321" i="10"/>
  <c r="N321" i="10" s="1"/>
  <c r="M314" i="10"/>
  <c r="N314" i="10" s="1"/>
  <c r="M390" i="10"/>
  <c r="N390" i="10" s="1"/>
  <c r="M322" i="10"/>
  <c r="N322" i="10" s="1"/>
  <c r="M613" i="10"/>
  <c r="N613" i="10" s="1"/>
  <c r="M157" i="10"/>
  <c r="N157" i="10" s="1"/>
  <c r="M315" i="10"/>
  <c r="N315" i="10" s="1"/>
  <c r="M435" i="10"/>
  <c r="N435" i="10" s="1"/>
  <c r="M32" i="10"/>
  <c r="N32" i="10" s="1"/>
  <c r="M361" i="10"/>
  <c r="N361" i="10" s="1"/>
  <c r="M415" i="10"/>
  <c r="N415" i="10" s="1"/>
  <c r="M295" i="10"/>
  <c r="N295" i="10" s="1"/>
  <c r="M335" i="10"/>
  <c r="N335" i="10" s="1"/>
  <c r="M482" i="10"/>
  <c r="N482" i="10" s="1"/>
  <c r="M283" i="10"/>
  <c r="N283" i="10" s="1"/>
  <c r="M153" i="10"/>
  <c r="N153" i="10" s="1"/>
  <c r="M352" i="10"/>
  <c r="N352" i="10" s="1"/>
  <c r="M320" i="10"/>
  <c r="N320" i="10" s="1"/>
  <c r="M287" i="10"/>
  <c r="N287" i="10" s="1"/>
  <c r="M536" i="10"/>
  <c r="N536" i="10" s="1"/>
  <c r="M630" i="10"/>
  <c r="N630" i="10" s="1"/>
  <c r="M457" i="10"/>
  <c r="N457" i="10" s="1"/>
  <c r="M376" i="10"/>
  <c r="N376" i="10" s="1"/>
  <c r="M510" i="10"/>
  <c r="N510" i="10" s="1"/>
  <c r="M289" i="10"/>
  <c r="N289" i="10" s="1"/>
  <c r="M420" i="10"/>
  <c r="N420" i="10" s="1"/>
  <c r="M152" i="10"/>
  <c r="N152" i="10" s="1"/>
  <c r="M455" i="10"/>
  <c r="N455" i="10" s="1"/>
  <c r="M379" i="10"/>
  <c r="N379" i="10" s="1"/>
  <c r="M301" i="10"/>
  <c r="N301" i="10" s="1"/>
  <c r="M285" i="10"/>
  <c r="N285" i="10" s="1"/>
  <c r="M328" i="10"/>
  <c r="N328" i="10" s="1"/>
  <c r="M565" i="10"/>
  <c r="N565" i="10" s="1"/>
  <c r="M603" i="10"/>
  <c r="N603" i="10" s="1"/>
  <c r="M468" i="10"/>
  <c r="N468" i="10" s="1"/>
  <c r="M519" i="10"/>
  <c r="N519" i="10" s="1"/>
  <c r="M303" i="10"/>
  <c r="N303" i="10" s="1"/>
  <c r="M323" i="10"/>
  <c r="N323" i="10" s="1"/>
  <c r="M530" i="10"/>
  <c r="N530" i="10" s="1"/>
  <c r="M170" i="10"/>
  <c r="N170" i="10" s="1"/>
  <c r="M504" i="10"/>
  <c r="N504" i="10" s="1"/>
  <c r="M446" i="10"/>
  <c r="N446" i="10" s="1"/>
  <c r="M494" i="10"/>
  <c r="N494" i="10" s="1"/>
  <c r="M488" i="10"/>
  <c r="N488" i="10" s="1"/>
  <c r="M360" i="10"/>
  <c r="N360" i="10" s="1"/>
  <c r="M614" i="10"/>
  <c r="N614" i="10" s="1"/>
  <c r="M253" i="10"/>
  <c r="N253" i="10" s="1"/>
  <c r="M255" i="10"/>
  <c r="N255" i="10" s="1"/>
  <c r="M582" i="10"/>
  <c r="N582" i="10" s="1"/>
  <c r="M359" i="10"/>
  <c r="N359" i="10" s="1"/>
  <c r="M500" i="10"/>
  <c r="N500" i="10" s="1"/>
  <c r="M483" i="10"/>
  <c r="N483" i="10" s="1"/>
  <c r="M563" i="10"/>
  <c r="N563" i="10" s="1"/>
  <c r="M378" i="10"/>
  <c r="N378" i="10" s="1"/>
  <c r="M543" i="10"/>
  <c r="N543" i="10" s="1"/>
  <c r="M402" i="10"/>
  <c r="N402" i="10" s="1"/>
  <c r="M452" i="10"/>
  <c r="N452" i="10" s="1"/>
  <c r="M355" i="10"/>
  <c r="N355" i="10" s="1"/>
  <c r="M599" i="10"/>
  <c r="N599" i="10" s="1"/>
  <c r="M309" i="10"/>
  <c r="N309" i="10" s="1"/>
  <c r="M166" i="10"/>
  <c r="N166" i="10" s="1"/>
  <c r="M647" i="10"/>
  <c r="N647" i="10" s="1"/>
  <c r="M547" i="10"/>
  <c r="N547" i="10" s="1"/>
  <c r="M656" i="10"/>
  <c r="N656" i="10" s="1"/>
  <c r="M643" i="10"/>
  <c r="N643" i="10" s="1"/>
  <c r="M644" i="10"/>
  <c r="N644" i="10" s="1"/>
  <c r="M626" i="10"/>
  <c r="N626" i="10" s="1"/>
  <c r="M473" i="10"/>
  <c r="N473" i="10" s="1"/>
  <c r="M580" i="10"/>
  <c r="N580" i="10" s="1"/>
  <c r="M324" i="10"/>
  <c r="N324" i="10" s="1"/>
  <c r="M502" i="10"/>
  <c r="N502" i="10" s="1"/>
  <c r="M544" i="10"/>
  <c r="N544" i="10" s="1"/>
  <c r="M561" i="10"/>
  <c r="N561" i="10" s="1"/>
  <c r="M265" i="10"/>
  <c r="N265" i="10" s="1"/>
  <c r="M447" i="10"/>
  <c r="N447" i="10" s="1"/>
  <c r="M176" i="10"/>
  <c r="N176" i="10" s="1"/>
  <c r="M583" i="10"/>
  <c r="N583" i="10" s="1"/>
  <c r="M292" i="10"/>
  <c r="N292" i="10" s="1"/>
  <c r="M340" i="10"/>
  <c r="N340" i="10" s="1"/>
  <c r="M507" i="10"/>
  <c r="N507" i="10" s="1"/>
  <c r="M538" i="10"/>
  <c r="N538" i="10" s="1"/>
  <c r="M277" i="10"/>
  <c r="N277" i="10" s="1"/>
  <c r="M112" i="10"/>
  <c r="N112" i="10" s="1"/>
  <c r="M485" i="10"/>
  <c r="N485" i="10" s="1"/>
  <c r="M342" i="10"/>
  <c r="N342" i="10" s="1"/>
  <c r="M570" i="10"/>
  <c r="N570" i="10" s="1"/>
  <c r="M497" i="10"/>
  <c r="N497" i="10" s="1"/>
  <c r="M412" i="10"/>
  <c r="N412" i="10" s="1"/>
  <c r="M537" i="10"/>
  <c r="N537" i="10" s="1"/>
  <c r="M433" i="10"/>
  <c r="N433" i="10" s="1"/>
  <c r="M400" i="10"/>
  <c r="N400" i="10" s="1"/>
  <c r="M568" i="10"/>
  <c r="N568" i="10" s="1"/>
  <c r="M257" i="10"/>
  <c r="N257" i="10" s="1"/>
  <c r="M334" i="10"/>
  <c r="N334" i="10" s="1"/>
  <c r="M525" i="10"/>
  <c r="N525" i="10" s="1"/>
  <c r="M195" i="10"/>
  <c r="N195" i="10" s="1"/>
  <c r="M569" i="10"/>
  <c r="N569" i="10" s="1"/>
  <c r="M535" i="10"/>
  <c r="N535" i="10" s="1"/>
  <c r="M249" i="10"/>
  <c r="N249" i="10" s="1"/>
  <c r="M578" i="10"/>
  <c r="N578" i="10" s="1"/>
  <c r="M313" i="10"/>
  <c r="N313" i="10" s="1"/>
  <c r="M458" i="10"/>
  <c r="N458" i="10" s="1"/>
  <c r="M577" i="10"/>
  <c r="N577" i="10" s="1"/>
  <c r="M10" i="10"/>
  <c r="M516" i="10"/>
  <c r="N516" i="10" s="1"/>
  <c r="M444" i="10"/>
  <c r="N444" i="10" s="1"/>
  <c r="M627" i="10"/>
  <c r="N627" i="10" s="1"/>
  <c r="M646" i="10"/>
  <c r="N646" i="10" s="1"/>
  <c r="M634" i="10"/>
  <c r="N634" i="10" s="1"/>
  <c r="M635" i="10"/>
  <c r="N635" i="10" s="1"/>
  <c r="M387" i="10"/>
  <c r="N387" i="10" s="1"/>
  <c r="M442" i="10"/>
  <c r="N442" i="10" s="1"/>
  <c r="M367" i="10"/>
  <c r="N367" i="10" s="1"/>
  <c r="M487" i="10"/>
  <c r="N487" i="10" s="1"/>
  <c r="M449" i="10"/>
  <c r="N449" i="10" s="1"/>
  <c r="M588" i="10"/>
  <c r="N588" i="10" s="1"/>
  <c r="M512" i="10"/>
  <c r="N512" i="10" s="1"/>
  <c r="M380" i="10"/>
  <c r="N380" i="10" s="1"/>
  <c r="M586" i="10"/>
  <c r="N586" i="10" s="1"/>
  <c r="M196" i="10"/>
  <c r="N196" i="10" s="1"/>
  <c r="M625" i="10"/>
  <c r="N625" i="10" s="1"/>
  <c r="M503" i="10"/>
  <c r="N503" i="10" s="1"/>
  <c r="M307" i="10"/>
  <c r="N307" i="10" s="1"/>
  <c r="M316" i="10"/>
  <c r="N316" i="10" s="1"/>
  <c r="M382" i="10"/>
  <c r="N382" i="10" s="1"/>
  <c r="F279" i="29"/>
  <c r="E279" i="29"/>
  <c r="E315" i="29"/>
  <c r="F315" i="29"/>
  <c r="E301" i="29"/>
  <c r="F301" i="29"/>
  <c r="E283" i="29"/>
  <c r="F283" i="29"/>
  <c r="E310" i="29"/>
  <c r="F310" i="29"/>
  <c r="F343" i="29"/>
  <c r="E343" i="29"/>
  <c r="F355" i="29"/>
  <c r="E355" i="29"/>
  <c r="E324" i="29"/>
  <c r="F324" i="29"/>
  <c r="E319" i="29"/>
  <c r="F319" i="29"/>
  <c r="F17" i="29"/>
  <c r="C17" i="29"/>
  <c r="G17" i="29" s="1"/>
  <c r="C16" i="39"/>
  <c r="F16" i="39"/>
  <c r="F17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G22" i="39" s="1"/>
  <c r="C31" i="39"/>
  <c r="B31" i="39" s="1"/>
  <c r="E31" i="39" s="1"/>
  <c r="C27" i="39"/>
  <c r="D27" i="39" s="1"/>
  <c r="C28" i="39"/>
  <c r="G28" i="39" s="1"/>
  <c r="C19" i="39"/>
  <c r="B19" i="39" s="1"/>
  <c r="E19" i="39" s="1"/>
  <c r="C26" i="39"/>
  <c r="B26" i="39" s="1"/>
  <c r="E26" i="39" s="1"/>
  <c r="F21" i="39"/>
  <c r="C29" i="39"/>
  <c r="B29" i="39" s="1"/>
  <c r="E29" i="39" s="1"/>
  <c r="C32" i="39"/>
  <c r="B32" i="39" s="1"/>
  <c r="E32" i="39" s="1"/>
  <c r="F23" i="39"/>
  <c r="F18" i="39"/>
  <c r="C18" i="39"/>
  <c r="D18" i="39" s="1"/>
  <c r="F28" i="39"/>
  <c r="F26" i="39"/>
  <c r="F22" i="39"/>
  <c r="F35" i="39"/>
  <c r="C34" i="39"/>
  <c r="B34" i="39" s="1"/>
  <c r="E34" i="39" s="1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G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6" i="29"/>
  <c r="G16" i="29" s="1"/>
  <c r="F16" i="29"/>
  <c r="J206" i="11"/>
  <c r="J207" i="11" s="1"/>
  <c r="H206" i="11"/>
  <c r="H207" i="11" s="1"/>
  <c r="I206" i="11"/>
  <c r="I207" i="11" s="1"/>
  <c r="M15" i="11"/>
  <c r="K202" i="11"/>
  <c r="K205" i="11" s="1"/>
  <c r="F337" i="29" l="1"/>
  <c r="F335" i="29"/>
  <c r="F327" i="29"/>
  <c r="O18" i="54"/>
  <c r="A19" i="54"/>
  <c r="N10" i="10"/>
  <c r="M6" i="10"/>
  <c r="F350" i="29"/>
  <c r="F339" i="29"/>
  <c r="F312" i="29"/>
  <c r="F18" i="29" s="1"/>
  <c r="F346" i="29"/>
  <c r="D17" i="39"/>
  <c r="D22" i="39"/>
  <c r="I22" i="39" s="1"/>
  <c r="D19" i="39"/>
  <c r="J19" i="39" s="1"/>
  <c r="B24" i="39"/>
  <c r="E24" i="39" s="1"/>
  <c r="G32" i="39"/>
  <c r="G34" i="39"/>
  <c r="G19" i="39"/>
  <c r="D24" i="39"/>
  <c r="J24" i="39" s="1"/>
  <c r="G17" i="39"/>
  <c r="D32" i="39"/>
  <c r="I32" i="39" s="1"/>
  <c r="D34" i="39"/>
  <c r="B22" i="39"/>
  <c r="E22" i="39" s="1"/>
  <c r="D28" i="39"/>
  <c r="I28" i="39" s="1"/>
  <c r="G20" i="39"/>
  <c r="D33" i="39"/>
  <c r="I33" i="39" s="1"/>
  <c r="B18" i="39"/>
  <c r="E18" i="39" s="1"/>
  <c r="G29" i="39"/>
  <c r="B30" i="39"/>
  <c r="E30" i="39" s="1"/>
  <c r="B16" i="39"/>
  <c r="E16" i="39" s="1"/>
  <c r="G16" i="39"/>
  <c r="D16" i="39"/>
  <c r="G33" i="39"/>
  <c r="I30" i="39"/>
  <c r="G18" i="39"/>
  <c r="I18" i="39" s="1"/>
  <c r="D29" i="39"/>
  <c r="I29" i="39" s="1"/>
  <c r="B28" i="39"/>
  <c r="E28" i="39" s="1"/>
  <c r="D20" i="39"/>
  <c r="J20" i="39" s="1"/>
  <c r="D31" i="39"/>
  <c r="I31" i="39" s="1"/>
  <c r="D26" i="39"/>
  <c r="J26" i="39" s="1"/>
  <c r="G23" i="39"/>
  <c r="D21" i="39"/>
  <c r="J21" i="39" s="1"/>
  <c r="G26" i="39"/>
  <c r="B23" i="39"/>
  <c r="E23" i="39" s="1"/>
  <c r="G21" i="39"/>
  <c r="G25" i="39"/>
  <c r="G27" i="39"/>
  <c r="D25" i="39"/>
  <c r="I25" i="39" s="1"/>
  <c r="B35" i="39"/>
  <c r="E35" i="39" s="1"/>
  <c r="B27" i="39"/>
  <c r="E27" i="39" s="1"/>
  <c r="G35" i="39"/>
  <c r="G31" i="39"/>
  <c r="H30" i="39"/>
  <c r="I9" i="54"/>
  <c r="D9" i="54"/>
  <c r="E9" i="54" s="1"/>
  <c r="C10" i="54"/>
  <c r="H9" i="54"/>
  <c r="B16" i="29"/>
  <c r="E16" i="29" s="1"/>
  <c r="D17" i="29"/>
  <c r="J17" i="29" s="1"/>
  <c r="D16" i="29"/>
  <c r="I16" i="29" s="1"/>
  <c r="B17" i="29"/>
  <c r="E17" i="29" s="1"/>
  <c r="K206" i="11"/>
  <c r="K207" i="11" s="1"/>
  <c r="I27" i="39"/>
  <c r="H27" i="39"/>
  <c r="J27" i="39"/>
  <c r="I23" i="39"/>
  <c r="J23" i="39"/>
  <c r="H23" i="39"/>
  <c r="J35" i="39"/>
  <c r="H35" i="39"/>
  <c r="I35" i="39"/>
  <c r="H18" i="39"/>
  <c r="J18" i="39"/>
  <c r="I19" i="39" l="1"/>
  <c r="I17" i="39"/>
  <c r="K30" i="39"/>
  <c r="H24" i="39"/>
  <c r="I24" i="39"/>
  <c r="H31" i="39"/>
  <c r="F24" i="29"/>
  <c r="C19" i="29"/>
  <c r="B19" i="29" s="1"/>
  <c r="E19" i="29" s="1"/>
  <c r="C133" i="29"/>
  <c r="D133" i="29" s="1"/>
  <c r="J34" i="39"/>
  <c r="H34" i="39"/>
  <c r="H22" i="39"/>
  <c r="J22" i="39"/>
  <c r="C64" i="29"/>
  <c r="C48" i="29"/>
  <c r="C62" i="29"/>
  <c r="C46" i="29"/>
  <c r="C69" i="29"/>
  <c r="C141" i="29"/>
  <c r="C77" i="29"/>
  <c r="C25" i="29"/>
  <c r="C41" i="29"/>
  <c r="C57" i="29"/>
  <c r="C102" i="29"/>
  <c r="C38" i="29"/>
  <c r="C104" i="29"/>
  <c r="C40" i="29"/>
  <c r="C153" i="29"/>
  <c r="C121" i="29"/>
  <c r="C89" i="29"/>
  <c r="C162" i="29"/>
  <c r="C130" i="29"/>
  <c r="C98" i="29"/>
  <c r="C66" i="29"/>
  <c r="C164" i="29"/>
  <c r="C132" i="29"/>
  <c r="C100" i="29"/>
  <c r="C68" i="29"/>
  <c r="C36" i="29"/>
  <c r="C20" i="29"/>
  <c r="C151" i="29"/>
  <c r="C135" i="29"/>
  <c r="C119" i="29"/>
  <c r="C103" i="29"/>
  <c r="C87" i="29"/>
  <c r="C71" i="29"/>
  <c r="C55" i="29"/>
  <c r="C39" i="29"/>
  <c r="C23" i="29"/>
  <c r="F42" i="29"/>
  <c r="F82" i="29"/>
  <c r="F75" i="29"/>
  <c r="F53" i="29"/>
  <c r="F162" i="29"/>
  <c r="F124" i="29"/>
  <c r="F76" i="29"/>
  <c r="F158" i="29"/>
  <c r="F50" i="29"/>
  <c r="F122" i="29"/>
  <c r="F84" i="29"/>
  <c r="F136" i="29"/>
  <c r="F154" i="29"/>
  <c r="F123" i="29"/>
  <c r="F150" i="29"/>
  <c r="F98" i="29"/>
  <c r="F153" i="29"/>
  <c r="F102" i="29"/>
  <c r="F72" i="29"/>
  <c r="F78" i="29"/>
  <c r="F132" i="29"/>
  <c r="F83" i="29"/>
  <c r="F113" i="29"/>
  <c r="F86" i="29"/>
  <c r="F118" i="29"/>
  <c r="F63" i="29"/>
  <c r="F131" i="29"/>
  <c r="F121" i="29"/>
  <c r="F35" i="29"/>
  <c r="F39" i="29"/>
  <c r="C26" i="29"/>
  <c r="C117" i="29"/>
  <c r="C158" i="29"/>
  <c r="C160" i="29"/>
  <c r="C34" i="29"/>
  <c r="C125" i="29"/>
  <c r="C61" i="29"/>
  <c r="C29" i="29"/>
  <c r="C45" i="29"/>
  <c r="C150" i="29"/>
  <c r="C86" i="29"/>
  <c r="C152" i="29"/>
  <c r="C88" i="29"/>
  <c r="C30" i="29"/>
  <c r="C145" i="29"/>
  <c r="C113" i="29"/>
  <c r="C81" i="29"/>
  <c r="C154" i="29"/>
  <c r="C122" i="29"/>
  <c r="C90" i="29"/>
  <c r="C58" i="29"/>
  <c r="C156" i="29"/>
  <c r="C124" i="29"/>
  <c r="C92" i="29"/>
  <c r="C60" i="29"/>
  <c r="C32" i="29"/>
  <c r="C163" i="29"/>
  <c r="C147" i="29"/>
  <c r="C131" i="29"/>
  <c r="C115" i="29"/>
  <c r="C99" i="29"/>
  <c r="C83" i="29"/>
  <c r="C67" i="29"/>
  <c r="C51" i="29"/>
  <c r="C35" i="29"/>
  <c r="F38" i="29"/>
  <c r="F51" i="29"/>
  <c r="F127" i="29"/>
  <c r="F139" i="29"/>
  <c r="F128" i="29"/>
  <c r="F165" i="29"/>
  <c r="F99" i="29"/>
  <c r="F47" i="29"/>
  <c r="F58" i="29"/>
  <c r="F108" i="29"/>
  <c r="F54" i="29"/>
  <c r="F145" i="29"/>
  <c r="F100" i="29"/>
  <c r="F49" i="29"/>
  <c r="F43" i="29"/>
  <c r="F117" i="29"/>
  <c r="F79" i="29"/>
  <c r="F148" i="29"/>
  <c r="F64" i="29"/>
  <c r="F56" i="29"/>
  <c r="F163" i="29"/>
  <c r="F147" i="29"/>
  <c r="F77" i="29"/>
  <c r="F149" i="29"/>
  <c r="F105" i="29"/>
  <c r="F65" i="29"/>
  <c r="F45" i="29"/>
  <c r="F74" i="29"/>
  <c r="F92" i="29"/>
  <c r="F143" i="29"/>
  <c r="F97" i="29"/>
  <c r="F89" i="29"/>
  <c r="F70" i="29"/>
  <c r="F159" i="29"/>
  <c r="F134" i="29"/>
  <c r="F152" i="29"/>
  <c r="F23" i="29"/>
  <c r="F25" i="29"/>
  <c r="C110" i="29"/>
  <c r="C112" i="29"/>
  <c r="C165" i="29"/>
  <c r="C101" i="29"/>
  <c r="C126" i="29"/>
  <c r="C128" i="29"/>
  <c r="C18" i="29"/>
  <c r="C109" i="29"/>
  <c r="C33" i="29"/>
  <c r="C49" i="29"/>
  <c r="C134" i="29"/>
  <c r="C70" i="29"/>
  <c r="C136" i="29"/>
  <c r="C72" i="29"/>
  <c r="C22" i="29"/>
  <c r="C137" i="29"/>
  <c r="C105" i="29"/>
  <c r="C73" i="29"/>
  <c r="C146" i="29"/>
  <c r="C114" i="29"/>
  <c r="C82" i="29"/>
  <c r="C50" i="29"/>
  <c r="C148" i="29"/>
  <c r="C116" i="29"/>
  <c r="C84" i="29"/>
  <c r="C52" i="29"/>
  <c r="C28" i="29"/>
  <c r="C159" i="29"/>
  <c r="C143" i="29"/>
  <c r="C127" i="29"/>
  <c r="C111" i="29"/>
  <c r="C95" i="29"/>
  <c r="C79" i="29"/>
  <c r="C63" i="29"/>
  <c r="C47" i="29"/>
  <c r="C31" i="29"/>
  <c r="F93" i="29"/>
  <c r="F126" i="29"/>
  <c r="F157" i="29"/>
  <c r="F34" i="29"/>
  <c r="F59" i="29"/>
  <c r="F36" i="29"/>
  <c r="F109" i="29"/>
  <c r="F164" i="29"/>
  <c r="F96" i="29"/>
  <c r="F125" i="29"/>
  <c r="F160" i="29"/>
  <c r="F62" i="29"/>
  <c r="F57" i="29"/>
  <c r="F68" i="29"/>
  <c r="F94" i="29"/>
  <c r="F52" i="29"/>
  <c r="F67" i="29"/>
  <c r="F161" i="29"/>
  <c r="F135" i="29"/>
  <c r="F71" i="29"/>
  <c r="F91" i="29"/>
  <c r="F116" i="29"/>
  <c r="F138" i="29"/>
  <c r="F141" i="29"/>
  <c r="F114" i="29"/>
  <c r="F48" i="29"/>
  <c r="F80" i="29"/>
  <c r="F40" i="29"/>
  <c r="F111" i="29"/>
  <c r="F60" i="29"/>
  <c r="F73" i="29"/>
  <c r="F26" i="29"/>
  <c r="F19" i="29"/>
  <c r="F21" i="29"/>
  <c r="C78" i="29"/>
  <c r="C80" i="29"/>
  <c r="C149" i="29"/>
  <c r="C85" i="29"/>
  <c r="C94" i="29"/>
  <c r="C96" i="29"/>
  <c r="C157" i="29"/>
  <c r="C93" i="29"/>
  <c r="C21" i="29"/>
  <c r="C37" i="29"/>
  <c r="C53" i="29"/>
  <c r="C118" i="29"/>
  <c r="C54" i="29"/>
  <c r="C120" i="29"/>
  <c r="C56" i="29"/>
  <c r="C161" i="29"/>
  <c r="C129" i="29"/>
  <c r="C97" i="29"/>
  <c r="C65" i="29"/>
  <c r="C138" i="29"/>
  <c r="C106" i="29"/>
  <c r="C74" i="29"/>
  <c r="C42" i="29"/>
  <c r="C140" i="29"/>
  <c r="C108" i="29"/>
  <c r="C76" i="29"/>
  <c r="C44" i="29"/>
  <c r="C24" i="29"/>
  <c r="C155" i="29"/>
  <c r="C139" i="29"/>
  <c r="C123" i="29"/>
  <c r="C107" i="29"/>
  <c r="C91" i="29"/>
  <c r="C75" i="29"/>
  <c r="C59" i="29"/>
  <c r="C43" i="29"/>
  <c r="C27" i="29"/>
  <c r="F90" i="29"/>
  <c r="F137" i="29"/>
  <c r="F115" i="29"/>
  <c r="F144" i="29"/>
  <c r="F85" i="29"/>
  <c r="F133" i="29"/>
  <c r="F104" i="29"/>
  <c r="F130" i="29"/>
  <c r="F88" i="29"/>
  <c r="F142" i="29"/>
  <c r="F69" i="29"/>
  <c r="F55" i="29"/>
  <c r="F156" i="29"/>
  <c r="F44" i="29"/>
  <c r="F61" i="29"/>
  <c r="F107" i="29"/>
  <c r="F66" i="29"/>
  <c r="F37" i="29"/>
  <c r="F112" i="29"/>
  <c r="F129" i="29"/>
  <c r="F81" i="29"/>
  <c r="F46" i="29"/>
  <c r="F119" i="29"/>
  <c r="F33" i="29"/>
  <c r="F146" i="29"/>
  <c r="F140" i="29"/>
  <c r="F155" i="29"/>
  <c r="F110" i="29"/>
  <c r="F103" i="29"/>
  <c r="F41" i="29"/>
  <c r="F151" i="29"/>
  <c r="F87" i="29"/>
  <c r="F101" i="29"/>
  <c r="F120" i="29"/>
  <c r="F106" i="29"/>
  <c r="F95" i="29"/>
  <c r="F20" i="29"/>
  <c r="C744" i="41"/>
  <c r="D744" i="41" s="1"/>
  <c r="C1028" i="41"/>
  <c r="D1028" i="41" s="1"/>
  <c r="C762" i="41"/>
  <c r="D762" i="41" s="1"/>
  <c r="C862" i="41"/>
  <c r="D862" i="41" s="1"/>
  <c r="C920" i="41"/>
  <c r="D920" i="41" s="1"/>
  <c r="C1065" i="41"/>
  <c r="D1065" i="41" s="1"/>
  <c r="C845" i="41"/>
  <c r="D845" i="41" s="1"/>
  <c r="C1235" i="41"/>
  <c r="D1235" i="41" s="1"/>
  <c r="C731" i="41"/>
  <c r="D731" i="41" s="1"/>
  <c r="C916" i="41"/>
  <c r="D916" i="41" s="1"/>
  <c r="C1284" i="41"/>
  <c r="D1284" i="41" s="1"/>
  <c r="C747" i="41"/>
  <c r="D747" i="41" s="1"/>
  <c r="C951" i="41"/>
  <c r="D951" i="41" s="1"/>
  <c r="C769" i="41"/>
  <c r="D769" i="41" s="1"/>
  <c r="C1057" i="41"/>
  <c r="D1057" i="41" s="1"/>
  <c r="C831" i="41"/>
  <c r="D831" i="41" s="1"/>
  <c r="C766" i="41"/>
  <c r="D766" i="41" s="1"/>
  <c r="C1270" i="41"/>
  <c r="D1270" i="41" s="1"/>
  <c r="C1048" i="41"/>
  <c r="D1048" i="41" s="1"/>
  <c r="C1160" i="41"/>
  <c r="D1160" i="41" s="1"/>
  <c r="C992" i="41"/>
  <c r="D992" i="41" s="1"/>
  <c r="C897" i="41"/>
  <c r="D897" i="41" s="1"/>
  <c r="C1001" i="41"/>
  <c r="D1001" i="41" s="1"/>
  <c r="C836" i="41"/>
  <c r="D836" i="41" s="1"/>
  <c r="C938" i="41"/>
  <c r="D938" i="41" s="1"/>
  <c r="C1024" i="41"/>
  <c r="D1024" i="41" s="1"/>
  <c r="C882" i="41"/>
  <c r="D882" i="41" s="1"/>
  <c r="C1227" i="41"/>
  <c r="D1227" i="41" s="1"/>
  <c r="C1243" i="41"/>
  <c r="D1243" i="41" s="1"/>
  <c r="C936" i="41"/>
  <c r="D936" i="41" s="1"/>
  <c r="C890" i="41"/>
  <c r="D890" i="41" s="1"/>
  <c r="C955" i="41"/>
  <c r="D955" i="41" s="1"/>
  <c r="C963" i="41"/>
  <c r="D963" i="41" s="1"/>
  <c r="C859" i="41"/>
  <c r="D859" i="41" s="1"/>
  <c r="C853" i="41"/>
  <c r="D853" i="41" s="1"/>
  <c r="C895" i="41"/>
  <c r="D895" i="41" s="1"/>
  <c r="C869" i="41"/>
  <c r="D869" i="41" s="1"/>
  <c r="C950" i="41"/>
  <c r="D950" i="41" s="1"/>
  <c r="C1269" i="41"/>
  <c r="D1269" i="41" s="1"/>
  <c r="C1231" i="41"/>
  <c r="D1231" i="41" s="1"/>
  <c r="C1022" i="41"/>
  <c r="D1022" i="41" s="1"/>
  <c r="C1279" i="41"/>
  <c r="D1279" i="41" s="1"/>
  <c r="C958" i="41"/>
  <c r="D958" i="41" s="1"/>
  <c r="C1050" i="41"/>
  <c r="D1050" i="41" s="1"/>
  <c r="C1303" i="41"/>
  <c r="D1303" i="41" s="1"/>
  <c r="C1039" i="41"/>
  <c r="D1039" i="41" s="1"/>
  <c r="C1031" i="41"/>
  <c r="D1031" i="41" s="1"/>
  <c r="C1079" i="41"/>
  <c r="D1079" i="41" s="1"/>
  <c r="C1011" i="41"/>
  <c r="D1011" i="41" s="1"/>
  <c r="C1169" i="41"/>
  <c r="D1169" i="41" s="1"/>
  <c r="C1131" i="41"/>
  <c r="D1131" i="41" s="1"/>
  <c r="C734" i="41"/>
  <c r="D734" i="41" s="1"/>
  <c r="C1187" i="41"/>
  <c r="D1187" i="41" s="1"/>
  <c r="C1165" i="41"/>
  <c r="D1165" i="41" s="1"/>
  <c r="C1212" i="41"/>
  <c r="D1212" i="41" s="1"/>
  <c r="C858" i="41"/>
  <c r="D858" i="41" s="1"/>
  <c r="C1061" i="41"/>
  <c r="D1061" i="41" s="1"/>
  <c r="C1108" i="41"/>
  <c r="D1108" i="41" s="1"/>
  <c r="C717" i="41"/>
  <c r="D717" i="41" s="1"/>
  <c r="C1223" i="41"/>
  <c r="D1223" i="41" s="1"/>
  <c r="C1256" i="41"/>
  <c r="D1256" i="41" s="1"/>
  <c r="C1167" i="41"/>
  <c r="D1167" i="41" s="1"/>
  <c r="C1248" i="41"/>
  <c r="D1248" i="41" s="1"/>
  <c r="C875" i="41"/>
  <c r="D875" i="41" s="1"/>
  <c r="C811" i="41"/>
  <c r="D811" i="41" s="1"/>
  <c r="C1051" i="41"/>
  <c r="D1051" i="41" s="1"/>
  <c r="C1074" i="41"/>
  <c r="D1074" i="41" s="1"/>
  <c r="C941" i="41"/>
  <c r="D941" i="41" s="1"/>
  <c r="C866" i="41"/>
  <c r="D866" i="41" s="1"/>
  <c r="C761" i="41"/>
  <c r="D761" i="41" s="1"/>
  <c r="C1107" i="41"/>
  <c r="D1107" i="41" s="1"/>
  <c r="C738" i="41"/>
  <c r="D738" i="41" s="1"/>
  <c r="C1163" i="41"/>
  <c r="D1163" i="41" s="1"/>
  <c r="C751" i="41"/>
  <c r="D751" i="41" s="1"/>
  <c r="C914" i="41"/>
  <c r="D914" i="41" s="1"/>
  <c r="C967" i="41"/>
  <c r="D967" i="41" s="1"/>
  <c r="C1312" i="41"/>
  <c r="D1312" i="41" s="1"/>
  <c r="C1104" i="41"/>
  <c r="D1104" i="41" s="1"/>
  <c r="C732" i="41"/>
  <c r="D732" i="41" s="1"/>
  <c r="C1044" i="41"/>
  <c r="D1044" i="41" s="1"/>
  <c r="C1098" i="41"/>
  <c r="D1098" i="41" s="1"/>
  <c r="C1015" i="41"/>
  <c r="D1015" i="41" s="1"/>
  <c r="C940" i="41"/>
  <c r="D940" i="41" s="1"/>
  <c r="C945" i="41"/>
  <c r="D945" i="41" s="1"/>
  <c r="C1157" i="41"/>
  <c r="D1157" i="41" s="1"/>
  <c r="C723" i="41"/>
  <c r="D723" i="41" s="1"/>
  <c r="C733" i="41"/>
  <c r="D733" i="41" s="1"/>
  <c r="C1224" i="41"/>
  <c r="D1224" i="41" s="1"/>
  <c r="C1296" i="41"/>
  <c r="D1296" i="41" s="1"/>
  <c r="C1275" i="41"/>
  <c r="D1275" i="41" s="1"/>
  <c r="C987" i="41"/>
  <c r="D987" i="41" s="1"/>
  <c r="C1228" i="41"/>
  <c r="D1228" i="41" s="1"/>
  <c r="C926" i="41"/>
  <c r="D926" i="41" s="1"/>
  <c r="C1086" i="41"/>
  <c r="D1086" i="41" s="1"/>
  <c r="C1280" i="41"/>
  <c r="D1280" i="41" s="1"/>
  <c r="C1120" i="41"/>
  <c r="D1120" i="41" s="1"/>
  <c r="C1239" i="41"/>
  <c r="D1239" i="41" s="1"/>
  <c r="C1013" i="41"/>
  <c r="D1013" i="41" s="1"/>
  <c r="C1195" i="41"/>
  <c r="D1195" i="41" s="1"/>
  <c r="C752" i="41"/>
  <c r="D752" i="41" s="1"/>
  <c r="C1276" i="41"/>
  <c r="D1276" i="41" s="1"/>
  <c r="C759" i="41"/>
  <c r="D759" i="41" s="1"/>
  <c r="C923" i="41"/>
  <c r="D923" i="41" s="1"/>
  <c r="C939" i="41"/>
  <c r="D939" i="41" s="1"/>
  <c r="C1242" i="41"/>
  <c r="D1242" i="41" s="1"/>
  <c r="C1219" i="41"/>
  <c r="D1219" i="41" s="1"/>
  <c r="C1192" i="41"/>
  <c r="D1192" i="41" s="1"/>
  <c r="C1116" i="41"/>
  <c r="D1116" i="41" s="1"/>
  <c r="C985" i="41"/>
  <c r="D985" i="41" s="1"/>
  <c r="C1115" i="41"/>
  <c r="D1115" i="41" s="1"/>
  <c r="C764" i="41"/>
  <c r="D764" i="41" s="1"/>
  <c r="C1172" i="41"/>
  <c r="D1172" i="41" s="1"/>
  <c r="C1222" i="41"/>
  <c r="D1222" i="41" s="1"/>
  <c r="C1055" i="41"/>
  <c r="D1055" i="41" s="1"/>
  <c r="C1287" i="41"/>
  <c r="D1287" i="41" s="1"/>
  <c r="C1205" i="41"/>
  <c r="D1205" i="41" s="1"/>
  <c r="C1319" i="41"/>
  <c r="D1319" i="41" s="1"/>
  <c r="C949" i="41"/>
  <c r="D949" i="41" s="1"/>
  <c r="C1217" i="41"/>
  <c r="D1217" i="41" s="1"/>
  <c r="C968" i="41"/>
  <c r="D968" i="41" s="1"/>
  <c r="C1008" i="41"/>
  <c r="D1008" i="41" s="1"/>
  <c r="C832" i="41"/>
  <c r="D832" i="41" s="1"/>
  <c r="C1075" i="41"/>
  <c r="D1075" i="41" s="1"/>
  <c r="C1029" i="41"/>
  <c r="D1029" i="41" s="1"/>
  <c r="C1155" i="41"/>
  <c r="D1155" i="41" s="1"/>
  <c r="C1282" i="41"/>
  <c r="D1282" i="41" s="1"/>
  <c r="C905" i="41"/>
  <c r="D905" i="41" s="1"/>
  <c r="C1069" i="41"/>
  <c r="D1069" i="41" s="1"/>
  <c r="C1191" i="41"/>
  <c r="D1191" i="41" s="1"/>
  <c r="C975" i="41"/>
  <c r="D975" i="41" s="1"/>
  <c r="C786" i="41"/>
  <c r="D786" i="41" s="1"/>
  <c r="C1198" i="41"/>
  <c r="D1198" i="41" s="1"/>
  <c r="C861" i="41"/>
  <c r="D861" i="41" s="1"/>
  <c r="C1265" i="41"/>
  <c r="D1265" i="41" s="1"/>
  <c r="C907" i="41"/>
  <c r="D907" i="41" s="1"/>
  <c r="C768" i="41"/>
  <c r="D768" i="41" s="1"/>
  <c r="C998" i="41"/>
  <c r="D998" i="41" s="1"/>
  <c r="C1315" i="41"/>
  <c r="D1315" i="41" s="1"/>
  <c r="C1302" i="41"/>
  <c r="D1302" i="41" s="1"/>
  <c r="C1305" i="41"/>
  <c r="D1305" i="41" s="1"/>
  <c r="C1257" i="41"/>
  <c r="D1257" i="41" s="1"/>
  <c r="C745" i="41"/>
  <c r="D745" i="41" s="1"/>
  <c r="C791" i="41"/>
  <c r="D791" i="41" s="1"/>
  <c r="C1234" i="41"/>
  <c r="D1234" i="41" s="1"/>
  <c r="C922" i="41"/>
  <c r="D922" i="41" s="1"/>
  <c r="C1118" i="41"/>
  <c r="D1118" i="41" s="1"/>
  <c r="C1038" i="41"/>
  <c r="D1038" i="41" s="1"/>
  <c r="C1316" i="41"/>
  <c r="D1316" i="41" s="1"/>
  <c r="C1199" i="41"/>
  <c r="D1199" i="41" s="1"/>
  <c r="C946" i="41"/>
  <c r="D946" i="41" s="1"/>
  <c r="C1295" i="41"/>
  <c r="D1295" i="41" s="1"/>
  <c r="C847" i="41"/>
  <c r="D847" i="41" s="1"/>
  <c r="C911" i="41"/>
  <c r="D911" i="41" s="1"/>
  <c r="C1293" i="41"/>
  <c r="D1293" i="41" s="1"/>
  <c r="C865" i="41"/>
  <c r="D865" i="41" s="1"/>
  <c r="C1073" i="41"/>
  <c r="D1073" i="41" s="1"/>
  <c r="C891" i="41"/>
  <c r="D891" i="41" s="1"/>
  <c r="C917" i="41"/>
  <c r="D917" i="41" s="1"/>
  <c r="C1035" i="41"/>
  <c r="D1035" i="41" s="1"/>
  <c r="C995" i="41"/>
  <c r="D995" i="41" s="1"/>
  <c r="C850" i="41"/>
  <c r="D850" i="41" s="1"/>
  <c r="C960" i="41"/>
  <c r="D960" i="41" s="1"/>
  <c r="C888" i="41"/>
  <c r="D888" i="41" s="1"/>
  <c r="C1263" i="41"/>
  <c r="D1263" i="41" s="1"/>
  <c r="C1136" i="41"/>
  <c r="D1136" i="41" s="1"/>
  <c r="C776" i="41"/>
  <c r="D776" i="41" s="1"/>
  <c r="C1299" i="41"/>
  <c r="D1299" i="41" s="1"/>
  <c r="C825" i="41"/>
  <c r="D825" i="41" s="1"/>
  <c r="C804" i="41"/>
  <c r="D804" i="41" s="1"/>
  <c r="C956" i="41"/>
  <c r="D956" i="41" s="1"/>
  <c r="C1150" i="41"/>
  <c r="D1150" i="41" s="1"/>
  <c r="C1014" i="41"/>
  <c r="D1014" i="41" s="1"/>
  <c r="C1027" i="41"/>
  <c r="D1027" i="41" s="1"/>
  <c r="C947" i="41"/>
  <c r="D947" i="41" s="1"/>
  <c r="C1159" i="41"/>
  <c r="D1159" i="41" s="1"/>
  <c r="C885" i="41"/>
  <c r="D885" i="41" s="1"/>
  <c r="C1012" i="41"/>
  <c r="D1012" i="41" s="1"/>
  <c r="C1066" i="41"/>
  <c r="D1066" i="41" s="1"/>
  <c r="C909" i="41"/>
  <c r="D909" i="41" s="1"/>
  <c r="C1251" i="41"/>
  <c r="D1251" i="41" s="1"/>
  <c r="C1009" i="41"/>
  <c r="D1009" i="41" s="1"/>
  <c r="C1261" i="41"/>
  <c r="D1261" i="41" s="1"/>
  <c r="C1182" i="41"/>
  <c r="D1182" i="41" s="1"/>
  <c r="C1221" i="41"/>
  <c r="D1221" i="41" s="1"/>
  <c r="C1054" i="41"/>
  <c r="D1054" i="41" s="1"/>
  <c r="C1070" i="41"/>
  <c r="D1070" i="41" s="1"/>
  <c r="C1292" i="41"/>
  <c r="D1292" i="41" s="1"/>
  <c r="C1040" i="41"/>
  <c r="D1040" i="41" s="1"/>
  <c r="C1225" i="41"/>
  <c r="D1225" i="41" s="1"/>
  <c r="C843" i="41"/>
  <c r="D843" i="41" s="1"/>
  <c r="C1168" i="41"/>
  <c r="D1168" i="41" s="1"/>
  <c r="C1297" i="41"/>
  <c r="D1297" i="41" s="1"/>
  <c r="C1132" i="41"/>
  <c r="D1132" i="41" s="1"/>
  <c r="C823" i="41"/>
  <c r="D823" i="41" s="1"/>
  <c r="C1146" i="41"/>
  <c r="D1146" i="41" s="1"/>
  <c r="C1156" i="41"/>
  <c r="D1156" i="41" s="1"/>
  <c r="C1147" i="41"/>
  <c r="D1147" i="41" s="1"/>
  <c r="C1184" i="41"/>
  <c r="D1184" i="41" s="1"/>
  <c r="C864" i="41"/>
  <c r="D864" i="41" s="1"/>
  <c r="C729" i="41"/>
  <c r="D729" i="41" s="1"/>
  <c r="C1071" i="41"/>
  <c r="D1071" i="41" s="1"/>
  <c r="C944" i="41"/>
  <c r="D944" i="41" s="1"/>
  <c r="C1016" i="41"/>
  <c r="D1016" i="41" s="1"/>
  <c r="C790" i="41"/>
  <c r="D790" i="41" s="1"/>
  <c r="C1149" i="41"/>
  <c r="D1149" i="41" s="1"/>
  <c r="C1161" i="41"/>
  <c r="D1161" i="41" s="1"/>
  <c r="C787" i="41"/>
  <c r="D787" i="41" s="1"/>
  <c r="C981" i="41"/>
  <c r="D981" i="41" s="1"/>
  <c r="C840" i="41"/>
  <c r="D840" i="41" s="1"/>
  <c r="C983" i="41"/>
  <c r="D983" i="41" s="1"/>
  <c r="C1230" i="41"/>
  <c r="D1230" i="41" s="1"/>
  <c r="C893" i="41"/>
  <c r="D893" i="41" s="1"/>
  <c r="C1106" i="41"/>
  <c r="D1106" i="41" s="1"/>
  <c r="C1111" i="41"/>
  <c r="D1111" i="41" s="1"/>
  <c r="C793" i="41"/>
  <c r="D793" i="41" s="1"/>
  <c r="C1254" i="41"/>
  <c r="D1254" i="41" s="1"/>
  <c r="C1043" i="41"/>
  <c r="D1043" i="41" s="1"/>
  <c r="C881" i="41"/>
  <c r="D881" i="41" s="1"/>
  <c r="C1119" i="41"/>
  <c r="D1119" i="41" s="1"/>
  <c r="C1286" i="41"/>
  <c r="D1286" i="41" s="1"/>
  <c r="C1179" i="41"/>
  <c r="D1179" i="41" s="1"/>
  <c r="C912" i="41"/>
  <c r="D912" i="41" s="1"/>
  <c r="C878" i="41"/>
  <c r="D878" i="41" s="1"/>
  <c r="C930" i="41"/>
  <c r="D930" i="41" s="1"/>
  <c r="C1047" i="41"/>
  <c r="D1047" i="41" s="1"/>
  <c r="C1091" i="41"/>
  <c r="D1091" i="41" s="1"/>
  <c r="C775" i="41"/>
  <c r="D775" i="41" s="1"/>
  <c r="C977" i="41"/>
  <c r="D977" i="41" s="1"/>
  <c r="C928" i="41"/>
  <c r="D928" i="41" s="1"/>
  <c r="C812" i="41"/>
  <c r="D812" i="41" s="1"/>
  <c r="C1294" i="41"/>
  <c r="D1294" i="41" s="1"/>
  <c r="C1034" i="41"/>
  <c r="D1034" i="41" s="1"/>
  <c r="C1318" i="41"/>
  <c r="D1318" i="41" s="1"/>
  <c r="C889" i="41"/>
  <c r="D889" i="41" s="1"/>
  <c r="C783" i="41"/>
  <c r="D783" i="41" s="1"/>
  <c r="C1178" i="41"/>
  <c r="D1178" i="41" s="1"/>
  <c r="C725" i="41"/>
  <c r="D725" i="41" s="1"/>
  <c r="C1304" i="41"/>
  <c r="D1304" i="41" s="1"/>
  <c r="C1122" i="41"/>
  <c r="D1122" i="41" s="1"/>
  <c r="C820" i="41"/>
  <c r="D820" i="41" s="1"/>
  <c r="C807" i="41"/>
  <c r="D807" i="41" s="1"/>
  <c r="C918" i="41"/>
  <c r="D918" i="41" s="1"/>
  <c r="C833" i="41"/>
  <c r="D833" i="41" s="1"/>
  <c r="C1084" i="41"/>
  <c r="D1084" i="41" s="1"/>
  <c r="C1238" i="41"/>
  <c r="D1238" i="41" s="1"/>
  <c r="C1102" i="41"/>
  <c r="D1102" i="41" s="1"/>
  <c r="C748" i="41"/>
  <c r="D748" i="41" s="1"/>
  <c r="C929" i="41"/>
  <c r="D929" i="41" s="1"/>
  <c r="C1252" i="41"/>
  <c r="D1252" i="41" s="1"/>
  <c r="C986" i="41"/>
  <c r="D986" i="41" s="1"/>
  <c r="C900" i="41"/>
  <c r="D900" i="41" s="1"/>
  <c r="C903" i="41"/>
  <c r="D903" i="41" s="1"/>
  <c r="C1181" i="41"/>
  <c r="D1181" i="41" s="1"/>
  <c r="C834" i="41"/>
  <c r="D834" i="41" s="1"/>
  <c r="C1281" i="41"/>
  <c r="D1281" i="41" s="1"/>
  <c r="C718" i="41"/>
  <c r="D718" i="41" s="1"/>
  <c r="C1078" i="41"/>
  <c r="D1078" i="41" s="1"/>
  <c r="C795" i="41"/>
  <c r="D795" i="41" s="1"/>
  <c r="C1085" i="41"/>
  <c r="D1085" i="41" s="1"/>
  <c r="C1023" i="41"/>
  <c r="D1023" i="41" s="1"/>
  <c r="C720" i="41"/>
  <c r="D720" i="41" s="1"/>
  <c r="C1095" i="41"/>
  <c r="D1095" i="41" s="1"/>
  <c r="C952" i="41"/>
  <c r="D952" i="41" s="1"/>
  <c r="C1267" i="41"/>
  <c r="D1267" i="41" s="1"/>
  <c r="C1135" i="41"/>
  <c r="D1135" i="41" s="1"/>
  <c r="C1067" i="41"/>
  <c r="D1067" i="41" s="1"/>
  <c r="C874" i="41"/>
  <c r="D874" i="41" s="1"/>
  <c r="C1310" i="41"/>
  <c r="D1310" i="41" s="1"/>
  <c r="C1317" i="41"/>
  <c r="D1317" i="41" s="1"/>
  <c r="C754" i="41"/>
  <c r="D754" i="41" s="1"/>
  <c r="C1247" i="41"/>
  <c r="D1247" i="41" s="1"/>
  <c r="C1125" i="41"/>
  <c r="D1125" i="41" s="1"/>
  <c r="C1220" i="41"/>
  <c r="D1220" i="41" s="1"/>
  <c r="C1301" i="41"/>
  <c r="D1301" i="41" s="1"/>
  <c r="C822" i="41"/>
  <c r="D822" i="41" s="1"/>
  <c r="C871" i="41"/>
  <c r="D871" i="41" s="1"/>
  <c r="C1152" i="41"/>
  <c r="D1152" i="41" s="1"/>
  <c r="C1209" i="41"/>
  <c r="D1209" i="41" s="1"/>
  <c r="C915" i="41"/>
  <c r="D915" i="41" s="1"/>
  <c r="C894" i="41"/>
  <c r="D894" i="41" s="1"/>
  <c r="C1080" i="41"/>
  <c r="D1080" i="41" s="1"/>
  <c r="C1041" i="41"/>
  <c r="D1041" i="41" s="1"/>
  <c r="C1123" i="41"/>
  <c r="D1123" i="41" s="1"/>
  <c r="C1170" i="41"/>
  <c r="D1170" i="41" s="1"/>
  <c r="C1226" i="41"/>
  <c r="D1226" i="41" s="1"/>
  <c r="C1173" i="41"/>
  <c r="D1173" i="41" s="1"/>
  <c r="C1117" i="41"/>
  <c r="D1117" i="41" s="1"/>
  <c r="C974" i="41"/>
  <c r="D974" i="41" s="1"/>
  <c r="C1249" i="41"/>
  <c r="D1249" i="41" s="1"/>
  <c r="C796" i="41"/>
  <c r="D796" i="41" s="1"/>
  <c r="C1110" i="41"/>
  <c r="D1110" i="41" s="1"/>
  <c r="C1207" i="41"/>
  <c r="D1207" i="41" s="1"/>
  <c r="C1289" i="41"/>
  <c r="D1289" i="41" s="1"/>
  <c r="C806" i="41"/>
  <c r="D806" i="41" s="1"/>
  <c r="C1197" i="41"/>
  <c r="D1197" i="41" s="1"/>
  <c r="C1311" i="41"/>
  <c r="D1311" i="41" s="1"/>
  <c r="C837" i="41"/>
  <c r="D837" i="41" s="1"/>
  <c r="C1266" i="41"/>
  <c r="D1266" i="41" s="1"/>
  <c r="C810" i="41"/>
  <c r="D810" i="41" s="1"/>
  <c r="C1255" i="41"/>
  <c r="D1255" i="41" s="1"/>
  <c r="C1306" i="41"/>
  <c r="D1306" i="41" s="1"/>
  <c r="C827" i="41"/>
  <c r="D827" i="41" s="1"/>
  <c r="C855" i="41"/>
  <c r="D855" i="41" s="1"/>
  <c r="C1026" i="41"/>
  <c r="D1026" i="41" s="1"/>
  <c r="C728" i="41"/>
  <c r="D728" i="41" s="1"/>
  <c r="C896" i="41"/>
  <c r="D896" i="41" s="1"/>
  <c r="C1025" i="41"/>
  <c r="D1025" i="41" s="1"/>
  <c r="C1045" i="41"/>
  <c r="D1045" i="41" s="1"/>
  <c r="C1000" i="41"/>
  <c r="D1000" i="41" s="1"/>
  <c r="C849" i="41"/>
  <c r="D849" i="41" s="1"/>
  <c r="C1278" i="41"/>
  <c r="D1278" i="41" s="1"/>
  <c r="C815" i="41"/>
  <c r="D815" i="41" s="1"/>
  <c r="C851" i="41"/>
  <c r="D851" i="41" s="1"/>
  <c r="C1128" i="41"/>
  <c r="D1128" i="41" s="1"/>
  <c r="C989" i="41"/>
  <c r="D989" i="41" s="1"/>
  <c r="C1113" i="41"/>
  <c r="D1113" i="41" s="1"/>
  <c r="C948" i="41"/>
  <c r="D948" i="41" s="1"/>
  <c r="C756" i="41"/>
  <c r="D756" i="41" s="1"/>
  <c r="C1082" i="41"/>
  <c r="D1082" i="41" s="1"/>
  <c r="C726" i="41"/>
  <c r="D726" i="41" s="1"/>
  <c r="C1126" i="41"/>
  <c r="D1126" i="41" s="1"/>
  <c r="C773" i="41"/>
  <c r="D773" i="41" s="1"/>
  <c r="C1272" i="41"/>
  <c r="D1272" i="41" s="1"/>
  <c r="C1313" i="41"/>
  <c r="D1313" i="41" s="1"/>
  <c r="C884" i="41"/>
  <c r="D884" i="41" s="1"/>
  <c r="C1142" i="41"/>
  <c r="D1142" i="41" s="1"/>
  <c r="C1089" i="41"/>
  <c r="D1089" i="41" s="1"/>
  <c r="C749" i="41"/>
  <c r="D749" i="41" s="1"/>
  <c r="C1245" i="41"/>
  <c r="D1245" i="41" s="1"/>
  <c r="C763" i="41"/>
  <c r="D763" i="41" s="1"/>
  <c r="C880" i="41"/>
  <c r="D880" i="41" s="1"/>
  <c r="C892" i="41"/>
  <c r="D892" i="41" s="1"/>
  <c r="C908" i="41"/>
  <c r="D908" i="41" s="1"/>
  <c r="C904" i="41"/>
  <c r="D904" i="41" s="1"/>
  <c r="C1143" i="41"/>
  <c r="D1143" i="41" s="1"/>
  <c r="C937" i="41"/>
  <c r="D937" i="41" s="1"/>
  <c r="C876" i="41"/>
  <c r="D876" i="41" s="1"/>
  <c r="C1005" i="41"/>
  <c r="D1005" i="41" s="1"/>
  <c r="C924" i="41"/>
  <c r="D924" i="41" s="1"/>
  <c r="C1077" i="41"/>
  <c r="D1077" i="41" s="1"/>
  <c r="C722" i="41"/>
  <c r="D722" i="41" s="1"/>
  <c r="C883" i="41"/>
  <c r="D883" i="41" s="1"/>
  <c r="C821" i="41"/>
  <c r="D821" i="41" s="1"/>
  <c r="C816" i="41"/>
  <c r="D816" i="41" s="1"/>
  <c r="C1018" i="41"/>
  <c r="D1018" i="41" s="1"/>
  <c r="C1138" i="41"/>
  <c r="D1138" i="41" s="1"/>
  <c r="C1139" i="41"/>
  <c r="D1139" i="41" s="1"/>
  <c r="C1262" i="41"/>
  <c r="D1262" i="41" s="1"/>
  <c r="C1236" i="41"/>
  <c r="D1236" i="41" s="1"/>
  <c r="C1271" i="41"/>
  <c r="D1271" i="41" s="1"/>
  <c r="C919" i="41"/>
  <c r="D919" i="41" s="1"/>
  <c r="C1124" i="41"/>
  <c r="D1124" i="41" s="1"/>
  <c r="C1063" i="41"/>
  <c r="D1063" i="41" s="1"/>
  <c r="C1201" i="41"/>
  <c r="D1201" i="41" s="1"/>
  <c r="C1285" i="41"/>
  <c r="D1285" i="41" s="1"/>
  <c r="C1059" i="41"/>
  <c r="D1059" i="41" s="1"/>
  <c r="C1060" i="41"/>
  <c r="D1060" i="41" s="1"/>
  <c r="C1130" i="41"/>
  <c r="D1130" i="41" s="1"/>
  <c r="C970" i="41"/>
  <c r="D970" i="41" s="1"/>
  <c r="C813" i="41"/>
  <c r="D813" i="41" s="1"/>
  <c r="C1194" i="41"/>
  <c r="D1194" i="41" s="1"/>
  <c r="C1105" i="41"/>
  <c r="D1105" i="41" s="1"/>
  <c r="C1174" i="41"/>
  <c r="D1174" i="41" s="1"/>
  <c r="C1183" i="41"/>
  <c r="D1183" i="41" s="1"/>
  <c r="C913" i="41"/>
  <c r="D913" i="41" s="1"/>
  <c r="C716" i="41"/>
  <c r="D716" i="41" s="1"/>
  <c r="C1314" i="41"/>
  <c r="D1314" i="41" s="1"/>
  <c r="C1127" i="41"/>
  <c r="D1127" i="41" s="1"/>
  <c r="C753" i="41"/>
  <c r="D753" i="41" s="1"/>
  <c r="C1017" i="41"/>
  <c r="D1017" i="41" s="1"/>
  <c r="C803" i="41"/>
  <c r="D803" i="41" s="1"/>
  <c r="C1046" i="41"/>
  <c r="D1046" i="41" s="1"/>
  <c r="C899" i="41"/>
  <c r="D899" i="41" s="1"/>
  <c r="C1241" i="41"/>
  <c r="D1241" i="41" s="1"/>
  <c r="C868" i="41"/>
  <c r="D868" i="41" s="1"/>
  <c r="C1097" i="41"/>
  <c r="D1097" i="41" s="1"/>
  <c r="C984" i="41"/>
  <c r="D984" i="41" s="1"/>
  <c r="C921" i="41"/>
  <c r="D921" i="41" s="1"/>
  <c r="C932" i="41"/>
  <c r="D932" i="41" s="1"/>
  <c r="C765" i="41"/>
  <c r="D765" i="41" s="1"/>
  <c r="C835" i="41"/>
  <c r="D835" i="41" s="1"/>
  <c r="C757" i="41"/>
  <c r="D757" i="41" s="1"/>
  <c r="C841" i="41"/>
  <c r="D841" i="41" s="1"/>
  <c r="C1288" i="41"/>
  <c r="D1288" i="41" s="1"/>
  <c r="C1145" i="41"/>
  <c r="D1145" i="41" s="1"/>
  <c r="C771" i="41"/>
  <c r="D771" i="41" s="1"/>
  <c r="C1258" i="41"/>
  <c r="D1258" i="41" s="1"/>
  <c r="C1232" i="41"/>
  <c r="D1232" i="41" s="1"/>
  <c r="C846" i="41"/>
  <c r="D846" i="41" s="1"/>
  <c r="C758" i="41"/>
  <c r="D758" i="41" s="1"/>
  <c r="C1129" i="41"/>
  <c r="D1129" i="41" s="1"/>
  <c r="C781" i="41"/>
  <c r="D781" i="41" s="1"/>
  <c r="C957" i="41"/>
  <c r="D957" i="41" s="1"/>
  <c r="C1176" i="41"/>
  <c r="D1176" i="41" s="1"/>
  <c r="C959" i="41"/>
  <c r="D959" i="41" s="1"/>
  <c r="C809" i="41"/>
  <c r="D809" i="41" s="1"/>
  <c r="C818" i="41"/>
  <c r="D818" i="41" s="1"/>
  <c r="C1274" i="41"/>
  <c r="D1274" i="41" s="1"/>
  <c r="C792" i="41"/>
  <c r="D792" i="41" s="1"/>
  <c r="C800" i="41"/>
  <c r="D800" i="41" s="1"/>
  <c r="C1141" i="41"/>
  <c r="D1141" i="41" s="1"/>
  <c r="C1068" i="41"/>
  <c r="D1068" i="41" s="1"/>
  <c r="C1203" i="41"/>
  <c r="D1203" i="41" s="1"/>
  <c r="C1088" i="41"/>
  <c r="D1088" i="41" s="1"/>
  <c r="C1007" i="41"/>
  <c r="D1007" i="41" s="1"/>
  <c r="C1309" i="41"/>
  <c r="D1309" i="41" s="1"/>
  <c r="C1283" i="41"/>
  <c r="D1283" i="41" s="1"/>
  <c r="C1188" i="41"/>
  <c r="D1188" i="41" s="1"/>
  <c r="C964" i="41"/>
  <c r="D964" i="41" s="1"/>
  <c r="C1101" i="41"/>
  <c r="D1101" i="41" s="1"/>
  <c r="C739" i="41"/>
  <c r="D739" i="41" s="1"/>
  <c r="C829" i="41"/>
  <c r="D829" i="41" s="1"/>
  <c r="C848" i="41"/>
  <c r="D848" i="41" s="1"/>
  <c r="C867" i="41"/>
  <c r="D867" i="41" s="1"/>
  <c r="C801" i="41"/>
  <c r="D801" i="41" s="1"/>
  <c r="C715" i="41"/>
  <c r="D715" i="41" s="1"/>
  <c r="C774" i="41"/>
  <c r="D774" i="41" s="1"/>
  <c r="C1229" i="41"/>
  <c r="D1229" i="41" s="1"/>
  <c r="C910" i="41"/>
  <c r="D910" i="41" s="1"/>
  <c r="C805" i="41"/>
  <c r="D805" i="41" s="1"/>
  <c r="C1096" i="41"/>
  <c r="D1096" i="41" s="1"/>
  <c r="C996" i="41"/>
  <c r="D996" i="41" s="1"/>
  <c r="C1064" i="41"/>
  <c r="D1064" i="41" s="1"/>
  <c r="C1210" i="41"/>
  <c r="D1210" i="41" s="1"/>
  <c r="C817" i="41"/>
  <c r="D817" i="41" s="1"/>
  <c r="C991" i="41"/>
  <c r="D991" i="41" s="1"/>
  <c r="C1290" i="41"/>
  <c r="D1290" i="41" s="1"/>
  <c r="C742" i="41"/>
  <c r="D742" i="41" s="1"/>
  <c r="C767" i="41"/>
  <c r="D767" i="41" s="1"/>
  <c r="C770" i="41"/>
  <c r="D770" i="41" s="1"/>
  <c r="C1052" i="41"/>
  <c r="D1052" i="41" s="1"/>
  <c r="C1298" i="41"/>
  <c r="D1298" i="41" s="1"/>
  <c r="C1033" i="41"/>
  <c r="D1033" i="41" s="1"/>
  <c r="C1177" i="41"/>
  <c r="D1177" i="41" s="1"/>
  <c r="C887" i="41"/>
  <c r="D887" i="41" s="1"/>
  <c r="C1215" i="41"/>
  <c r="D1215" i="41" s="1"/>
  <c r="C1233" i="41"/>
  <c r="D1233" i="41" s="1"/>
  <c r="C870" i="41"/>
  <c r="D870" i="41" s="1"/>
  <c r="C1093" i="41"/>
  <c r="D1093" i="41" s="1"/>
  <c r="C1320" i="41"/>
  <c r="D1320" i="41" s="1"/>
  <c r="C1206" i="41"/>
  <c r="D1206" i="41" s="1"/>
  <c r="C962" i="41"/>
  <c r="D962" i="41" s="1"/>
  <c r="C1200" i="41"/>
  <c r="D1200" i="41" s="1"/>
  <c r="C1164" i="41"/>
  <c r="D1164" i="41" s="1"/>
  <c r="C925" i="41"/>
  <c r="D925" i="41" s="1"/>
  <c r="C877" i="41"/>
  <c r="D877" i="41" s="1"/>
  <c r="C1083" i="41"/>
  <c r="D1083" i="41" s="1"/>
  <c r="C1196" i="41"/>
  <c r="D1196" i="41" s="1"/>
  <c r="C898" i="41"/>
  <c r="D898" i="41" s="1"/>
  <c r="C782" i="41"/>
  <c r="D782" i="41" s="1"/>
  <c r="C1259" i="41"/>
  <c r="D1259" i="41" s="1"/>
  <c r="C1158" i="41"/>
  <c r="D1158" i="41" s="1"/>
  <c r="C730" i="41"/>
  <c r="D730" i="41" s="1"/>
  <c r="C863" i="41"/>
  <c r="D863" i="41" s="1"/>
  <c r="C1166" i="41"/>
  <c r="D1166" i="41" s="1"/>
  <c r="C972" i="41"/>
  <c r="D972" i="41" s="1"/>
  <c r="C1214" i="41"/>
  <c r="D1214" i="41" s="1"/>
  <c r="C1185" i="41"/>
  <c r="D1185" i="41" s="1"/>
  <c r="C953" i="41"/>
  <c r="D953" i="41" s="1"/>
  <c r="C772" i="41"/>
  <c r="D772" i="41" s="1"/>
  <c r="C886" i="41"/>
  <c r="D886" i="41" s="1"/>
  <c r="C1300" i="41"/>
  <c r="D1300" i="41" s="1"/>
  <c r="C1171" i="41"/>
  <c r="D1171" i="41" s="1"/>
  <c r="C906" i="41"/>
  <c r="D906" i="41" s="1"/>
  <c r="C778" i="41"/>
  <c r="D778" i="41" s="1"/>
  <c r="C1193" i="41"/>
  <c r="D1193" i="41" s="1"/>
  <c r="C852" i="41"/>
  <c r="D852" i="41" s="1"/>
  <c r="C997" i="41"/>
  <c r="D997" i="41" s="1"/>
  <c r="C743" i="41"/>
  <c r="D743" i="41" s="1"/>
  <c r="C802" i="41"/>
  <c r="D802" i="41" s="1"/>
  <c r="C1103" i="41"/>
  <c r="D1103" i="41" s="1"/>
  <c r="C856" i="41"/>
  <c r="D856" i="41" s="1"/>
  <c r="C842" i="41"/>
  <c r="D842" i="41" s="1"/>
  <c r="C879" i="41"/>
  <c r="D879" i="41" s="1"/>
  <c r="C1030" i="41"/>
  <c r="D1030" i="41" s="1"/>
  <c r="C797" i="41"/>
  <c r="D797" i="41" s="1"/>
  <c r="C788" i="41"/>
  <c r="D788" i="41" s="1"/>
  <c r="C988" i="41"/>
  <c r="D988" i="41" s="1"/>
  <c r="C1250" i="41"/>
  <c r="D1250" i="41" s="1"/>
  <c r="C794" i="41"/>
  <c r="D794" i="41" s="1"/>
  <c r="C1144" i="41"/>
  <c r="D1144" i="41" s="1"/>
  <c r="C942" i="41"/>
  <c r="D942" i="41" s="1"/>
  <c r="C740" i="41"/>
  <c r="D740" i="41" s="1"/>
  <c r="C999" i="41"/>
  <c r="D999" i="41" s="1"/>
  <c r="C798" i="41"/>
  <c r="D798" i="41" s="1"/>
  <c r="C935" i="41"/>
  <c r="D935" i="41" s="1"/>
  <c r="C993" i="41"/>
  <c r="D993" i="41" s="1"/>
  <c r="C1042" i="41"/>
  <c r="D1042" i="41" s="1"/>
  <c r="C736" i="41"/>
  <c r="D736" i="41" s="1"/>
  <c r="C719" i="41"/>
  <c r="D719" i="41" s="1"/>
  <c r="C969" i="41"/>
  <c r="D969" i="41" s="1"/>
  <c r="C1099" i="41"/>
  <c r="D1099" i="41" s="1"/>
  <c r="C784" i="41"/>
  <c r="D784" i="41" s="1"/>
  <c r="C799" i="41"/>
  <c r="D799" i="41" s="1"/>
  <c r="C961" i="41"/>
  <c r="D961" i="41" s="1"/>
  <c r="C966" i="41"/>
  <c r="D966" i="41" s="1"/>
  <c r="C1264" i="41"/>
  <c r="D1264" i="41" s="1"/>
  <c r="C780" i="41"/>
  <c r="D780" i="41" s="1"/>
  <c r="C931" i="41"/>
  <c r="D931" i="41" s="1"/>
  <c r="C1180" i="41"/>
  <c r="D1180" i="41" s="1"/>
  <c r="C721" i="41"/>
  <c r="D721" i="41" s="1"/>
  <c r="C933" i="41"/>
  <c r="D933" i="41" s="1"/>
  <c r="C901" i="41"/>
  <c r="D901" i="41" s="1"/>
  <c r="C1094" i="41"/>
  <c r="D1094" i="41" s="1"/>
  <c r="C1151" i="41"/>
  <c r="D1151" i="41" s="1"/>
  <c r="C1308" i="41"/>
  <c r="D1308" i="41" s="1"/>
  <c r="C994" i="41"/>
  <c r="D994" i="41" s="1"/>
  <c r="C973" i="41"/>
  <c r="D973" i="41" s="1"/>
  <c r="C857" i="41"/>
  <c r="D857" i="41" s="1"/>
  <c r="C1208" i="41"/>
  <c r="D1208" i="41" s="1"/>
  <c r="C1058" i="41"/>
  <c r="D1058" i="41" s="1"/>
  <c r="C1273" i="41"/>
  <c r="D1273" i="41" s="1"/>
  <c r="C1021" i="41"/>
  <c r="D1021" i="41" s="1"/>
  <c r="C789" i="41"/>
  <c r="D789" i="41" s="1"/>
  <c r="C735" i="41"/>
  <c r="D735" i="41" s="1"/>
  <c r="C1213" i="41"/>
  <c r="D1213" i="41" s="1"/>
  <c r="C1056" i="41"/>
  <c r="D1056" i="41" s="1"/>
  <c r="C1253" i="41"/>
  <c r="D1253" i="41" s="1"/>
  <c r="C860" i="41"/>
  <c r="D860" i="41" s="1"/>
  <c r="C1002" i="41"/>
  <c r="D1002" i="41" s="1"/>
  <c r="C826" i="41"/>
  <c r="D826" i="41" s="1"/>
  <c r="C902" i="41"/>
  <c r="D902" i="41" s="1"/>
  <c r="C824" i="41"/>
  <c r="D824" i="41" s="1"/>
  <c r="C1036" i="41"/>
  <c r="D1036" i="41" s="1"/>
  <c r="C1204" i="41"/>
  <c r="D1204" i="41" s="1"/>
  <c r="C727" i="41"/>
  <c r="D727" i="41" s="1"/>
  <c r="C1175" i="41"/>
  <c r="D1175" i="41" s="1"/>
  <c r="C1087" i="41"/>
  <c r="D1087" i="41" s="1"/>
  <c r="C830" i="41"/>
  <c r="D830" i="41" s="1"/>
  <c r="C1114" i="41"/>
  <c r="D1114" i="41" s="1"/>
  <c r="C1010" i="41"/>
  <c r="D1010" i="41" s="1"/>
  <c r="C872" i="41"/>
  <c r="D872" i="41" s="1"/>
  <c r="C1162" i="41"/>
  <c r="D1162" i="41" s="1"/>
  <c r="C1112" i="41"/>
  <c r="D1112" i="41" s="1"/>
  <c r="C1216" i="41"/>
  <c r="D1216" i="41" s="1"/>
  <c r="C1004" i="41"/>
  <c r="D1004" i="41" s="1"/>
  <c r="C724" i="41"/>
  <c r="D724" i="41" s="1"/>
  <c r="C1109" i="41"/>
  <c r="D1109" i="41" s="1"/>
  <c r="C750" i="41"/>
  <c r="D750" i="41" s="1"/>
  <c r="C1153" i="41"/>
  <c r="D1153" i="41" s="1"/>
  <c r="C1260" i="41"/>
  <c r="D1260" i="41" s="1"/>
  <c r="C927" i="41"/>
  <c r="D927" i="41" s="1"/>
  <c r="C1189" i="41"/>
  <c r="D1189" i="41" s="1"/>
  <c r="C779" i="41"/>
  <c r="D779" i="41" s="1"/>
  <c r="C737" i="41"/>
  <c r="D737" i="41" s="1"/>
  <c r="C1202" i="41"/>
  <c r="D1202" i="41" s="1"/>
  <c r="C990" i="41"/>
  <c r="D990" i="41" s="1"/>
  <c r="C819" i="41"/>
  <c r="D819" i="41" s="1"/>
  <c r="C1277" i="41"/>
  <c r="D1277" i="41" s="1"/>
  <c r="C943" i="41"/>
  <c r="D943" i="41" s="1"/>
  <c r="C1154" i="41"/>
  <c r="D1154" i="41" s="1"/>
  <c r="C1190" i="41"/>
  <c r="D1190" i="41" s="1"/>
  <c r="C808" i="41"/>
  <c r="D808" i="41" s="1"/>
  <c r="C1218" i="41"/>
  <c r="D1218" i="41" s="1"/>
  <c r="C1134" i="41"/>
  <c r="D1134" i="41" s="1"/>
  <c r="C1006" i="41"/>
  <c r="D1006" i="41" s="1"/>
  <c r="C1121" i="41"/>
  <c r="D1121" i="41" s="1"/>
  <c r="C1237" i="41"/>
  <c r="D1237" i="41" s="1"/>
  <c r="C980" i="41"/>
  <c r="D980" i="41" s="1"/>
  <c r="C934" i="41"/>
  <c r="D934" i="41" s="1"/>
  <c r="C1037" i="41"/>
  <c r="D1037" i="41" s="1"/>
  <c r="C1049" i="41"/>
  <c r="D1049" i="41" s="1"/>
  <c r="C1020" i="41"/>
  <c r="D1020" i="41" s="1"/>
  <c r="C982" i="41"/>
  <c r="D982" i="41" s="1"/>
  <c r="C1090" i="41"/>
  <c r="D1090" i="41" s="1"/>
  <c r="C1291" i="41"/>
  <c r="D1291" i="41" s="1"/>
  <c r="C760" i="41"/>
  <c r="D760" i="41" s="1"/>
  <c r="C976" i="41"/>
  <c r="D976" i="41" s="1"/>
  <c r="C1019" i="41"/>
  <c r="D1019" i="41" s="1"/>
  <c r="C1053" i="41"/>
  <c r="D1053" i="41" s="1"/>
  <c r="C839" i="41"/>
  <c r="D839" i="41" s="1"/>
  <c r="C814" i="41"/>
  <c r="D814" i="41" s="1"/>
  <c r="C854" i="41"/>
  <c r="D854" i="41" s="1"/>
  <c r="C1081" i="41"/>
  <c r="D1081" i="41" s="1"/>
  <c r="C1076" i="41"/>
  <c r="D1076" i="41" s="1"/>
  <c r="C1100" i="41"/>
  <c r="D1100" i="41" s="1"/>
  <c r="C979" i="41"/>
  <c r="D979" i="41" s="1"/>
  <c r="C1133" i="41"/>
  <c r="D1133" i="41" s="1"/>
  <c r="C1211" i="41"/>
  <c r="D1211" i="41" s="1"/>
  <c r="C1072" i="41"/>
  <c r="D1072" i="41" s="1"/>
  <c r="C1092" i="41"/>
  <c r="D1092" i="41" s="1"/>
  <c r="C1137" i="41"/>
  <c r="D1137" i="41" s="1"/>
  <c r="C1186" i="41"/>
  <c r="D1186" i="41" s="1"/>
  <c r="C755" i="41"/>
  <c r="D755" i="41" s="1"/>
  <c r="C828" i="41"/>
  <c r="D828" i="41" s="1"/>
  <c r="C1244" i="41"/>
  <c r="D1244" i="41" s="1"/>
  <c r="C1268" i="41"/>
  <c r="D1268" i="41" s="1"/>
  <c r="C844" i="41"/>
  <c r="D844" i="41" s="1"/>
  <c r="C785" i="41"/>
  <c r="D785" i="41" s="1"/>
  <c r="C741" i="41"/>
  <c r="D741" i="41" s="1"/>
  <c r="C1140" i="41"/>
  <c r="D1140" i="41" s="1"/>
  <c r="C1307" i="41"/>
  <c r="D1307" i="41" s="1"/>
  <c r="C1062" i="41"/>
  <c r="D1062" i="41" s="1"/>
  <c r="C777" i="41"/>
  <c r="D777" i="41" s="1"/>
  <c r="C1148" i="41"/>
  <c r="D1148" i="41" s="1"/>
  <c r="C1246" i="41"/>
  <c r="D1246" i="41" s="1"/>
  <c r="C965" i="41"/>
  <c r="D965" i="41" s="1"/>
  <c r="C971" i="41"/>
  <c r="D971" i="41" s="1"/>
  <c r="C838" i="41"/>
  <c r="D838" i="41" s="1"/>
  <c r="C1032" i="41"/>
  <c r="D1032" i="41" s="1"/>
  <c r="C954" i="41"/>
  <c r="D954" i="41" s="1"/>
  <c r="C1003" i="41"/>
  <c r="D1003" i="41" s="1"/>
  <c r="C746" i="41"/>
  <c r="D746" i="41" s="1"/>
  <c r="C1240" i="41"/>
  <c r="D1240" i="41" s="1"/>
  <c r="C978" i="41"/>
  <c r="D978" i="41" s="1"/>
  <c r="C873" i="41"/>
  <c r="D873" i="41" s="1"/>
  <c r="C142" i="29"/>
  <c r="A20" i="54"/>
  <c r="O19" i="54"/>
  <c r="C144" i="29"/>
  <c r="F22" i="29"/>
  <c r="H17" i="39"/>
  <c r="J32" i="39"/>
  <c r="H32" i="39"/>
  <c r="J17" i="39"/>
  <c r="I34" i="39"/>
  <c r="K34" i="39" s="1"/>
  <c r="H28" i="39"/>
  <c r="I26" i="39"/>
  <c r="I20" i="39"/>
  <c r="J28" i="39"/>
  <c r="H20" i="39"/>
  <c r="H26" i="39"/>
  <c r="H19" i="39"/>
  <c r="J31" i="39"/>
  <c r="K31" i="39" s="1"/>
  <c r="H25" i="39"/>
  <c r="H29" i="39"/>
  <c r="H33" i="39"/>
  <c r="J25" i="39"/>
  <c r="J29" i="39"/>
  <c r="J33" i="39"/>
  <c r="I16" i="39"/>
  <c r="J16" i="39"/>
  <c r="H16" i="39"/>
  <c r="H21" i="39"/>
  <c r="I21" i="39"/>
  <c r="J16" i="29"/>
  <c r="I17" i="29"/>
  <c r="H16" i="29"/>
  <c r="H17" i="29"/>
  <c r="H10" i="54"/>
  <c r="I10" i="54"/>
  <c r="D10" i="54"/>
  <c r="E10" i="54" s="1"/>
  <c r="C11" i="54"/>
  <c r="L9" i="54"/>
  <c r="M9" i="54" s="1"/>
  <c r="K23" i="39"/>
  <c r="K18" i="39"/>
  <c r="K35" i="39"/>
  <c r="K27" i="39"/>
  <c r="D10" i="59"/>
  <c r="B208" i="11"/>
  <c r="K19" i="39" l="1"/>
  <c r="K22" i="39"/>
  <c r="K24" i="39"/>
  <c r="G19" i="29"/>
  <c r="B133" i="29"/>
  <c r="E133" i="29" s="1"/>
  <c r="G133" i="29"/>
  <c r="K33" i="39"/>
  <c r="D19" i="29"/>
  <c r="K28" i="39"/>
  <c r="I133" i="29"/>
  <c r="J133" i="29"/>
  <c r="H133" i="29"/>
  <c r="K17" i="39"/>
  <c r="K26" i="39"/>
  <c r="D144" i="29"/>
  <c r="G144" i="29"/>
  <c r="B144" i="29"/>
  <c r="E144" i="29" s="1"/>
  <c r="E777" i="41"/>
  <c r="F777" i="41"/>
  <c r="E1137" i="41"/>
  <c r="F1137" i="41"/>
  <c r="E1202" i="41"/>
  <c r="F1202" i="41"/>
  <c r="E873" i="41"/>
  <c r="F873" i="41"/>
  <c r="E971" i="41"/>
  <c r="F971" i="41"/>
  <c r="E1244" i="41"/>
  <c r="F1244" i="41"/>
  <c r="E1081" i="41"/>
  <c r="F1081" i="41"/>
  <c r="E1053" i="41"/>
  <c r="F1053" i="41"/>
  <c r="E1049" i="41"/>
  <c r="F1049" i="41"/>
  <c r="E1237" i="41"/>
  <c r="F1237" i="41"/>
  <c r="E1218" i="41"/>
  <c r="F1218" i="41"/>
  <c r="E927" i="41"/>
  <c r="F927" i="41"/>
  <c r="E1109" i="41"/>
  <c r="F1109" i="41"/>
  <c r="E1112" i="41"/>
  <c r="F1112" i="41"/>
  <c r="E1114" i="41"/>
  <c r="F1114" i="41"/>
  <c r="E727" i="41"/>
  <c r="E902" i="41"/>
  <c r="F902" i="41"/>
  <c r="E1253" i="41"/>
  <c r="F1253" i="41"/>
  <c r="E789" i="41"/>
  <c r="F789" i="41"/>
  <c r="E1208" i="41"/>
  <c r="F1208" i="41"/>
  <c r="E1308" i="41"/>
  <c r="F1308" i="41"/>
  <c r="E933" i="41"/>
  <c r="F933" i="41"/>
  <c r="E780" i="41"/>
  <c r="F780" i="41"/>
  <c r="F799" i="41"/>
  <c r="E799" i="41"/>
  <c r="E719" i="41"/>
  <c r="F719" i="41"/>
  <c r="E935" i="41"/>
  <c r="F935" i="41"/>
  <c r="E942" i="41"/>
  <c r="F942" i="41"/>
  <c r="E988" i="41"/>
  <c r="F988" i="41"/>
  <c r="E879" i="41"/>
  <c r="F879" i="41"/>
  <c r="E802" i="41"/>
  <c r="E1003" i="41"/>
  <c r="F1003" i="41"/>
  <c r="E741" i="41"/>
  <c r="F741" i="41"/>
  <c r="E1133" i="41"/>
  <c r="F1133" i="41"/>
  <c r="E1291" i="41"/>
  <c r="F1291" i="41"/>
  <c r="E943" i="41"/>
  <c r="F943" i="41"/>
  <c r="A21" i="54"/>
  <c r="O20" i="54"/>
  <c r="E1240" i="41"/>
  <c r="F1240" i="41"/>
  <c r="E1032" i="41"/>
  <c r="F1032" i="41"/>
  <c r="E1246" i="41"/>
  <c r="F1246" i="41"/>
  <c r="E1307" i="41"/>
  <c r="F1307" i="41"/>
  <c r="E844" i="41"/>
  <c r="F844" i="41"/>
  <c r="F755" i="41"/>
  <c r="E755" i="41"/>
  <c r="E1072" i="41"/>
  <c r="F1072" i="41"/>
  <c r="E1100" i="41"/>
  <c r="F1100" i="41"/>
  <c r="E814" i="41"/>
  <c r="F814" i="41"/>
  <c r="E976" i="41"/>
  <c r="F976" i="41"/>
  <c r="E982" i="41"/>
  <c r="F982" i="41"/>
  <c r="E934" i="41"/>
  <c r="F934" i="41"/>
  <c r="E1006" i="41"/>
  <c r="F1006" i="41"/>
  <c r="E1190" i="41"/>
  <c r="F1190" i="41"/>
  <c r="E819" i="41"/>
  <c r="F819" i="41"/>
  <c r="E779" i="41"/>
  <c r="F779" i="41"/>
  <c r="E1153" i="41"/>
  <c r="F1153" i="41"/>
  <c r="E1004" i="41"/>
  <c r="F1004" i="41"/>
  <c r="E872" i="41"/>
  <c r="F872" i="41"/>
  <c r="E1087" i="41"/>
  <c r="F1087" i="41"/>
  <c r="E1036" i="41"/>
  <c r="F1036" i="41"/>
  <c r="E1002" i="41"/>
  <c r="F1002" i="41"/>
  <c r="E1213" i="41"/>
  <c r="F1213" i="41"/>
  <c r="E1273" i="41"/>
  <c r="F1273" i="41"/>
  <c r="E973" i="41"/>
  <c r="F973" i="41"/>
  <c r="E1094" i="41"/>
  <c r="F1094" i="41"/>
  <c r="E1180" i="41"/>
  <c r="F1180" i="41"/>
  <c r="E966" i="41"/>
  <c r="F966" i="41"/>
  <c r="E1099" i="41"/>
  <c r="F1099" i="41"/>
  <c r="E1042" i="41"/>
  <c r="F1042" i="41"/>
  <c r="E999" i="41"/>
  <c r="F999" i="41"/>
  <c r="E794" i="41"/>
  <c r="F794" i="41"/>
  <c r="E797" i="41"/>
  <c r="F797" i="41"/>
  <c r="F856" i="41"/>
  <c r="E856" i="41"/>
  <c r="E997" i="41"/>
  <c r="F997" i="41"/>
  <c r="E906" i="41"/>
  <c r="F906" i="41"/>
  <c r="E772" i="41"/>
  <c r="F772" i="41"/>
  <c r="E972" i="41"/>
  <c r="F972" i="41"/>
  <c r="E1158" i="41"/>
  <c r="F1158" i="41"/>
  <c r="E1196" i="41"/>
  <c r="F1196" i="41"/>
  <c r="E1164" i="41"/>
  <c r="F1164" i="41"/>
  <c r="E1320" i="41"/>
  <c r="F1320" i="41"/>
  <c r="E1215" i="41"/>
  <c r="F1215" i="41"/>
  <c r="E1298" i="41"/>
  <c r="F1298" i="41"/>
  <c r="F742" i="41"/>
  <c r="E742" i="41"/>
  <c r="E1210" i="41"/>
  <c r="F1210" i="41"/>
  <c r="F805" i="41"/>
  <c r="E805" i="41"/>
  <c r="F715" i="41"/>
  <c r="E715" i="41"/>
  <c r="E829" i="41"/>
  <c r="E1188" i="41"/>
  <c r="F1188" i="41"/>
  <c r="E1088" i="41"/>
  <c r="F1088" i="41"/>
  <c r="E800" i="41"/>
  <c r="F800" i="41"/>
  <c r="F809" i="41"/>
  <c r="E809" i="41"/>
  <c r="F781" i="41"/>
  <c r="E781" i="41"/>
  <c r="E1232" i="41"/>
  <c r="F1232" i="41"/>
  <c r="E1288" i="41"/>
  <c r="F1288" i="41"/>
  <c r="F765" i="41"/>
  <c r="E765" i="41"/>
  <c r="E1097" i="41"/>
  <c r="F1097" i="41"/>
  <c r="E1046" i="41"/>
  <c r="F1046" i="41"/>
  <c r="E1127" i="41"/>
  <c r="F1127" i="41"/>
  <c r="E1183" i="41"/>
  <c r="F1183" i="41"/>
  <c r="F813" i="41"/>
  <c r="E813" i="41"/>
  <c r="E1059" i="41"/>
  <c r="F1059" i="41"/>
  <c r="E1124" i="41"/>
  <c r="F1124" i="41"/>
  <c r="E1262" i="41"/>
  <c r="F1262" i="41"/>
  <c r="E816" i="41"/>
  <c r="F816" i="41"/>
  <c r="E1077" i="41"/>
  <c r="F1077" i="41"/>
  <c r="E937" i="41"/>
  <c r="F937" i="41"/>
  <c r="E892" i="41"/>
  <c r="F892" i="41"/>
  <c r="F749" i="41"/>
  <c r="E749" i="41"/>
  <c r="E1313" i="41"/>
  <c r="F1313" i="41"/>
  <c r="F726" i="41"/>
  <c r="E726" i="41"/>
  <c r="E1113" i="41"/>
  <c r="F1113" i="41"/>
  <c r="F815" i="41"/>
  <c r="E815" i="41"/>
  <c r="E1045" i="41"/>
  <c r="F1045" i="41"/>
  <c r="E1026" i="41"/>
  <c r="F1026" i="41"/>
  <c r="E1255" i="41"/>
  <c r="F1255" i="41"/>
  <c r="E1311" i="41"/>
  <c r="F1311" i="41"/>
  <c r="E1207" i="41"/>
  <c r="F1207" i="41"/>
  <c r="E974" i="41"/>
  <c r="F974" i="41"/>
  <c r="E1170" i="41"/>
  <c r="F1170" i="41"/>
  <c r="E894" i="41"/>
  <c r="F894" i="41"/>
  <c r="E871" i="41"/>
  <c r="F871" i="41"/>
  <c r="E1125" i="41"/>
  <c r="F1125" i="41"/>
  <c r="E1310" i="41"/>
  <c r="F1310" i="41"/>
  <c r="E1267" i="41"/>
  <c r="F1267" i="41"/>
  <c r="E1023" i="41"/>
  <c r="F1023" i="41"/>
  <c r="E718" i="41"/>
  <c r="F718" i="41"/>
  <c r="E903" i="41"/>
  <c r="F903" i="41"/>
  <c r="E929" i="41"/>
  <c r="F929" i="41"/>
  <c r="E1084" i="41"/>
  <c r="F1084" i="41"/>
  <c r="F820" i="41"/>
  <c r="E820" i="41"/>
  <c r="E1178" i="41"/>
  <c r="F1178" i="41"/>
  <c r="E1034" i="41"/>
  <c r="F1034" i="41"/>
  <c r="E977" i="41"/>
  <c r="F977" i="41"/>
  <c r="E930" i="41"/>
  <c r="F930" i="41"/>
  <c r="E1286" i="41"/>
  <c r="F1286" i="41"/>
  <c r="E1254" i="41"/>
  <c r="F1254" i="41"/>
  <c r="E893" i="41"/>
  <c r="F893" i="41"/>
  <c r="E981" i="41"/>
  <c r="F981" i="41"/>
  <c r="E790" i="41"/>
  <c r="F790" i="41"/>
  <c r="E729" i="41"/>
  <c r="E1156" i="41"/>
  <c r="F1156" i="41"/>
  <c r="E1297" i="41"/>
  <c r="F1297" i="41"/>
  <c r="E1040" i="41"/>
  <c r="F1040" i="41"/>
  <c r="E1221" i="41"/>
  <c r="F1221" i="41"/>
  <c r="E1251" i="41"/>
  <c r="F1251" i="41"/>
  <c r="E885" i="41"/>
  <c r="F885" i="41"/>
  <c r="E1014" i="41"/>
  <c r="F1014" i="41"/>
  <c r="E825" i="41"/>
  <c r="E1263" i="41"/>
  <c r="F1263" i="41"/>
  <c r="E995" i="41"/>
  <c r="F995" i="41"/>
  <c r="E1073" i="41"/>
  <c r="F1073" i="41"/>
  <c r="F847" i="41"/>
  <c r="E847" i="41"/>
  <c r="E1316" i="41"/>
  <c r="F1316" i="41"/>
  <c r="E1234" i="41"/>
  <c r="F1234" i="41"/>
  <c r="E1305" i="41"/>
  <c r="F1305" i="41"/>
  <c r="E768" i="41"/>
  <c r="F768" i="41"/>
  <c r="E1198" i="41"/>
  <c r="F1198" i="41"/>
  <c r="E1069" i="41"/>
  <c r="F1069" i="41"/>
  <c r="E1029" i="41"/>
  <c r="F1029" i="41"/>
  <c r="E968" i="41"/>
  <c r="F968" i="41"/>
  <c r="E1205" i="41"/>
  <c r="F1205" i="41"/>
  <c r="E1172" i="41"/>
  <c r="F1172" i="41"/>
  <c r="E1116" i="41"/>
  <c r="F1116" i="41"/>
  <c r="E939" i="41"/>
  <c r="F939" i="41"/>
  <c r="F752" i="41"/>
  <c r="E752" i="41"/>
  <c r="E1120" i="41"/>
  <c r="F1120" i="41"/>
  <c r="E1228" i="41"/>
  <c r="F1228" i="41"/>
  <c r="E1224" i="41"/>
  <c r="F1224" i="41"/>
  <c r="E945" i="41"/>
  <c r="F945" i="41"/>
  <c r="E1044" i="41"/>
  <c r="F1044" i="41"/>
  <c r="E967" i="41"/>
  <c r="F967" i="41"/>
  <c r="E738" i="41"/>
  <c r="F738" i="41"/>
  <c r="E941" i="41"/>
  <c r="F941" i="41"/>
  <c r="E875" i="41"/>
  <c r="F875" i="41"/>
  <c r="E1223" i="41"/>
  <c r="F1223" i="41"/>
  <c r="E858" i="41"/>
  <c r="F858" i="41"/>
  <c r="F734" i="41"/>
  <c r="E734" i="41"/>
  <c r="E1079" i="41"/>
  <c r="F1079" i="41"/>
  <c r="E1050" i="41"/>
  <c r="F1050" i="41"/>
  <c r="E1231" i="41"/>
  <c r="F1231" i="41"/>
  <c r="E895" i="41"/>
  <c r="F895" i="41"/>
  <c r="E955" i="41"/>
  <c r="F955" i="41"/>
  <c r="E1227" i="41"/>
  <c r="F1227" i="41"/>
  <c r="E836" i="41"/>
  <c r="E1160" i="41"/>
  <c r="F1160" i="41"/>
  <c r="E831" i="41"/>
  <c r="F831" i="41"/>
  <c r="E747" i="41"/>
  <c r="F747" i="41"/>
  <c r="E1235" i="41"/>
  <c r="F1235" i="41"/>
  <c r="E862" i="41"/>
  <c r="F862" i="41"/>
  <c r="G75" i="29"/>
  <c r="D75" i="29"/>
  <c r="B75" i="29"/>
  <c r="E75" i="29" s="1"/>
  <c r="D139" i="29"/>
  <c r="B139" i="29"/>
  <c r="E139" i="29" s="1"/>
  <c r="G139" i="29"/>
  <c r="B76" i="29"/>
  <c r="E76" i="29" s="1"/>
  <c r="G76" i="29"/>
  <c r="D76" i="29"/>
  <c r="B74" i="29"/>
  <c r="E74" i="29" s="1"/>
  <c r="G74" i="29"/>
  <c r="D74" i="29"/>
  <c r="D97" i="29"/>
  <c r="B97" i="29"/>
  <c r="E97" i="29" s="1"/>
  <c r="G97" i="29"/>
  <c r="B120" i="29"/>
  <c r="E120" i="29" s="1"/>
  <c r="D120" i="29"/>
  <c r="G120" i="29"/>
  <c r="G37" i="29"/>
  <c r="B37" i="29"/>
  <c r="E37" i="29" s="1"/>
  <c r="D37" i="29"/>
  <c r="D96" i="29"/>
  <c r="B96" i="29"/>
  <c r="E96" i="29" s="1"/>
  <c r="G96" i="29"/>
  <c r="G80" i="29"/>
  <c r="D80" i="29"/>
  <c r="B80" i="29"/>
  <c r="E80" i="29" s="1"/>
  <c r="G31" i="29"/>
  <c r="B31" i="29"/>
  <c r="E31" i="29" s="1"/>
  <c r="D31" i="29"/>
  <c r="B95" i="29"/>
  <c r="E95" i="29" s="1"/>
  <c r="G95" i="29"/>
  <c r="D95" i="29"/>
  <c r="G159" i="29"/>
  <c r="D159" i="29"/>
  <c r="B159" i="29"/>
  <c r="E159" i="29" s="1"/>
  <c r="D116" i="29"/>
  <c r="G116" i="29"/>
  <c r="B116" i="29"/>
  <c r="E116" i="29" s="1"/>
  <c r="G114" i="29"/>
  <c r="B114" i="29"/>
  <c r="E114" i="29" s="1"/>
  <c r="D114" i="29"/>
  <c r="B137" i="29"/>
  <c r="E137" i="29" s="1"/>
  <c r="G137" i="29"/>
  <c r="D137" i="29"/>
  <c r="G70" i="29"/>
  <c r="D70" i="29"/>
  <c r="B70" i="29"/>
  <c r="E70" i="29" s="1"/>
  <c r="G109" i="29"/>
  <c r="B109" i="29"/>
  <c r="E109" i="29" s="1"/>
  <c r="D109" i="29"/>
  <c r="D101" i="29"/>
  <c r="G101" i="29"/>
  <c r="B101" i="29"/>
  <c r="E101" i="29" s="1"/>
  <c r="B67" i="29"/>
  <c r="E67" i="29" s="1"/>
  <c r="D67" i="29"/>
  <c r="G67" i="29"/>
  <c r="D131" i="29"/>
  <c r="B131" i="29"/>
  <c r="E131" i="29" s="1"/>
  <c r="G131" i="29"/>
  <c r="B60" i="29"/>
  <c r="E60" i="29" s="1"/>
  <c r="D60" i="29"/>
  <c r="G60" i="29"/>
  <c r="B58" i="29"/>
  <c r="E58" i="29" s="1"/>
  <c r="D58" i="29"/>
  <c r="G58" i="29"/>
  <c r="G81" i="29"/>
  <c r="D81" i="29"/>
  <c r="B81" i="29"/>
  <c r="E81" i="29" s="1"/>
  <c r="G88" i="29"/>
  <c r="D88" i="29"/>
  <c r="B88" i="29"/>
  <c r="E88" i="29" s="1"/>
  <c r="G45" i="29"/>
  <c r="D45" i="29"/>
  <c r="B45" i="29"/>
  <c r="E45" i="29" s="1"/>
  <c r="G34" i="29"/>
  <c r="B34" i="29"/>
  <c r="E34" i="29" s="1"/>
  <c r="D34" i="29"/>
  <c r="B26" i="29"/>
  <c r="E26" i="29" s="1"/>
  <c r="G26" i="29"/>
  <c r="D26" i="29"/>
  <c r="G39" i="29"/>
  <c r="D39" i="29"/>
  <c r="B39" i="29"/>
  <c r="E39" i="29" s="1"/>
  <c r="D103" i="29"/>
  <c r="B103" i="29"/>
  <c r="E103" i="29" s="1"/>
  <c r="G103" i="29"/>
  <c r="G20" i="29"/>
  <c r="D20" i="29"/>
  <c r="B20" i="29"/>
  <c r="E20" i="29" s="1"/>
  <c r="G132" i="29"/>
  <c r="B132" i="29"/>
  <c r="E132" i="29" s="1"/>
  <c r="D132" i="29"/>
  <c r="G130" i="29"/>
  <c r="B130" i="29"/>
  <c r="E130" i="29" s="1"/>
  <c r="D130" i="29"/>
  <c r="B153" i="29"/>
  <c r="E153" i="29" s="1"/>
  <c r="G153" i="29"/>
  <c r="D153" i="29"/>
  <c r="G102" i="29"/>
  <c r="B102" i="29"/>
  <c r="E102" i="29" s="1"/>
  <c r="D102" i="29"/>
  <c r="B77" i="29"/>
  <c r="E77" i="29" s="1"/>
  <c r="G77" i="29"/>
  <c r="D77" i="29"/>
  <c r="D69" i="29"/>
  <c r="B69" i="29"/>
  <c r="E69" i="29" s="1"/>
  <c r="G69" i="29"/>
  <c r="D64" i="29"/>
  <c r="B64" i="29"/>
  <c r="E64" i="29" s="1"/>
  <c r="G64" i="29"/>
  <c r="D142" i="29"/>
  <c r="B142" i="29"/>
  <c r="E142" i="29" s="1"/>
  <c r="G142" i="29"/>
  <c r="E746" i="41"/>
  <c r="F746" i="41"/>
  <c r="E838" i="41"/>
  <c r="F838" i="41"/>
  <c r="E1148" i="41"/>
  <c r="F1148" i="41"/>
  <c r="E1140" i="41"/>
  <c r="F1140" i="41"/>
  <c r="E1268" i="41"/>
  <c r="F1268" i="41"/>
  <c r="E1186" i="41"/>
  <c r="F1186" i="41"/>
  <c r="E1211" i="41"/>
  <c r="F1211" i="41"/>
  <c r="E1076" i="41"/>
  <c r="F1076" i="41"/>
  <c r="E839" i="41"/>
  <c r="F839" i="41"/>
  <c r="E760" i="41"/>
  <c r="F760" i="41"/>
  <c r="E1020" i="41"/>
  <c r="F1020" i="41"/>
  <c r="E980" i="41"/>
  <c r="F980" i="41"/>
  <c r="E1134" i="41"/>
  <c r="F1134" i="41"/>
  <c r="E1154" i="41"/>
  <c r="F1154" i="41"/>
  <c r="E990" i="41"/>
  <c r="F990" i="41"/>
  <c r="E1189" i="41"/>
  <c r="F1189" i="41"/>
  <c r="F750" i="41"/>
  <c r="E750" i="41"/>
  <c r="E1216" i="41"/>
  <c r="F1216" i="41"/>
  <c r="E1010" i="41"/>
  <c r="F1010" i="41"/>
  <c r="E1175" i="41"/>
  <c r="F1175" i="41"/>
  <c r="E824" i="41"/>
  <c r="F824" i="41"/>
  <c r="E860" i="41"/>
  <c r="F860" i="41"/>
  <c r="F735" i="41"/>
  <c r="E735" i="41"/>
  <c r="E1058" i="41"/>
  <c r="F1058" i="41"/>
  <c r="E994" i="41"/>
  <c r="F994" i="41"/>
  <c r="E901" i="41"/>
  <c r="F901" i="41"/>
  <c r="E931" i="41"/>
  <c r="F931" i="41"/>
  <c r="E961" i="41"/>
  <c r="F961" i="41"/>
  <c r="E969" i="41"/>
  <c r="F969" i="41"/>
  <c r="E993" i="41"/>
  <c r="F993" i="41"/>
  <c r="F740" i="41"/>
  <c r="E740" i="41"/>
  <c r="E1250" i="41"/>
  <c r="F1250" i="41"/>
  <c r="E1030" i="41"/>
  <c r="F1030" i="41"/>
  <c r="E1103" i="41"/>
  <c r="F1103" i="41"/>
  <c r="F852" i="41"/>
  <c r="E852" i="41"/>
  <c r="E1171" i="41"/>
  <c r="F1171" i="41"/>
  <c r="E953" i="41"/>
  <c r="F953" i="41"/>
  <c r="E1166" i="41"/>
  <c r="F1166" i="41"/>
  <c r="E1259" i="41"/>
  <c r="F1259" i="41"/>
  <c r="E1083" i="41"/>
  <c r="F1083" i="41"/>
  <c r="E1200" i="41"/>
  <c r="F1200" i="41"/>
  <c r="E1093" i="41"/>
  <c r="F1093" i="41"/>
  <c r="E887" i="41"/>
  <c r="F887" i="41"/>
  <c r="E1052" i="41"/>
  <c r="F1052" i="41"/>
  <c r="E1290" i="41"/>
  <c r="F1290" i="41"/>
  <c r="E1064" i="41"/>
  <c r="F1064" i="41"/>
  <c r="E910" i="41"/>
  <c r="F910" i="41"/>
  <c r="F801" i="41"/>
  <c r="E801" i="41"/>
  <c r="F739" i="41"/>
  <c r="E739" i="41"/>
  <c r="E1283" i="41"/>
  <c r="F1283" i="41"/>
  <c r="E1203" i="41"/>
  <c r="F1203" i="41"/>
  <c r="E792" i="41"/>
  <c r="F792" i="41"/>
  <c r="E959" i="41"/>
  <c r="F959" i="41"/>
  <c r="E1129" i="41"/>
  <c r="F1129" i="41"/>
  <c r="E1258" i="41"/>
  <c r="F1258" i="41"/>
  <c r="E841" i="41"/>
  <c r="F841" i="41"/>
  <c r="E932" i="41"/>
  <c r="F932" i="41"/>
  <c r="E868" i="41"/>
  <c r="F868" i="41"/>
  <c r="F803" i="41"/>
  <c r="E803" i="41"/>
  <c r="E1314" i="41"/>
  <c r="F1314" i="41"/>
  <c r="E1174" i="41"/>
  <c r="F1174" i="41"/>
  <c r="E970" i="41"/>
  <c r="F970" i="41"/>
  <c r="E1285" i="41"/>
  <c r="F1285" i="41"/>
  <c r="E919" i="41"/>
  <c r="F919" i="41"/>
  <c r="E1139" i="41"/>
  <c r="F1139" i="41"/>
  <c r="E821" i="41"/>
  <c r="F821" i="41"/>
  <c r="E924" i="41"/>
  <c r="F924" i="41"/>
  <c r="E1143" i="41"/>
  <c r="F1143" i="41"/>
  <c r="E880" i="41"/>
  <c r="F880" i="41"/>
  <c r="E1089" i="41"/>
  <c r="F1089" i="41"/>
  <c r="E1272" i="41"/>
  <c r="F1272" i="41"/>
  <c r="E1082" i="41"/>
  <c r="F1082" i="41"/>
  <c r="E989" i="41"/>
  <c r="F989" i="41"/>
  <c r="E1278" i="41"/>
  <c r="F1278" i="41"/>
  <c r="E1025" i="41"/>
  <c r="F1025" i="41"/>
  <c r="E855" i="41"/>
  <c r="F855" i="41"/>
  <c r="E810" i="41"/>
  <c r="F810" i="41"/>
  <c r="E1197" i="41"/>
  <c r="F1197" i="41"/>
  <c r="E1110" i="41"/>
  <c r="F1110" i="41"/>
  <c r="E1117" i="41"/>
  <c r="F1117" i="41"/>
  <c r="E1123" i="41"/>
  <c r="F1123" i="41"/>
  <c r="E915" i="41"/>
  <c r="F915" i="41"/>
  <c r="E822" i="41"/>
  <c r="F822" i="41"/>
  <c r="E1247" i="41"/>
  <c r="F1247" i="41"/>
  <c r="E874" i="41"/>
  <c r="F874" i="41"/>
  <c r="E952" i="41"/>
  <c r="F952" i="41"/>
  <c r="E1085" i="41"/>
  <c r="F1085" i="41"/>
  <c r="E1281" i="41"/>
  <c r="F1281" i="41"/>
  <c r="E900" i="41"/>
  <c r="F900" i="41"/>
  <c r="E748" i="41"/>
  <c r="F748" i="41"/>
  <c r="E833" i="41"/>
  <c r="F833" i="41"/>
  <c r="E1122" i="41"/>
  <c r="F1122" i="41"/>
  <c r="E783" i="41"/>
  <c r="F783" i="41"/>
  <c r="E1294" i="41"/>
  <c r="F1294" i="41"/>
  <c r="E775" i="41"/>
  <c r="F775" i="41"/>
  <c r="E878" i="41"/>
  <c r="F878" i="41"/>
  <c r="E1119" i="41"/>
  <c r="F1119" i="41"/>
  <c r="F793" i="41"/>
  <c r="E793" i="41"/>
  <c r="E1230" i="41"/>
  <c r="F1230" i="41"/>
  <c r="F787" i="41"/>
  <c r="E787" i="41"/>
  <c r="E1016" i="41"/>
  <c r="F1016" i="41"/>
  <c r="E864" i="41"/>
  <c r="F864" i="41"/>
  <c r="E1146" i="41"/>
  <c r="F1146" i="41"/>
  <c r="E1168" i="41"/>
  <c r="F1168" i="41"/>
  <c r="E1292" i="41"/>
  <c r="F1292" i="41"/>
  <c r="E1182" i="41"/>
  <c r="F1182" i="41"/>
  <c r="E909" i="41"/>
  <c r="F909" i="41"/>
  <c r="E1159" i="41"/>
  <c r="F1159" i="41"/>
  <c r="E1150" i="41"/>
  <c r="F1150" i="41"/>
  <c r="E1299" i="41"/>
  <c r="F1299" i="41"/>
  <c r="E888" i="41"/>
  <c r="F888" i="41"/>
  <c r="E1035" i="41"/>
  <c r="F1035" i="41"/>
  <c r="E865" i="41"/>
  <c r="F865" i="41"/>
  <c r="E1295" i="41"/>
  <c r="F1295" i="41"/>
  <c r="E1038" i="41"/>
  <c r="F1038" i="41"/>
  <c r="F791" i="41"/>
  <c r="E791" i="41"/>
  <c r="E1302" i="41"/>
  <c r="F1302" i="41"/>
  <c r="E907" i="41"/>
  <c r="F907" i="41"/>
  <c r="E786" i="41"/>
  <c r="F786" i="41"/>
  <c r="E905" i="41"/>
  <c r="F905" i="41"/>
  <c r="E1075" i="41"/>
  <c r="F1075" i="41"/>
  <c r="E1217" i="41"/>
  <c r="F1217" i="41"/>
  <c r="E1287" i="41"/>
  <c r="F1287" i="41"/>
  <c r="E764" i="41"/>
  <c r="F764" i="41"/>
  <c r="E1192" i="41"/>
  <c r="F1192" i="41"/>
  <c r="E923" i="41"/>
  <c r="F923" i="41"/>
  <c r="E1195" i="41"/>
  <c r="F1195" i="41"/>
  <c r="E1280" i="41"/>
  <c r="F1280" i="41"/>
  <c r="E987" i="41"/>
  <c r="F987" i="41"/>
  <c r="F733" i="41"/>
  <c r="E733" i="41"/>
  <c r="E940" i="41"/>
  <c r="F940" i="41"/>
  <c r="E732" i="41"/>
  <c r="F732" i="41"/>
  <c r="E914" i="41"/>
  <c r="F914" i="41"/>
  <c r="E1107" i="41"/>
  <c r="F1107" i="41"/>
  <c r="E1074" i="41"/>
  <c r="F1074" i="41"/>
  <c r="E1248" i="41"/>
  <c r="F1248" i="41"/>
  <c r="E717" i="41"/>
  <c r="F717" i="41"/>
  <c r="E1212" i="41"/>
  <c r="F1212" i="41"/>
  <c r="E1131" i="41"/>
  <c r="F1131" i="41"/>
  <c r="E1031" i="41"/>
  <c r="F1031" i="41"/>
  <c r="E958" i="41"/>
  <c r="F958" i="41"/>
  <c r="E1269" i="41"/>
  <c r="F1269" i="41"/>
  <c r="E853" i="41"/>
  <c r="F853" i="41"/>
  <c r="E890" i="41"/>
  <c r="F890" i="41"/>
  <c r="E882" i="41"/>
  <c r="F882" i="41"/>
  <c r="E1001" i="41"/>
  <c r="F1001" i="41"/>
  <c r="E1048" i="41"/>
  <c r="F1048" i="41"/>
  <c r="E1057" i="41"/>
  <c r="F1057" i="41"/>
  <c r="E1284" i="41"/>
  <c r="F1284" i="41"/>
  <c r="E845" i="41"/>
  <c r="F845" i="41"/>
  <c r="E762" i="41"/>
  <c r="F762" i="41"/>
  <c r="B27" i="29"/>
  <c r="E27" i="29" s="1"/>
  <c r="D27" i="29"/>
  <c r="G27" i="29"/>
  <c r="B91" i="29"/>
  <c r="E91" i="29" s="1"/>
  <c r="G91" i="29"/>
  <c r="D91" i="29"/>
  <c r="B155" i="29"/>
  <c r="E155" i="29" s="1"/>
  <c r="D155" i="29"/>
  <c r="G155" i="29"/>
  <c r="D108" i="29"/>
  <c r="B108" i="29"/>
  <c r="E108" i="29" s="1"/>
  <c r="G108" i="29"/>
  <c r="G106" i="29"/>
  <c r="D106" i="29"/>
  <c r="B106" i="29"/>
  <c r="E106" i="29" s="1"/>
  <c r="B129" i="29"/>
  <c r="E129" i="29" s="1"/>
  <c r="G129" i="29"/>
  <c r="D129" i="29"/>
  <c r="D54" i="29"/>
  <c r="B54" i="29"/>
  <c r="E54" i="29" s="1"/>
  <c r="G54" i="29"/>
  <c r="D21" i="29"/>
  <c r="B21" i="29"/>
  <c r="E21" i="29" s="1"/>
  <c r="G21" i="29"/>
  <c r="B94" i="29"/>
  <c r="E94" i="29" s="1"/>
  <c r="D94" i="29"/>
  <c r="G94" i="29"/>
  <c r="D78" i="29"/>
  <c r="G78" i="29"/>
  <c r="B78" i="29"/>
  <c r="E78" i="29" s="1"/>
  <c r="B47" i="29"/>
  <c r="E47" i="29" s="1"/>
  <c r="D47" i="29"/>
  <c r="G47" i="29"/>
  <c r="B111" i="29"/>
  <c r="E111" i="29" s="1"/>
  <c r="G111" i="29"/>
  <c r="D111" i="29"/>
  <c r="B28" i="29"/>
  <c r="E28" i="29" s="1"/>
  <c r="D28" i="29"/>
  <c r="G28" i="29"/>
  <c r="G148" i="29"/>
  <c r="B148" i="29"/>
  <c r="E148" i="29" s="1"/>
  <c r="D148" i="29"/>
  <c r="D146" i="29"/>
  <c r="G146" i="29"/>
  <c r="B146" i="29"/>
  <c r="E146" i="29" s="1"/>
  <c r="D22" i="29"/>
  <c r="G22" i="29"/>
  <c r="B22" i="29"/>
  <c r="E22" i="29" s="1"/>
  <c r="G134" i="29"/>
  <c r="B134" i="29"/>
  <c r="E134" i="29" s="1"/>
  <c r="D134" i="29"/>
  <c r="D18" i="29"/>
  <c r="B18" i="29"/>
  <c r="E18" i="29" s="1"/>
  <c r="G18" i="29"/>
  <c r="G165" i="29"/>
  <c r="B165" i="29"/>
  <c r="E165" i="29" s="1"/>
  <c r="D165" i="29"/>
  <c r="G83" i="29"/>
  <c r="D83" i="29"/>
  <c r="B83" i="29"/>
  <c r="E83" i="29" s="1"/>
  <c r="D147" i="29"/>
  <c r="G147" i="29"/>
  <c r="B147" i="29"/>
  <c r="E147" i="29" s="1"/>
  <c r="B92" i="29"/>
  <c r="E92" i="29" s="1"/>
  <c r="D92" i="29"/>
  <c r="G92" i="29"/>
  <c r="G90" i="29"/>
  <c r="D90" i="29"/>
  <c r="B90" i="29"/>
  <c r="E90" i="29" s="1"/>
  <c r="G113" i="29"/>
  <c r="D113" i="29"/>
  <c r="B113" i="29"/>
  <c r="E113" i="29" s="1"/>
  <c r="B152" i="29"/>
  <c r="E152" i="29" s="1"/>
  <c r="G152" i="29"/>
  <c r="D152" i="29"/>
  <c r="D29" i="29"/>
  <c r="G29" i="29"/>
  <c r="B29" i="29"/>
  <c r="E29" i="29" s="1"/>
  <c r="B160" i="29"/>
  <c r="E160" i="29" s="1"/>
  <c r="D160" i="29"/>
  <c r="G160" i="29"/>
  <c r="D55" i="29"/>
  <c r="G55" i="29"/>
  <c r="B55" i="29"/>
  <c r="E55" i="29" s="1"/>
  <c r="G119" i="29"/>
  <c r="B119" i="29"/>
  <c r="E119" i="29" s="1"/>
  <c r="D119" i="29"/>
  <c r="G36" i="29"/>
  <c r="D36" i="29"/>
  <c r="B36" i="29"/>
  <c r="E36" i="29" s="1"/>
  <c r="G164" i="29"/>
  <c r="B164" i="29"/>
  <c r="E164" i="29" s="1"/>
  <c r="D164" i="29"/>
  <c r="B162" i="29"/>
  <c r="E162" i="29" s="1"/>
  <c r="G162" i="29"/>
  <c r="D162" i="29"/>
  <c r="G40" i="29"/>
  <c r="B40" i="29"/>
  <c r="E40" i="29" s="1"/>
  <c r="D40" i="29"/>
  <c r="B57" i="29"/>
  <c r="E57" i="29" s="1"/>
  <c r="G57" i="29"/>
  <c r="D57" i="29"/>
  <c r="D141" i="29"/>
  <c r="B141" i="29"/>
  <c r="E141" i="29" s="1"/>
  <c r="G141" i="29"/>
  <c r="B46" i="29"/>
  <c r="E46" i="29" s="1"/>
  <c r="D46" i="29"/>
  <c r="G46" i="29"/>
  <c r="E1193" i="41"/>
  <c r="F1193" i="41"/>
  <c r="E1300" i="41"/>
  <c r="F1300" i="41"/>
  <c r="E1185" i="41"/>
  <c r="F1185" i="41"/>
  <c r="E863" i="41"/>
  <c r="F863" i="41"/>
  <c r="E782" i="41"/>
  <c r="F782" i="41"/>
  <c r="E877" i="41"/>
  <c r="F877" i="41"/>
  <c r="E962" i="41"/>
  <c r="F962" i="41"/>
  <c r="E870" i="41"/>
  <c r="F870" i="41"/>
  <c r="E1177" i="41"/>
  <c r="F1177" i="41"/>
  <c r="E770" i="41"/>
  <c r="F770" i="41"/>
  <c r="E991" i="41"/>
  <c r="F991" i="41"/>
  <c r="E996" i="41"/>
  <c r="F996" i="41"/>
  <c r="E1229" i="41"/>
  <c r="F1229" i="41"/>
  <c r="E867" i="41"/>
  <c r="F867" i="41"/>
  <c r="E1101" i="41"/>
  <c r="F1101" i="41"/>
  <c r="E1309" i="41"/>
  <c r="F1309" i="41"/>
  <c r="E1068" i="41"/>
  <c r="F1068" i="41"/>
  <c r="E1274" i="41"/>
  <c r="F1274" i="41"/>
  <c r="E1176" i="41"/>
  <c r="F1176" i="41"/>
  <c r="E758" i="41"/>
  <c r="F758" i="41"/>
  <c r="F771" i="41"/>
  <c r="E771" i="41"/>
  <c r="E757" i="41"/>
  <c r="F757" i="41"/>
  <c r="E921" i="41"/>
  <c r="F921" i="41"/>
  <c r="E1241" i="41"/>
  <c r="F1241" i="41"/>
  <c r="E1017" i="41"/>
  <c r="F1017" i="41"/>
  <c r="E716" i="41"/>
  <c r="E1105" i="41"/>
  <c r="F1105" i="41"/>
  <c r="E1130" i="41"/>
  <c r="F1130" i="41"/>
  <c r="E1201" i="41"/>
  <c r="F1201" i="41"/>
  <c r="E1271" i="41"/>
  <c r="F1271" i="41"/>
  <c r="E1138" i="41"/>
  <c r="F1138" i="41"/>
  <c r="E883" i="41"/>
  <c r="F883" i="41"/>
  <c r="E1005" i="41"/>
  <c r="F1005" i="41"/>
  <c r="E904" i="41"/>
  <c r="F904" i="41"/>
  <c r="F763" i="41"/>
  <c r="E763" i="41"/>
  <c r="E1142" i="41"/>
  <c r="F1142" i="41"/>
  <c r="E773" i="41"/>
  <c r="F773" i="41"/>
  <c r="E756" i="41"/>
  <c r="F756" i="41"/>
  <c r="E1128" i="41"/>
  <c r="F1128" i="41"/>
  <c r="E849" i="41"/>
  <c r="F849" i="41"/>
  <c r="E896" i="41"/>
  <c r="F896" i="41"/>
  <c r="E827" i="41"/>
  <c r="E1266" i="41"/>
  <c r="F1266" i="41"/>
  <c r="E806" i="41"/>
  <c r="F806" i="41"/>
  <c r="F796" i="41"/>
  <c r="E796" i="41"/>
  <c r="E1173" i="41"/>
  <c r="F1173" i="41"/>
  <c r="E1041" i="41"/>
  <c r="F1041" i="41"/>
  <c r="E1209" i="41"/>
  <c r="F1209" i="41"/>
  <c r="E1301" i="41"/>
  <c r="F1301" i="41"/>
  <c r="E754" i="41"/>
  <c r="F754" i="41"/>
  <c r="E1067" i="41"/>
  <c r="F1067" i="41"/>
  <c r="E1095" i="41"/>
  <c r="F1095" i="41"/>
  <c r="E795" i="41"/>
  <c r="F795" i="41"/>
  <c r="F834" i="41"/>
  <c r="E834" i="41"/>
  <c r="E986" i="41"/>
  <c r="F986" i="41"/>
  <c r="E1102" i="41"/>
  <c r="F1102" i="41"/>
  <c r="E918" i="41"/>
  <c r="F918" i="41"/>
  <c r="E1304" i="41"/>
  <c r="F1304" i="41"/>
  <c r="E889" i="41"/>
  <c r="F889" i="41"/>
  <c r="F812" i="41"/>
  <c r="E812" i="41"/>
  <c r="E1091" i="41"/>
  <c r="F1091" i="41"/>
  <c r="E912" i="41"/>
  <c r="F912" i="41"/>
  <c r="E881" i="41"/>
  <c r="F881" i="41"/>
  <c r="E1111" i="41"/>
  <c r="F1111" i="41"/>
  <c r="E983" i="41"/>
  <c r="F983" i="41"/>
  <c r="E1161" i="41"/>
  <c r="F1161" i="41"/>
  <c r="E944" i="41"/>
  <c r="F944" i="41"/>
  <c r="E1184" i="41"/>
  <c r="F1184" i="41"/>
  <c r="F823" i="41"/>
  <c r="E823" i="41"/>
  <c r="E843" i="41"/>
  <c r="F843" i="41"/>
  <c r="E1070" i="41"/>
  <c r="F1070" i="41"/>
  <c r="E1261" i="41"/>
  <c r="F1261" i="41"/>
  <c r="E1066" i="41"/>
  <c r="F1066" i="41"/>
  <c r="E947" i="41"/>
  <c r="F947" i="41"/>
  <c r="E956" i="41"/>
  <c r="F956" i="41"/>
  <c r="F776" i="41"/>
  <c r="E776" i="41"/>
  <c r="E960" i="41"/>
  <c r="F960" i="41"/>
  <c r="E917" i="41"/>
  <c r="F917" i="41"/>
  <c r="E1293" i="41"/>
  <c r="F1293" i="41"/>
  <c r="E946" i="41"/>
  <c r="F946" i="41"/>
  <c r="E1118" i="41"/>
  <c r="F1118" i="41"/>
  <c r="E745" i="41"/>
  <c r="F745" i="41"/>
  <c r="E1315" i="41"/>
  <c r="F1315" i="41"/>
  <c r="E1265" i="41"/>
  <c r="F1265" i="41"/>
  <c r="E975" i="41"/>
  <c r="F975" i="41"/>
  <c r="E1282" i="41"/>
  <c r="F1282" i="41"/>
  <c r="E832" i="41"/>
  <c r="F832" i="41"/>
  <c r="E949" i="41"/>
  <c r="F949" i="41"/>
  <c r="E1055" i="41"/>
  <c r="F1055" i="41"/>
  <c r="E1115" i="41"/>
  <c r="F1115" i="41"/>
  <c r="E1219" i="41"/>
  <c r="F1219" i="41"/>
  <c r="E759" i="41"/>
  <c r="F759" i="41"/>
  <c r="E1013" i="41"/>
  <c r="F1013" i="41"/>
  <c r="E1086" i="41"/>
  <c r="F1086" i="41"/>
  <c r="E1275" i="41"/>
  <c r="F1275" i="41"/>
  <c r="E723" i="41"/>
  <c r="F723" i="41"/>
  <c r="E1015" i="41"/>
  <c r="F1015" i="41"/>
  <c r="E1104" i="41"/>
  <c r="F1104" i="41"/>
  <c r="E751" i="41"/>
  <c r="F751" i="41"/>
  <c r="F761" i="41"/>
  <c r="E761" i="41"/>
  <c r="E1051" i="41"/>
  <c r="F1051" i="41"/>
  <c r="E1167" i="41"/>
  <c r="F1167" i="41"/>
  <c r="E1108" i="41"/>
  <c r="F1108" i="41"/>
  <c r="E1165" i="41"/>
  <c r="F1165" i="41"/>
  <c r="E1169" i="41"/>
  <c r="F1169" i="41"/>
  <c r="E1039" i="41"/>
  <c r="F1039" i="41"/>
  <c r="E1279" i="41"/>
  <c r="F1279" i="41"/>
  <c r="E950" i="41"/>
  <c r="F950" i="41"/>
  <c r="F859" i="41"/>
  <c r="E859" i="41"/>
  <c r="E936" i="41"/>
  <c r="F936" i="41"/>
  <c r="E1024" i="41"/>
  <c r="F1024" i="41"/>
  <c r="E897" i="41"/>
  <c r="F897" i="41"/>
  <c r="E1270" i="41"/>
  <c r="F1270" i="41"/>
  <c r="E769" i="41"/>
  <c r="F769" i="41"/>
  <c r="E916" i="41"/>
  <c r="F916" i="41"/>
  <c r="E1065" i="41"/>
  <c r="F1065" i="41"/>
  <c r="E1028" i="41"/>
  <c r="F1028" i="41"/>
  <c r="D43" i="29"/>
  <c r="B43" i="29"/>
  <c r="E43" i="29" s="1"/>
  <c r="G43" i="29"/>
  <c r="D107" i="29"/>
  <c r="B107" i="29"/>
  <c r="E107" i="29" s="1"/>
  <c r="G107" i="29"/>
  <c r="D24" i="29"/>
  <c r="G24" i="29"/>
  <c r="B24" i="29"/>
  <c r="E24" i="29" s="1"/>
  <c r="G140" i="29"/>
  <c r="B140" i="29"/>
  <c r="E140" i="29" s="1"/>
  <c r="D140" i="29"/>
  <c r="D138" i="29"/>
  <c r="G138" i="29"/>
  <c r="B138" i="29"/>
  <c r="E138" i="29" s="1"/>
  <c r="B161" i="29"/>
  <c r="E161" i="29" s="1"/>
  <c r="G161" i="29"/>
  <c r="D161" i="29"/>
  <c r="B118" i="29"/>
  <c r="E118" i="29" s="1"/>
  <c r="D118" i="29"/>
  <c r="G118" i="29"/>
  <c r="G93" i="29"/>
  <c r="D93" i="29"/>
  <c r="B93" i="29"/>
  <c r="E93" i="29" s="1"/>
  <c r="G85" i="29"/>
  <c r="B85" i="29"/>
  <c r="E85" i="29" s="1"/>
  <c r="D85" i="29"/>
  <c r="D63" i="29"/>
  <c r="G63" i="29"/>
  <c r="B63" i="29"/>
  <c r="E63" i="29" s="1"/>
  <c r="B127" i="29"/>
  <c r="E127" i="29" s="1"/>
  <c r="G127" i="29"/>
  <c r="D127" i="29"/>
  <c r="G52" i="29"/>
  <c r="B52" i="29"/>
  <c r="E52" i="29" s="1"/>
  <c r="D52" i="29"/>
  <c r="D50" i="29"/>
  <c r="G50" i="29"/>
  <c r="B50" i="29"/>
  <c r="E50" i="29" s="1"/>
  <c r="D73" i="29"/>
  <c r="G73" i="29"/>
  <c r="B73" i="29"/>
  <c r="E73" i="29" s="1"/>
  <c r="D72" i="29"/>
  <c r="B72" i="29"/>
  <c r="E72" i="29" s="1"/>
  <c r="G72" i="29"/>
  <c r="G49" i="29"/>
  <c r="D49" i="29"/>
  <c r="B49" i="29"/>
  <c r="E49" i="29" s="1"/>
  <c r="D128" i="29"/>
  <c r="B128" i="29"/>
  <c r="E128" i="29" s="1"/>
  <c r="G128" i="29"/>
  <c r="D112" i="29"/>
  <c r="B112" i="29"/>
  <c r="E112" i="29" s="1"/>
  <c r="G112" i="29"/>
  <c r="G35" i="29"/>
  <c r="D35" i="29"/>
  <c r="B35" i="29"/>
  <c r="E35" i="29" s="1"/>
  <c r="D99" i="29"/>
  <c r="B99" i="29"/>
  <c r="E99" i="29" s="1"/>
  <c r="G99" i="29"/>
  <c r="G163" i="29"/>
  <c r="B163" i="29"/>
  <c r="E163" i="29" s="1"/>
  <c r="D163" i="29"/>
  <c r="D124" i="29"/>
  <c r="B124" i="29"/>
  <c r="E124" i="29" s="1"/>
  <c r="G124" i="29"/>
  <c r="G122" i="29"/>
  <c r="B122" i="29"/>
  <c r="E122" i="29" s="1"/>
  <c r="D122" i="29"/>
  <c r="G145" i="29"/>
  <c r="D145" i="29"/>
  <c r="B145" i="29"/>
  <c r="E145" i="29" s="1"/>
  <c r="B86" i="29"/>
  <c r="E86" i="29" s="1"/>
  <c r="D86" i="29"/>
  <c r="G86" i="29"/>
  <c r="G61" i="29"/>
  <c r="D61" i="29"/>
  <c r="B61" i="29"/>
  <c r="E61" i="29" s="1"/>
  <c r="D158" i="29"/>
  <c r="G158" i="29"/>
  <c r="B158" i="29"/>
  <c r="E158" i="29" s="1"/>
  <c r="D71" i="29"/>
  <c r="B71" i="29"/>
  <c r="E71" i="29" s="1"/>
  <c r="G71" i="29"/>
  <c r="D135" i="29"/>
  <c r="B135" i="29"/>
  <c r="E135" i="29" s="1"/>
  <c r="G135" i="29"/>
  <c r="B68" i="29"/>
  <c r="E68" i="29" s="1"/>
  <c r="G68" i="29"/>
  <c r="D68" i="29"/>
  <c r="B66" i="29"/>
  <c r="E66" i="29" s="1"/>
  <c r="G66" i="29"/>
  <c r="D66" i="29"/>
  <c r="D89" i="29"/>
  <c r="B89" i="29"/>
  <c r="E89" i="29" s="1"/>
  <c r="G89" i="29"/>
  <c r="B104" i="29"/>
  <c r="E104" i="29" s="1"/>
  <c r="G104" i="29"/>
  <c r="D104" i="29"/>
  <c r="G41" i="29"/>
  <c r="B41" i="29"/>
  <c r="E41" i="29" s="1"/>
  <c r="D41" i="29"/>
  <c r="D62" i="29"/>
  <c r="B62" i="29"/>
  <c r="E62" i="29" s="1"/>
  <c r="G62" i="29"/>
  <c r="E978" i="41"/>
  <c r="F978" i="41"/>
  <c r="E954" i="41"/>
  <c r="F954" i="41"/>
  <c r="E965" i="41"/>
  <c r="F965" i="41"/>
  <c r="E1062" i="41"/>
  <c r="F1062" i="41"/>
  <c r="E785" i="41"/>
  <c r="F785" i="41"/>
  <c r="E828" i="41"/>
  <c r="F828" i="41"/>
  <c r="E1092" i="41"/>
  <c r="F1092" i="41"/>
  <c r="E979" i="41"/>
  <c r="F979" i="41"/>
  <c r="F854" i="41"/>
  <c r="E854" i="41"/>
  <c r="E1019" i="41"/>
  <c r="F1019" i="41"/>
  <c r="E1090" i="41"/>
  <c r="F1090" i="41"/>
  <c r="E1037" i="41"/>
  <c r="F1037" i="41"/>
  <c r="E1121" i="41"/>
  <c r="F1121" i="41"/>
  <c r="E808" i="41"/>
  <c r="F808" i="41"/>
  <c r="E1277" i="41"/>
  <c r="F1277" i="41"/>
  <c r="F737" i="41"/>
  <c r="E737" i="41"/>
  <c r="E1260" i="41"/>
  <c r="F1260" i="41"/>
  <c r="F724" i="41"/>
  <c r="E724" i="41"/>
  <c r="E1162" i="41"/>
  <c r="F1162" i="41"/>
  <c r="F830" i="41"/>
  <c r="E830" i="41"/>
  <c r="E1204" i="41"/>
  <c r="F1204" i="41"/>
  <c r="E826" i="41"/>
  <c r="F826" i="41"/>
  <c r="E1056" i="41"/>
  <c r="F1056" i="41"/>
  <c r="E1021" i="41"/>
  <c r="F1021" i="41"/>
  <c r="E857" i="41"/>
  <c r="F857" i="41"/>
  <c r="E1151" i="41"/>
  <c r="F1151" i="41"/>
  <c r="E721" i="41"/>
  <c r="F721" i="41"/>
  <c r="E1264" i="41"/>
  <c r="F1264" i="41"/>
  <c r="F784" i="41"/>
  <c r="E784" i="41"/>
  <c r="E736" i="41"/>
  <c r="F736" i="41"/>
  <c r="F798" i="41"/>
  <c r="E798" i="41"/>
  <c r="E1144" i="41"/>
  <c r="F1144" i="41"/>
  <c r="F788" i="41"/>
  <c r="E788" i="41"/>
  <c r="F842" i="41"/>
  <c r="E842" i="41"/>
  <c r="E743" i="41"/>
  <c r="F743" i="41"/>
  <c r="E778" i="41"/>
  <c r="F778" i="41"/>
  <c r="E886" i="41"/>
  <c r="F886" i="41"/>
  <c r="E1214" i="41"/>
  <c r="F1214" i="41"/>
  <c r="E730" i="41"/>
  <c r="F730" i="41"/>
  <c r="E898" i="41"/>
  <c r="F898" i="41"/>
  <c r="E925" i="41"/>
  <c r="F925" i="41"/>
  <c r="E1206" i="41"/>
  <c r="F1206" i="41"/>
  <c r="E1233" i="41"/>
  <c r="F1233" i="41"/>
  <c r="E1033" i="41"/>
  <c r="F1033" i="41"/>
  <c r="E767" i="41"/>
  <c r="F767" i="41"/>
  <c r="E817" i="41"/>
  <c r="E1096" i="41"/>
  <c r="F1096" i="41"/>
  <c r="E774" i="41"/>
  <c r="F774" i="41"/>
  <c r="F848" i="41"/>
  <c r="E848" i="41"/>
  <c r="E964" i="41"/>
  <c r="F964" i="41"/>
  <c r="E1007" i="41"/>
  <c r="F1007" i="41"/>
  <c r="E1141" i="41"/>
  <c r="F1141" i="41"/>
  <c r="F818" i="41"/>
  <c r="E818" i="41"/>
  <c r="E957" i="41"/>
  <c r="F957" i="41"/>
  <c r="E846" i="41"/>
  <c r="F846" i="41"/>
  <c r="E1145" i="41"/>
  <c r="F1145" i="41"/>
  <c r="E835" i="41"/>
  <c r="F835" i="41"/>
  <c r="E984" i="41"/>
  <c r="F984" i="41"/>
  <c r="E899" i="41"/>
  <c r="F899" i="41"/>
  <c r="F753" i="41"/>
  <c r="E753" i="41"/>
  <c r="E913" i="41"/>
  <c r="F913" i="41"/>
  <c r="E1194" i="41"/>
  <c r="F1194" i="41"/>
  <c r="E1060" i="41"/>
  <c r="F1060" i="41"/>
  <c r="E1063" i="41"/>
  <c r="F1063" i="41"/>
  <c r="E1236" i="41"/>
  <c r="F1236" i="41"/>
  <c r="E1018" i="41"/>
  <c r="F1018" i="41"/>
  <c r="E722" i="41"/>
  <c r="F722" i="41"/>
  <c r="E876" i="41"/>
  <c r="F876" i="41"/>
  <c r="E908" i="41"/>
  <c r="F908" i="41"/>
  <c r="E1245" i="41"/>
  <c r="F1245" i="41"/>
  <c r="E884" i="41"/>
  <c r="F884" i="41"/>
  <c r="E1126" i="41"/>
  <c r="F1126" i="41"/>
  <c r="E948" i="41"/>
  <c r="F948" i="41"/>
  <c r="E851" i="41"/>
  <c r="F851" i="41"/>
  <c r="E1000" i="41"/>
  <c r="F1000" i="41"/>
  <c r="E728" i="41"/>
  <c r="F728" i="41"/>
  <c r="E1306" i="41"/>
  <c r="F1306" i="41"/>
  <c r="E837" i="41"/>
  <c r="F837" i="41"/>
  <c r="E1289" i="41"/>
  <c r="F1289" i="41"/>
  <c r="E1249" i="41"/>
  <c r="F1249" i="41"/>
  <c r="E1226" i="41"/>
  <c r="F1226" i="41"/>
  <c r="E1080" i="41"/>
  <c r="F1080" i="41"/>
  <c r="E1152" i="41"/>
  <c r="F1152" i="41"/>
  <c r="E1220" i="41"/>
  <c r="F1220" i="41"/>
  <c r="E1317" i="41"/>
  <c r="F1317" i="41"/>
  <c r="E1135" i="41"/>
  <c r="F1135" i="41"/>
  <c r="F720" i="41"/>
  <c r="E720" i="41"/>
  <c r="E1078" i="41"/>
  <c r="F1078" i="41"/>
  <c r="E1181" i="41"/>
  <c r="F1181" i="41"/>
  <c r="E1252" i="41"/>
  <c r="F1252" i="41"/>
  <c r="E1238" i="41"/>
  <c r="F1238" i="41"/>
  <c r="E807" i="41"/>
  <c r="F807" i="41"/>
  <c r="E725" i="41"/>
  <c r="F725" i="41"/>
  <c r="E1318" i="41"/>
  <c r="F1318" i="41"/>
  <c r="E928" i="41"/>
  <c r="F928" i="41"/>
  <c r="E1047" i="41"/>
  <c r="F1047" i="41"/>
  <c r="E1179" i="41"/>
  <c r="F1179" i="41"/>
  <c r="E1043" i="41"/>
  <c r="F1043" i="41"/>
  <c r="E1106" i="41"/>
  <c r="F1106" i="41"/>
  <c r="E840" i="41"/>
  <c r="E1149" i="41"/>
  <c r="F1149" i="41"/>
  <c r="E1071" i="41"/>
  <c r="F1071" i="41"/>
  <c r="E1147" i="41"/>
  <c r="F1147" i="41"/>
  <c r="E1132" i="41"/>
  <c r="F1132" i="41"/>
  <c r="E1225" i="41"/>
  <c r="F1225" i="41"/>
  <c r="E1054" i="41"/>
  <c r="F1054" i="41"/>
  <c r="E1009" i="41"/>
  <c r="F1009" i="41"/>
  <c r="E1012" i="41"/>
  <c r="F1012" i="41"/>
  <c r="E1027" i="41"/>
  <c r="F1027" i="41"/>
  <c r="F804" i="41"/>
  <c r="E804" i="41"/>
  <c r="E1136" i="41"/>
  <c r="F1136" i="41"/>
  <c r="F850" i="41"/>
  <c r="E850" i="41"/>
  <c r="E891" i="41"/>
  <c r="F891" i="41"/>
  <c r="E911" i="41"/>
  <c r="F911" i="41"/>
  <c r="E1199" i="41"/>
  <c r="F1199" i="41"/>
  <c r="E922" i="41"/>
  <c r="F922" i="41"/>
  <c r="E1257" i="41"/>
  <c r="F1257" i="41"/>
  <c r="E998" i="41"/>
  <c r="F998" i="41"/>
  <c r="F861" i="41"/>
  <c r="E861" i="41"/>
  <c r="E1191" i="41"/>
  <c r="F1191" i="41"/>
  <c r="E1155" i="41"/>
  <c r="F1155" i="41"/>
  <c r="E1008" i="41"/>
  <c r="F1008" i="41"/>
  <c r="E1319" i="41"/>
  <c r="F1319" i="41"/>
  <c r="E1222" i="41"/>
  <c r="F1222" i="41"/>
  <c r="E985" i="41"/>
  <c r="F985" i="41"/>
  <c r="E1242" i="41"/>
  <c r="F1242" i="41"/>
  <c r="E1276" i="41"/>
  <c r="F1276" i="41"/>
  <c r="E1239" i="41"/>
  <c r="F1239" i="41"/>
  <c r="E926" i="41"/>
  <c r="F926" i="41"/>
  <c r="E1296" i="41"/>
  <c r="F1296" i="41"/>
  <c r="E1157" i="41"/>
  <c r="F1157" i="41"/>
  <c r="E1098" i="41"/>
  <c r="F1098" i="41"/>
  <c r="E1312" i="41"/>
  <c r="F1312" i="41"/>
  <c r="E1163" i="41"/>
  <c r="F1163" i="41"/>
  <c r="E866" i="41"/>
  <c r="F866" i="41"/>
  <c r="E811" i="41"/>
  <c r="F811" i="41"/>
  <c r="E1256" i="41"/>
  <c r="F1256" i="41"/>
  <c r="E1061" i="41"/>
  <c r="F1061" i="41"/>
  <c r="E1187" i="41"/>
  <c r="F1187" i="41"/>
  <c r="E1011" i="41"/>
  <c r="F1011" i="41"/>
  <c r="E1303" i="41"/>
  <c r="F1303" i="41"/>
  <c r="E1022" i="41"/>
  <c r="F1022" i="41"/>
  <c r="E869" i="41"/>
  <c r="F869" i="41"/>
  <c r="E963" i="41"/>
  <c r="F963" i="41"/>
  <c r="E1243" i="41"/>
  <c r="F1243" i="41"/>
  <c r="E938" i="41"/>
  <c r="F938" i="41"/>
  <c r="E992" i="41"/>
  <c r="F992" i="41"/>
  <c r="E766" i="41"/>
  <c r="F766" i="41"/>
  <c r="E951" i="41"/>
  <c r="F951" i="41"/>
  <c r="E731" i="41"/>
  <c r="F731" i="41"/>
  <c r="E920" i="41"/>
  <c r="F920" i="41"/>
  <c r="E744" i="41"/>
  <c r="F744" i="41"/>
  <c r="B59" i="29"/>
  <c r="E59" i="29" s="1"/>
  <c r="D59" i="29"/>
  <c r="G59" i="29"/>
  <c r="B123" i="29"/>
  <c r="E123" i="29" s="1"/>
  <c r="G123" i="29"/>
  <c r="D123" i="29"/>
  <c r="B44" i="29"/>
  <c r="E44" i="29" s="1"/>
  <c r="G44" i="29"/>
  <c r="D44" i="29"/>
  <c r="G42" i="29"/>
  <c r="D42" i="29"/>
  <c r="B42" i="29"/>
  <c r="E42" i="29" s="1"/>
  <c r="D65" i="29"/>
  <c r="B65" i="29"/>
  <c r="E65" i="29" s="1"/>
  <c r="G65" i="29"/>
  <c r="D56" i="29"/>
  <c r="G56" i="29"/>
  <c r="B56" i="29"/>
  <c r="E56" i="29" s="1"/>
  <c r="B53" i="29"/>
  <c r="E53" i="29" s="1"/>
  <c r="G53" i="29"/>
  <c r="D53" i="29"/>
  <c r="B157" i="29"/>
  <c r="E157" i="29" s="1"/>
  <c r="D157" i="29"/>
  <c r="G157" i="29"/>
  <c r="G149" i="29"/>
  <c r="B149" i="29"/>
  <c r="E149" i="29" s="1"/>
  <c r="D149" i="29"/>
  <c r="G79" i="29"/>
  <c r="B79" i="29"/>
  <c r="E79" i="29" s="1"/>
  <c r="D79" i="29"/>
  <c r="B143" i="29"/>
  <c r="E143" i="29" s="1"/>
  <c r="G143" i="29"/>
  <c r="D143" i="29"/>
  <c r="G84" i="29"/>
  <c r="B84" i="29"/>
  <c r="E84" i="29" s="1"/>
  <c r="D84" i="29"/>
  <c r="G82" i="29"/>
  <c r="B82" i="29"/>
  <c r="E82" i="29" s="1"/>
  <c r="D82" i="29"/>
  <c r="B105" i="29"/>
  <c r="E105" i="29" s="1"/>
  <c r="D105" i="29"/>
  <c r="G105" i="29"/>
  <c r="D136" i="29"/>
  <c r="G136" i="29"/>
  <c r="B136" i="29"/>
  <c r="E136" i="29" s="1"/>
  <c r="B33" i="29"/>
  <c r="E33" i="29" s="1"/>
  <c r="G33" i="29"/>
  <c r="D33" i="29"/>
  <c r="D126" i="29"/>
  <c r="B126" i="29"/>
  <c r="E126" i="29" s="1"/>
  <c r="G126" i="29"/>
  <c r="G110" i="29"/>
  <c r="D110" i="29"/>
  <c r="B110" i="29"/>
  <c r="E110" i="29" s="1"/>
  <c r="G51" i="29"/>
  <c r="B51" i="29"/>
  <c r="E51" i="29" s="1"/>
  <c r="D51" i="29"/>
  <c r="B115" i="29"/>
  <c r="E115" i="29" s="1"/>
  <c r="D115" i="29"/>
  <c r="G115" i="29"/>
  <c r="G32" i="29"/>
  <c r="B32" i="29"/>
  <c r="E32" i="29" s="1"/>
  <c r="D32" i="29"/>
  <c r="G156" i="29"/>
  <c r="B156" i="29"/>
  <c r="E156" i="29" s="1"/>
  <c r="D156" i="29"/>
  <c r="B154" i="29"/>
  <c r="E154" i="29" s="1"/>
  <c r="D154" i="29"/>
  <c r="G154" i="29"/>
  <c r="G30" i="29"/>
  <c r="D30" i="29"/>
  <c r="B30" i="29"/>
  <c r="E30" i="29" s="1"/>
  <c r="D150" i="29"/>
  <c r="G150" i="29"/>
  <c r="B150" i="29"/>
  <c r="E150" i="29" s="1"/>
  <c r="B125" i="29"/>
  <c r="E125" i="29" s="1"/>
  <c r="G125" i="29"/>
  <c r="D125" i="29"/>
  <c r="D117" i="29"/>
  <c r="B117" i="29"/>
  <c r="E117" i="29" s="1"/>
  <c r="G117" i="29"/>
  <c r="D23" i="29"/>
  <c r="B23" i="29"/>
  <c r="E23" i="29" s="1"/>
  <c r="G23" i="29"/>
  <c r="B87" i="29"/>
  <c r="E87" i="29" s="1"/>
  <c r="D87" i="29"/>
  <c r="G87" i="29"/>
  <c r="B151" i="29"/>
  <c r="E151" i="29" s="1"/>
  <c r="D151" i="29"/>
  <c r="G151" i="29"/>
  <c r="D100" i="29"/>
  <c r="B100" i="29"/>
  <c r="E100" i="29" s="1"/>
  <c r="G100" i="29"/>
  <c r="D98" i="29"/>
  <c r="G98" i="29"/>
  <c r="B98" i="29"/>
  <c r="E98" i="29" s="1"/>
  <c r="D121" i="29"/>
  <c r="G121" i="29"/>
  <c r="B121" i="29"/>
  <c r="E121" i="29" s="1"/>
  <c r="D38" i="29"/>
  <c r="G38" i="29"/>
  <c r="B38" i="29"/>
  <c r="E38" i="29" s="1"/>
  <c r="D25" i="29"/>
  <c r="B25" i="29"/>
  <c r="E25" i="29" s="1"/>
  <c r="G25" i="29"/>
  <c r="D48" i="29"/>
  <c r="B48" i="29"/>
  <c r="E48" i="29" s="1"/>
  <c r="G48" i="29"/>
  <c r="K20" i="39"/>
  <c r="K32" i="39"/>
  <c r="K25" i="39"/>
  <c r="K29" i="39"/>
  <c r="J38" i="39"/>
  <c r="J39" i="39" s="1"/>
  <c r="J40" i="39" s="1"/>
  <c r="H38" i="39"/>
  <c r="H39" i="39" s="1"/>
  <c r="H40" i="39" s="1"/>
  <c r="K16" i="39"/>
  <c r="K21" i="39"/>
  <c r="I38" i="39"/>
  <c r="I39" i="39" s="1"/>
  <c r="I40" i="39" s="1"/>
  <c r="K16" i="29"/>
  <c r="K17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F727" i="41" l="1"/>
  <c r="H19" i="29"/>
  <c r="F827" i="41"/>
  <c r="F825" i="41"/>
  <c r="F817" i="41"/>
  <c r="K133" i="29"/>
  <c r="I19" i="29"/>
  <c r="J19" i="29"/>
  <c r="F716" i="41"/>
  <c r="C12" i="41" s="1"/>
  <c r="H18" i="29"/>
  <c r="F840" i="41"/>
  <c r="F829" i="41"/>
  <c r="H151" i="29"/>
  <c r="I151" i="29"/>
  <c r="J151" i="29"/>
  <c r="H150" i="29"/>
  <c r="J150" i="29"/>
  <c r="I150" i="29"/>
  <c r="J51" i="29"/>
  <c r="I51" i="29"/>
  <c r="H51" i="29"/>
  <c r="J105" i="29"/>
  <c r="I105" i="29"/>
  <c r="H105" i="29"/>
  <c r="I66" i="29"/>
  <c r="J66" i="29"/>
  <c r="H66" i="29"/>
  <c r="H135" i="29"/>
  <c r="J135" i="29"/>
  <c r="I135" i="29"/>
  <c r="I61" i="29"/>
  <c r="H61" i="29"/>
  <c r="J61" i="29"/>
  <c r="J122" i="29"/>
  <c r="H122" i="29"/>
  <c r="I122" i="29"/>
  <c r="J128" i="29"/>
  <c r="I128" i="29"/>
  <c r="H128" i="29"/>
  <c r="H50" i="29"/>
  <c r="I50" i="29"/>
  <c r="J50" i="29"/>
  <c r="H127" i="29"/>
  <c r="J127" i="29"/>
  <c r="I127" i="29"/>
  <c r="H138" i="29"/>
  <c r="I138" i="29"/>
  <c r="J138" i="29"/>
  <c r="I43" i="29"/>
  <c r="H43" i="29"/>
  <c r="J43" i="29"/>
  <c r="J46" i="29"/>
  <c r="I46" i="29"/>
  <c r="H46" i="29"/>
  <c r="I141" i="29"/>
  <c r="J141" i="29"/>
  <c r="H141" i="29"/>
  <c r="H40" i="29"/>
  <c r="J40" i="29"/>
  <c r="I40" i="29"/>
  <c r="I119" i="29"/>
  <c r="H119" i="29"/>
  <c r="J119" i="29"/>
  <c r="H152" i="29"/>
  <c r="J152" i="29"/>
  <c r="I152" i="29"/>
  <c r="J113" i="29"/>
  <c r="I113" i="29"/>
  <c r="H113" i="29"/>
  <c r="I83" i="29"/>
  <c r="H83" i="29"/>
  <c r="J83" i="29"/>
  <c r="H134" i="29"/>
  <c r="J134" i="29"/>
  <c r="I134" i="29"/>
  <c r="J146" i="29"/>
  <c r="I146" i="29"/>
  <c r="H146" i="29"/>
  <c r="I54" i="29"/>
  <c r="J54" i="29"/>
  <c r="H54" i="29"/>
  <c r="I153" i="29"/>
  <c r="J153" i="29"/>
  <c r="H153" i="29"/>
  <c r="H39" i="29"/>
  <c r="J39" i="29"/>
  <c r="I39" i="29"/>
  <c r="I88" i="29"/>
  <c r="J88" i="29"/>
  <c r="H88" i="29"/>
  <c r="J109" i="29"/>
  <c r="I109" i="29"/>
  <c r="H109" i="29"/>
  <c r="H70" i="29"/>
  <c r="I70" i="29"/>
  <c r="J70" i="29"/>
  <c r="H159" i="29"/>
  <c r="I159" i="29"/>
  <c r="J159" i="29"/>
  <c r="J121" i="29"/>
  <c r="H121" i="29"/>
  <c r="I121" i="29"/>
  <c r="H110" i="29"/>
  <c r="J110" i="29"/>
  <c r="I110" i="29"/>
  <c r="I53" i="29"/>
  <c r="H53" i="29"/>
  <c r="J53" i="29"/>
  <c r="I44" i="29"/>
  <c r="H44" i="29"/>
  <c r="J44" i="29"/>
  <c r="I38" i="29"/>
  <c r="J38" i="29"/>
  <c r="H38" i="29"/>
  <c r="I154" i="29"/>
  <c r="H154" i="29"/>
  <c r="J154" i="29"/>
  <c r="I33" i="29"/>
  <c r="H33" i="29"/>
  <c r="J33" i="29"/>
  <c r="I84" i="29"/>
  <c r="H84" i="29"/>
  <c r="J84" i="29"/>
  <c r="J56" i="29"/>
  <c r="I56" i="29"/>
  <c r="H56" i="29"/>
  <c r="I124" i="29"/>
  <c r="H124" i="29"/>
  <c r="J124" i="29"/>
  <c r="J35" i="29"/>
  <c r="I35" i="29"/>
  <c r="H35" i="29"/>
  <c r="H112" i="29"/>
  <c r="I112" i="29"/>
  <c r="J112" i="29"/>
  <c r="I73" i="29"/>
  <c r="J73" i="29"/>
  <c r="H73" i="29"/>
  <c r="H52" i="29"/>
  <c r="J52" i="29"/>
  <c r="I52" i="29"/>
  <c r="I63" i="29"/>
  <c r="J63" i="29"/>
  <c r="H63" i="29"/>
  <c r="H118" i="29"/>
  <c r="J118" i="29"/>
  <c r="I118" i="29"/>
  <c r="H140" i="29"/>
  <c r="J140" i="29"/>
  <c r="I140" i="29"/>
  <c r="I107" i="29"/>
  <c r="J107" i="29"/>
  <c r="H107" i="29"/>
  <c r="I57" i="29"/>
  <c r="J57" i="29"/>
  <c r="H57" i="29"/>
  <c r="H55" i="29"/>
  <c r="J55" i="29"/>
  <c r="I55" i="29"/>
  <c r="I22" i="29"/>
  <c r="H22" i="29"/>
  <c r="J22" i="29"/>
  <c r="H148" i="29"/>
  <c r="I148" i="29"/>
  <c r="J148" i="29"/>
  <c r="J28" i="29"/>
  <c r="H28" i="29"/>
  <c r="I28" i="29"/>
  <c r="I94" i="29"/>
  <c r="H94" i="29"/>
  <c r="J94" i="29"/>
  <c r="J21" i="29"/>
  <c r="I21" i="29"/>
  <c r="I129" i="29"/>
  <c r="J129" i="29"/>
  <c r="H129" i="29"/>
  <c r="H106" i="29"/>
  <c r="I106" i="29"/>
  <c r="J106" i="29"/>
  <c r="H108" i="29"/>
  <c r="I108" i="29"/>
  <c r="J108" i="29"/>
  <c r="J91" i="29"/>
  <c r="H91" i="29"/>
  <c r="I91" i="29"/>
  <c r="J27" i="29"/>
  <c r="I27" i="29"/>
  <c r="H27" i="29"/>
  <c r="H69" i="29"/>
  <c r="I69" i="29"/>
  <c r="J69" i="29"/>
  <c r="H102" i="29"/>
  <c r="J102" i="29"/>
  <c r="I102" i="29"/>
  <c r="I34" i="29"/>
  <c r="J34" i="29"/>
  <c r="H34" i="29"/>
  <c r="H45" i="29"/>
  <c r="J45" i="29"/>
  <c r="I45" i="29"/>
  <c r="J60" i="29"/>
  <c r="H60" i="29"/>
  <c r="I60" i="29"/>
  <c r="I131" i="29"/>
  <c r="H131" i="29"/>
  <c r="J131" i="29"/>
  <c r="I114" i="29"/>
  <c r="H114" i="29"/>
  <c r="J114" i="29"/>
  <c r="H31" i="29"/>
  <c r="J31" i="29"/>
  <c r="I31" i="29"/>
  <c r="I80" i="29"/>
  <c r="J80" i="29"/>
  <c r="H80" i="29"/>
  <c r="J96" i="29"/>
  <c r="H96" i="29"/>
  <c r="I96" i="29"/>
  <c r="I75" i="29"/>
  <c r="J75" i="29"/>
  <c r="H75" i="29"/>
  <c r="F836" i="41"/>
  <c r="F729" i="41"/>
  <c r="F802" i="41"/>
  <c r="H126" i="29"/>
  <c r="I126" i="29"/>
  <c r="J126" i="29"/>
  <c r="H143" i="29"/>
  <c r="I143" i="29"/>
  <c r="J143" i="29"/>
  <c r="J25" i="29"/>
  <c r="H25" i="29"/>
  <c r="I25" i="29"/>
  <c r="J100" i="29"/>
  <c r="I100" i="29"/>
  <c r="H100" i="29"/>
  <c r="H117" i="29"/>
  <c r="I117" i="29"/>
  <c r="J117" i="29"/>
  <c r="I30" i="29"/>
  <c r="H30" i="29"/>
  <c r="J30" i="29"/>
  <c r="J32" i="29"/>
  <c r="H32" i="29"/>
  <c r="I32" i="29"/>
  <c r="H115" i="29"/>
  <c r="I115" i="29"/>
  <c r="J115" i="29"/>
  <c r="H136" i="29"/>
  <c r="J136" i="29"/>
  <c r="I136" i="29"/>
  <c r="I82" i="29"/>
  <c r="J82" i="29"/>
  <c r="H82" i="29"/>
  <c r="H149" i="29"/>
  <c r="J149" i="29"/>
  <c r="I149" i="29"/>
  <c r="J157" i="29"/>
  <c r="I157" i="29"/>
  <c r="H157" i="29"/>
  <c r="I42" i="29"/>
  <c r="H42" i="29"/>
  <c r="J42" i="29"/>
  <c r="J104" i="29"/>
  <c r="I104" i="29"/>
  <c r="H104" i="29"/>
  <c r="I158" i="29"/>
  <c r="J158" i="29"/>
  <c r="H158" i="29"/>
  <c r="J145" i="29"/>
  <c r="I145" i="29"/>
  <c r="H145" i="29"/>
  <c r="J163" i="29"/>
  <c r="I163" i="29"/>
  <c r="H163" i="29"/>
  <c r="H49" i="29"/>
  <c r="I49" i="29"/>
  <c r="J49" i="29"/>
  <c r="H72" i="29"/>
  <c r="I72" i="29"/>
  <c r="J72" i="29"/>
  <c r="J85" i="29"/>
  <c r="H85" i="29"/>
  <c r="I85" i="29"/>
  <c r="H93" i="29"/>
  <c r="J93" i="29"/>
  <c r="I93" i="29"/>
  <c r="H24" i="29"/>
  <c r="J24" i="29"/>
  <c r="I24" i="29"/>
  <c r="H164" i="29"/>
  <c r="J164" i="29"/>
  <c r="I164" i="29"/>
  <c r="J36" i="29"/>
  <c r="H36" i="29"/>
  <c r="I36" i="29"/>
  <c r="H92" i="29"/>
  <c r="I92" i="29"/>
  <c r="J92" i="29"/>
  <c r="I147" i="29"/>
  <c r="J147" i="29"/>
  <c r="H147" i="29"/>
  <c r="I165" i="29"/>
  <c r="J165" i="29"/>
  <c r="H165" i="29"/>
  <c r="I64" i="29"/>
  <c r="J64" i="29"/>
  <c r="H64" i="29"/>
  <c r="I77" i="29"/>
  <c r="J77" i="29"/>
  <c r="H77" i="29"/>
  <c r="H132" i="29"/>
  <c r="J132" i="29"/>
  <c r="I132" i="29"/>
  <c r="H20" i="29"/>
  <c r="I20" i="29"/>
  <c r="J20" i="29"/>
  <c r="H103" i="29"/>
  <c r="J103" i="29"/>
  <c r="I103" i="29"/>
  <c r="H26" i="29"/>
  <c r="J26" i="29"/>
  <c r="I26" i="29"/>
  <c r="H58" i="29"/>
  <c r="I58" i="29"/>
  <c r="J58" i="29"/>
  <c r="I137" i="29"/>
  <c r="H137" i="29"/>
  <c r="J137" i="29"/>
  <c r="H116" i="29"/>
  <c r="J116" i="29"/>
  <c r="I116" i="29"/>
  <c r="J95" i="29"/>
  <c r="I95" i="29"/>
  <c r="H95" i="29"/>
  <c r="I37" i="29"/>
  <c r="J37" i="29"/>
  <c r="H37" i="29"/>
  <c r="J120" i="29"/>
  <c r="H120" i="29"/>
  <c r="I120" i="29"/>
  <c r="J97" i="29"/>
  <c r="H97" i="29"/>
  <c r="I97" i="29"/>
  <c r="J76" i="29"/>
  <c r="I76" i="29"/>
  <c r="H76" i="29"/>
  <c r="A22" i="54"/>
  <c r="O21" i="54"/>
  <c r="J65" i="29"/>
  <c r="I65" i="29"/>
  <c r="H65" i="29"/>
  <c r="I48" i="29"/>
  <c r="H48" i="29"/>
  <c r="J48" i="29"/>
  <c r="I98" i="29"/>
  <c r="J98" i="29"/>
  <c r="H98" i="29"/>
  <c r="H87" i="29"/>
  <c r="I87" i="29"/>
  <c r="J87" i="29"/>
  <c r="J23" i="29"/>
  <c r="I23" i="29"/>
  <c r="H23" i="29"/>
  <c r="H125" i="29"/>
  <c r="J125" i="29"/>
  <c r="I125" i="29"/>
  <c r="I156" i="29"/>
  <c r="H156" i="29"/>
  <c r="J156" i="29"/>
  <c r="J79" i="29"/>
  <c r="I79" i="29"/>
  <c r="H79" i="29"/>
  <c r="H123" i="29"/>
  <c r="I123" i="29"/>
  <c r="J123" i="29"/>
  <c r="H59" i="29"/>
  <c r="I59" i="29"/>
  <c r="J59" i="29"/>
  <c r="J62" i="29"/>
  <c r="I62" i="29"/>
  <c r="H62" i="29"/>
  <c r="H41" i="29"/>
  <c r="J41" i="29"/>
  <c r="I41" i="29"/>
  <c r="I89" i="29"/>
  <c r="H89" i="29"/>
  <c r="J89" i="29"/>
  <c r="H68" i="29"/>
  <c r="I68" i="29"/>
  <c r="J68" i="29"/>
  <c r="H71" i="29"/>
  <c r="J71" i="29"/>
  <c r="I71" i="29"/>
  <c r="I86" i="29"/>
  <c r="H86" i="29"/>
  <c r="J86" i="29"/>
  <c r="J99" i="29"/>
  <c r="H99" i="29"/>
  <c r="I99" i="29"/>
  <c r="J161" i="29"/>
  <c r="H161" i="29"/>
  <c r="I161" i="29"/>
  <c r="I162" i="29"/>
  <c r="J162" i="29"/>
  <c r="H162" i="29"/>
  <c r="H160" i="29"/>
  <c r="I160" i="29"/>
  <c r="J160" i="29"/>
  <c r="H29" i="29"/>
  <c r="I29" i="29"/>
  <c r="J29" i="29"/>
  <c r="I90" i="29"/>
  <c r="H90" i="29"/>
  <c r="J90" i="29"/>
  <c r="J18" i="29"/>
  <c r="I18" i="29"/>
  <c r="J111" i="29"/>
  <c r="I111" i="29"/>
  <c r="H111" i="29"/>
  <c r="I47" i="29"/>
  <c r="H47" i="29"/>
  <c r="J47" i="29"/>
  <c r="H78" i="29"/>
  <c r="J78" i="29"/>
  <c r="I78" i="29"/>
  <c r="H21" i="29"/>
  <c r="J155" i="29"/>
  <c r="H155" i="29"/>
  <c r="I155" i="29"/>
  <c r="J142" i="29"/>
  <c r="H142" i="29"/>
  <c r="I142" i="29"/>
  <c r="H130" i="29"/>
  <c r="I130" i="29"/>
  <c r="J130" i="29"/>
  <c r="I81" i="29"/>
  <c r="H81" i="29"/>
  <c r="J81" i="29"/>
  <c r="H67" i="29"/>
  <c r="I67" i="29"/>
  <c r="J67" i="29"/>
  <c r="I101" i="29"/>
  <c r="H101" i="29"/>
  <c r="J101" i="29"/>
  <c r="H74" i="29"/>
  <c r="I74" i="29"/>
  <c r="J74" i="29"/>
  <c r="H139" i="29"/>
  <c r="J139" i="29"/>
  <c r="I139" i="29"/>
  <c r="H144" i="29"/>
  <c r="I144" i="29"/>
  <c r="J144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F457" i="41" l="1"/>
  <c r="F12" i="41"/>
  <c r="K21" i="29"/>
  <c r="C166" i="41"/>
  <c r="B166" i="41" s="1"/>
  <c r="F17" i="41"/>
  <c r="C675" i="41"/>
  <c r="C34" i="41"/>
  <c r="F695" i="41"/>
  <c r="C632" i="41"/>
  <c r="K19" i="29"/>
  <c r="F14" i="41"/>
  <c r="C542" i="41"/>
  <c r="D542" i="41" s="1"/>
  <c r="C504" i="41"/>
  <c r="F428" i="41"/>
  <c r="F356" i="41"/>
  <c r="F155" i="41"/>
  <c r="C101" i="41"/>
  <c r="F625" i="41"/>
  <c r="F684" i="41"/>
  <c r="F68" i="41"/>
  <c r="F547" i="41"/>
  <c r="F327" i="41"/>
  <c r="F55" i="41"/>
  <c r="C189" i="41"/>
  <c r="B189" i="41" s="1"/>
  <c r="C334" i="41"/>
  <c r="F217" i="41"/>
  <c r="C65" i="41"/>
  <c r="F142" i="41"/>
  <c r="F525" i="41"/>
  <c r="C376" i="41"/>
  <c r="C335" i="41"/>
  <c r="F513" i="41"/>
  <c r="F117" i="41"/>
  <c r="F601" i="41"/>
  <c r="F458" i="41"/>
  <c r="C537" i="41"/>
  <c r="B537" i="41" s="1"/>
  <c r="C323" i="41"/>
  <c r="C136" i="41"/>
  <c r="F105" i="41"/>
  <c r="C219" i="41"/>
  <c r="B219" i="41" s="1"/>
  <c r="F531" i="41"/>
  <c r="C365" i="41"/>
  <c r="C271" i="41"/>
  <c r="C14" i="41"/>
  <c r="G14" i="41" s="1"/>
  <c r="F349" i="41"/>
  <c r="F683" i="41"/>
  <c r="F566" i="41"/>
  <c r="F708" i="41"/>
  <c r="C191" i="41"/>
  <c r="F388" i="41"/>
  <c r="C437" i="41"/>
  <c r="C368" i="41"/>
  <c r="L368" i="41" s="1"/>
  <c r="C151" i="41"/>
  <c r="L151" i="41" s="1"/>
  <c r="C108" i="41"/>
  <c r="B108" i="41" s="1"/>
  <c r="F368" i="41"/>
  <c r="C127" i="41"/>
  <c r="D127" i="41" s="1"/>
  <c r="F351" i="41"/>
  <c r="C90" i="41"/>
  <c r="L90" i="41" s="1"/>
  <c r="C413" i="41"/>
  <c r="C81" i="41"/>
  <c r="B81" i="41" s="1"/>
  <c r="C56" i="41"/>
  <c r="F216" i="41"/>
  <c r="C40" i="41"/>
  <c r="G40" i="41" s="1"/>
  <c r="F465" i="41"/>
  <c r="C387" i="41"/>
  <c r="G387" i="41" s="1"/>
  <c r="F559" i="41"/>
  <c r="F425" i="41"/>
  <c r="C440" i="41"/>
  <c r="D440" i="41" s="1"/>
  <c r="F359" i="41"/>
  <c r="C464" i="41"/>
  <c r="B464" i="41" s="1"/>
  <c r="C600" i="41"/>
  <c r="C270" i="41"/>
  <c r="L270" i="41" s="1"/>
  <c r="C609" i="41"/>
  <c r="F534" i="41"/>
  <c r="F99" i="41"/>
  <c r="F563" i="41"/>
  <c r="C525" i="41"/>
  <c r="C188" i="41"/>
  <c r="L188" i="41" s="1"/>
  <c r="F274" i="41"/>
  <c r="F431" i="41"/>
  <c r="F51" i="41"/>
  <c r="C651" i="41"/>
  <c r="L651" i="41" s="1"/>
  <c r="F363" i="41"/>
  <c r="C32" i="41"/>
  <c r="D32" i="41" s="1"/>
  <c r="C697" i="41"/>
  <c r="L697" i="41" s="1"/>
  <c r="F665" i="41"/>
  <c r="C318" i="41"/>
  <c r="F246" i="41"/>
  <c r="F372" i="41"/>
  <c r="C286" i="41"/>
  <c r="L286" i="41" s="1"/>
  <c r="C687" i="41"/>
  <c r="F116" i="41"/>
  <c r="C590" i="41"/>
  <c r="B590" i="41" s="1"/>
  <c r="F703" i="41"/>
  <c r="C653" i="41"/>
  <c r="F134" i="41"/>
  <c r="F200" i="41"/>
  <c r="F193" i="41"/>
  <c r="F328" i="41"/>
  <c r="C701" i="41"/>
  <c r="L701" i="41" s="1"/>
  <c r="C533" i="41"/>
  <c r="D533" i="41" s="1"/>
  <c r="F106" i="41"/>
  <c r="F569" i="41"/>
  <c r="F486" i="41"/>
  <c r="F519" i="41"/>
  <c r="F331" i="41"/>
  <c r="F94" i="41"/>
  <c r="F593" i="41"/>
  <c r="F75" i="41"/>
  <c r="F151" i="41"/>
  <c r="C490" i="41"/>
  <c r="F603" i="41"/>
  <c r="F100" i="41"/>
  <c r="C202" i="41"/>
  <c r="G202" i="41" s="1"/>
  <c r="C499" i="41"/>
  <c r="D499" i="41" s="1"/>
  <c r="F212" i="41"/>
  <c r="K140" i="29"/>
  <c r="K152" i="29"/>
  <c r="K50" i="29"/>
  <c r="K135" i="29"/>
  <c r="F449" i="41"/>
  <c r="F380" i="41"/>
  <c r="F265" i="41"/>
  <c r="F641" i="41"/>
  <c r="C548" i="41"/>
  <c r="D548" i="41" s="1"/>
  <c r="C449" i="41"/>
  <c r="B449" i="41" s="1"/>
  <c r="C679" i="41"/>
  <c r="F194" i="41"/>
  <c r="F482" i="41"/>
  <c r="F689" i="41"/>
  <c r="F220" i="41"/>
  <c r="C640" i="41"/>
  <c r="G640" i="41" s="1"/>
  <c r="C418" i="41"/>
  <c r="L418" i="41" s="1"/>
  <c r="C77" i="41"/>
  <c r="G77" i="41" s="1"/>
  <c r="C360" i="41"/>
  <c r="C52" i="41"/>
  <c r="G52" i="41" s="1"/>
  <c r="C452" i="41"/>
  <c r="D452" i="41" s="1"/>
  <c r="C118" i="41"/>
  <c r="G118" i="41" s="1"/>
  <c r="F488" i="41"/>
  <c r="C405" i="41"/>
  <c r="G405" i="41" s="1"/>
  <c r="F136" i="41"/>
  <c r="C426" i="41"/>
  <c r="B426" i="41" s="1"/>
  <c r="C336" i="41"/>
  <c r="C54" i="41"/>
  <c r="B54" i="41" s="1"/>
  <c r="C552" i="41"/>
  <c r="D552" i="41" s="1"/>
  <c r="C139" i="41"/>
  <c r="L139" i="41" s="1"/>
  <c r="F306" i="41"/>
  <c r="C487" i="41"/>
  <c r="B487" i="41" s="1"/>
  <c r="F289" i="41"/>
  <c r="C377" i="41"/>
  <c r="G377" i="41" s="1"/>
  <c r="C431" i="41"/>
  <c r="F704" i="41"/>
  <c r="F302" i="41"/>
  <c r="F479" i="41"/>
  <c r="C498" i="41"/>
  <c r="C579" i="41"/>
  <c r="G579" i="41" s="1"/>
  <c r="C527" i="41"/>
  <c r="L527" i="41" s="1"/>
  <c r="F505" i="41"/>
  <c r="C576" i="41"/>
  <c r="F183" i="41"/>
  <c r="F383" i="41"/>
  <c r="F152" i="41"/>
  <c r="F548" i="41"/>
  <c r="C425" i="41"/>
  <c r="D425" i="41" s="1"/>
  <c r="F207" i="41"/>
  <c r="C274" i="41"/>
  <c r="B274" i="41" s="1"/>
  <c r="F503" i="41"/>
  <c r="C406" i="41"/>
  <c r="L406" i="41" s="1"/>
  <c r="C266" i="41"/>
  <c r="L266" i="41" s="1"/>
  <c r="F161" i="41"/>
  <c r="C312" i="41"/>
  <c r="L312" i="41" s="1"/>
  <c r="F504" i="41"/>
  <c r="F286" i="41"/>
  <c r="C565" i="41"/>
  <c r="B565" i="41" s="1"/>
  <c r="F546" i="41"/>
  <c r="C149" i="41"/>
  <c r="B149" i="41" s="1"/>
  <c r="C109" i="41"/>
  <c r="G109" i="41" s="1"/>
  <c r="F131" i="41"/>
  <c r="C681" i="41"/>
  <c r="F667" i="41"/>
  <c r="C222" i="41"/>
  <c r="B222" i="41" s="1"/>
  <c r="K57" i="29"/>
  <c r="K63" i="29"/>
  <c r="K35" i="29"/>
  <c r="K124" i="29"/>
  <c r="K154" i="29"/>
  <c r="K70" i="29"/>
  <c r="K153" i="29"/>
  <c r="K83" i="29"/>
  <c r="K61" i="29"/>
  <c r="K105" i="29"/>
  <c r="F163" i="41"/>
  <c r="F13" i="41"/>
  <c r="C75" i="41"/>
  <c r="B75" i="41" s="1"/>
  <c r="F261" i="41"/>
  <c r="F630" i="41"/>
  <c r="F619" i="41"/>
  <c r="C430" i="41"/>
  <c r="D430" i="41" s="1"/>
  <c r="F686" i="41"/>
  <c r="C485" i="41"/>
  <c r="D485" i="41" s="1"/>
  <c r="F164" i="41"/>
  <c r="C292" i="41"/>
  <c r="B292" i="41" s="1"/>
  <c r="C115" i="41"/>
  <c r="F430" i="41"/>
  <c r="F290" i="41"/>
  <c r="F477" i="41"/>
  <c r="F227" i="41"/>
  <c r="F165" i="41"/>
  <c r="F402" i="41"/>
  <c r="C24" i="41"/>
  <c r="D24" i="41" s="1"/>
  <c r="C345" i="41"/>
  <c r="C711" i="41"/>
  <c r="B711" i="41" s="1"/>
  <c r="F657" i="41"/>
  <c r="C417" i="41"/>
  <c r="G417" i="41" s="1"/>
  <c r="C398" i="41"/>
  <c r="G398" i="41" s="1"/>
  <c r="C479" i="41"/>
  <c r="G479" i="41" s="1"/>
  <c r="F612" i="41"/>
  <c r="F323" i="41"/>
  <c r="C73" i="41"/>
  <c r="C331" i="41"/>
  <c r="B331" i="41" s="1"/>
  <c r="F98" i="41"/>
  <c r="C209" i="41"/>
  <c r="D209" i="41" s="1"/>
  <c r="C228" i="41"/>
  <c r="L228" i="41" s="1"/>
  <c r="F56" i="41"/>
  <c r="C617" i="41"/>
  <c r="D617" i="41" s="1"/>
  <c r="C429" i="41"/>
  <c r="L429" i="41" s="1"/>
  <c r="F276" i="41"/>
  <c r="F394" i="41"/>
  <c r="C89" i="41"/>
  <c r="B89" i="41" s="1"/>
  <c r="F91" i="41"/>
  <c r="F393" i="41"/>
  <c r="C186" i="41"/>
  <c r="G186" i="41" s="1"/>
  <c r="C227" i="41"/>
  <c r="B227" i="41" s="1"/>
  <c r="C74" i="41"/>
  <c r="B74" i="41" s="1"/>
  <c r="F316" i="41"/>
  <c r="C461" i="41"/>
  <c r="B461" i="41" s="1"/>
  <c r="F146" i="41"/>
  <c r="C260" i="41"/>
  <c r="G260" i="41" s="1"/>
  <c r="C105" i="41"/>
  <c r="C455" i="41"/>
  <c r="G455" i="41" s="1"/>
  <c r="C22" i="41"/>
  <c r="B22" i="41" s="1"/>
  <c r="F626" i="41"/>
  <c r="F389" i="41"/>
  <c r="C628" i="41"/>
  <c r="B628" i="41" s="1"/>
  <c r="F591" i="41"/>
  <c r="C187" i="41"/>
  <c r="L187" i="41" s="1"/>
  <c r="F492" i="41"/>
  <c r="F435" i="41"/>
  <c r="C220" i="41"/>
  <c r="D220" i="41" s="1"/>
  <c r="K150" i="29"/>
  <c r="K76" i="29"/>
  <c r="K95" i="29"/>
  <c r="K77" i="29"/>
  <c r="K163" i="29"/>
  <c r="K128" i="29"/>
  <c r="C492" i="41"/>
  <c r="B492" i="41" s="1"/>
  <c r="F693" i="41"/>
  <c r="F592" i="41"/>
  <c r="F705" i="41"/>
  <c r="F473" i="41"/>
  <c r="F30" i="41"/>
  <c r="C47" i="41"/>
  <c r="D47" i="41" s="1"/>
  <c r="F102" i="41"/>
  <c r="F115" i="41"/>
  <c r="C321" i="41"/>
  <c r="G321" i="41" s="1"/>
  <c r="F34" i="41"/>
  <c r="C144" i="41"/>
  <c r="D144" i="41" s="1"/>
  <c r="F645" i="41"/>
  <c r="F272" i="41"/>
  <c r="F391" i="41"/>
  <c r="F671" i="41"/>
  <c r="F410" i="41"/>
  <c r="F25" i="41"/>
  <c r="C689" i="41"/>
  <c r="D689" i="41" s="1"/>
  <c r="F376" i="41"/>
  <c r="C298" i="41"/>
  <c r="L298" i="41" s="1"/>
  <c r="C491" i="41"/>
  <c r="B491" i="41" s="1"/>
  <c r="F688" i="41"/>
  <c r="C122" i="41"/>
  <c r="D122" i="41" s="1"/>
  <c r="F250" i="41"/>
  <c r="F37" i="41"/>
  <c r="F502" i="41"/>
  <c r="F144" i="41"/>
  <c r="C261" i="41"/>
  <c r="G261" i="41" s="1"/>
  <c r="F296" i="41"/>
  <c r="F536" i="41"/>
  <c r="F629" i="41"/>
  <c r="C16" i="41"/>
  <c r="G16" i="41" s="1"/>
  <c r="F599" i="41"/>
  <c r="C332" i="41"/>
  <c r="L332" i="41" s="1"/>
  <c r="F228" i="41"/>
  <c r="K97" i="29"/>
  <c r="K36" i="29"/>
  <c r="K85" i="29"/>
  <c r="K72" i="29"/>
  <c r="K149" i="29"/>
  <c r="C169" i="41"/>
  <c r="G169" i="41" s="1"/>
  <c r="K80" i="29"/>
  <c r="K28" i="29"/>
  <c r="K148" i="29"/>
  <c r="C615" i="41"/>
  <c r="G615" i="41" s="1"/>
  <c r="F221" i="41"/>
  <c r="C229" i="41"/>
  <c r="G229" i="41" s="1"/>
  <c r="C88" i="41"/>
  <c r="B88" i="41" s="1"/>
  <c r="F579" i="41"/>
  <c r="F49" i="41"/>
  <c r="C703" i="41"/>
  <c r="L703" i="41" s="1"/>
  <c r="C688" i="41"/>
  <c r="B688" i="41" s="1"/>
  <c r="F284" i="41"/>
  <c r="C631" i="41"/>
  <c r="B631" i="41" s="1"/>
  <c r="F672" i="41"/>
  <c r="C185" i="41"/>
  <c r="D185" i="41" s="1"/>
  <c r="C696" i="41"/>
  <c r="G696" i="41" s="1"/>
  <c r="F215" i="41"/>
  <c r="F294" i="41"/>
  <c r="C113" i="41"/>
  <c r="B113" i="41" s="1"/>
  <c r="F635" i="41"/>
  <c r="F624" i="41"/>
  <c r="C482" i="41"/>
  <c r="C572" i="41"/>
  <c r="G572" i="41" s="1"/>
  <c r="F238" i="41"/>
  <c r="C454" i="41"/>
  <c r="B454" i="41" s="1"/>
  <c r="F210" i="41"/>
  <c r="F707" i="41"/>
  <c r="F62" i="41"/>
  <c r="F260" i="41"/>
  <c r="F366" i="41"/>
  <c r="C339" i="41"/>
  <c r="B339" i="41" s="1"/>
  <c r="C273" i="41"/>
  <c r="B273" i="41" s="1"/>
  <c r="F180" i="41"/>
  <c r="F46" i="41"/>
  <c r="C589" i="41"/>
  <c r="B589" i="41" s="1"/>
  <c r="C254" i="41"/>
  <c r="B254" i="41" s="1"/>
  <c r="F59" i="41"/>
  <c r="F709" i="41"/>
  <c r="C448" i="41"/>
  <c r="B448" i="41" s="1"/>
  <c r="C268" i="41"/>
  <c r="D268" i="41" s="1"/>
  <c r="F690" i="41"/>
  <c r="F622" i="41"/>
  <c r="C347" i="41"/>
  <c r="L347" i="41" s="1"/>
  <c r="C297" i="41"/>
  <c r="B297" i="41" s="1"/>
  <c r="C289" i="41"/>
  <c r="L289" i="41" s="1"/>
  <c r="F490" i="41"/>
  <c r="C380" i="41"/>
  <c r="L380" i="41" s="1"/>
  <c r="C597" i="41"/>
  <c r="G597" i="41" s="1"/>
  <c r="K84" i="29"/>
  <c r="K44" i="29"/>
  <c r="K159" i="29"/>
  <c r="K119" i="29"/>
  <c r="K18" i="29"/>
  <c r="C300" i="41"/>
  <c r="B300" i="41" s="1"/>
  <c r="F483" i="41"/>
  <c r="F440" i="41"/>
  <c r="F523" i="41"/>
  <c r="C396" i="41"/>
  <c r="F415" i="41"/>
  <c r="C15" i="41"/>
  <c r="G15" i="41" s="1"/>
  <c r="F364" i="41"/>
  <c r="C379" i="41"/>
  <c r="L379" i="41" s="1"/>
  <c r="C584" i="41"/>
  <c r="D584" i="41" s="1"/>
  <c r="C329" i="41"/>
  <c r="D329" i="41" s="1"/>
  <c r="C283" i="41"/>
  <c r="G283" i="41" s="1"/>
  <c r="F113" i="41"/>
  <c r="C214" i="41"/>
  <c r="B214" i="41" s="1"/>
  <c r="C171" i="41"/>
  <c r="B171" i="41" s="1"/>
  <c r="F518" i="41"/>
  <c r="F338" i="41"/>
  <c r="F281" i="41"/>
  <c r="F355" i="41"/>
  <c r="C588" i="41"/>
  <c r="D588" i="41" s="1"/>
  <c r="F467" i="41"/>
  <c r="C19" i="41"/>
  <c r="G19" i="41" s="1"/>
  <c r="F218" i="41"/>
  <c r="F508" i="41"/>
  <c r="F385" i="41"/>
  <c r="F40" i="41"/>
  <c r="F361" i="41"/>
  <c r="F495" i="41"/>
  <c r="F442" i="41"/>
  <c r="C317" i="41"/>
  <c r="L317" i="41" s="1"/>
  <c r="C616" i="41"/>
  <c r="B616" i="41" s="1"/>
  <c r="C608" i="41"/>
  <c r="D608" i="41" s="1"/>
  <c r="F15" i="41"/>
  <c r="F605" i="41"/>
  <c r="F303" i="41"/>
  <c r="F493" i="41"/>
  <c r="F422" i="41"/>
  <c r="K30" i="29"/>
  <c r="K96" i="29"/>
  <c r="K131" i="29"/>
  <c r="K22" i="29"/>
  <c r="K99" i="29"/>
  <c r="K89" i="29"/>
  <c r="K155" i="29"/>
  <c r="K43" i="29"/>
  <c r="B485" i="41"/>
  <c r="B40" i="41"/>
  <c r="L40" i="41"/>
  <c r="D387" i="41"/>
  <c r="D437" i="41"/>
  <c r="B437" i="41"/>
  <c r="G437" i="41"/>
  <c r="L437" i="41"/>
  <c r="D77" i="41"/>
  <c r="D151" i="41"/>
  <c r="G151" i="41"/>
  <c r="L632" i="41"/>
  <c r="D632" i="41"/>
  <c r="G632" i="41"/>
  <c r="B632" i="41"/>
  <c r="L499" i="41"/>
  <c r="K20" i="29"/>
  <c r="H168" i="29"/>
  <c r="H169" i="29" s="1"/>
  <c r="H170" i="29" s="1"/>
  <c r="K74" i="29"/>
  <c r="K81" i="29"/>
  <c r="K130" i="29"/>
  <c r="K47" i="29"/>
  <c r="K90" i="29"/>
  <c r="K29" i="29"/>
  <c r="K162" i="29"/>
  <c r="K161" i="29"/>
  <c r="K62" i="29"/>
  <c r="K123" i="29"/>
  <c r="K156" i="29"/>
  <c r="K98" i="29"/>
  <c r="K48" i="29"/>
  <c r="F512" i="41"/>
  <c r="C128" i="41"/>
  <c r="F257" i="41"/>
  <c r="F575" i="41"/>
  <c r="C31" i="41"/>
  <c r="C276" i="41"/>
  <c r="C695" i="41"/>
  <c r="F325" i="41"/>
  <c r="C634" i="41"/>
  <c r="C601" i="41"/>
  <c r="F377" i="41"/>
  <c r="C467" i="41"/>
  <c r="F526" i="41"/>
  <c r="C100" i="41"/>
  <c r="C63" i="41"/>
  <c r="C94" i="41"/>
  <c r="F137" i="41"/>
  <c r="F576" i="41"/>
  <c r="F434" i="41"/>
  <c r="C635" i="41"/>
  <c r="C252" i="41"/>
  <c r="C322" i="41"/>
  <c r="C569" i="41"/>
  <c r="F680" i="41"/>
  <c r="F685" i="41"/>
  <c r="F41" i="41"/>
  <c r="C230" i="41"/>
  <c r="C116" i="41"/>
  <c r="C371" i="41"/>
  <c r="C308" i="41"/>
  <c r="C486" i="41"/>
  <c r="F528" i="41"/>
  <c r="F386" i="41"/>
  <c r="C646" i="41"/>
  <c r="F564" i="41"/>
  <c r="F369" i="41"/>
  <c r="F124" i="41"/>
  <c r="C304" i="41"/>
  <c r="F666" i="41"/>
  <c r="C460" i="41"/>
  <c r="F335" i="41"/>
  <c r="F195" i="41"/>
  <c r="F655" i="41"/>
  <c r="C583" i="41"/>
  <c r="C296" i="41"/>
  <c r="C111" i="41"/>
  <c r="F643" i="41"/>
  <c r="C401" i="41"/>
  <c r="F578" i="41"/>
  <c r="C592" i="41"/>
  <c r="C164" i="41"/>
  <c r="C364" i="41"/>
  <c r="F500" i="41"/>
  <c r="F581" i="41"/>
  <c r="C509" i="41"/>
  <c r="F223" i="41"/>
  <c r="F375" i="41"/>
  <c r="C404" i="41"/>
  <c r="F379" i="41"/>
  <c r="F197" i="41"/>
  <c r="C72" i="41"/>
  <c r="F596" i="41"/>
  <c r="C669" i="41"/>
  <c r="C412" i="41"/>
  <c r="F636" i="41"/>
  <c r="F533" i="41"/>
  <c r="B12" i="41"/>
  <c r="G12" i="41"/>
  <c r="L12" i="41"/>
  <c r="D12" i="41"/>
  <c r="C39" i="41"/>
  <c r="C295" i="41"/>
  <c r="C328" i="41"/>
  <c r="C607" i="41"/>
  <c r="C23" i="41"/>
  <c r="F584" i="41"/>
  <c r="F653" i="41"/>
  <c r="C338" i="41"/>
  <c r="F72" i="41"/>
  <c r="F176" i="41"/>
  <c r="F231" i="41"/>
  <c r="C250" i="41"/>
  <c r="F463" i="41"/>
  <c r="F313" i="41"/>
  <c r="C709" i="41"/>
  <c r="F241" i="41"/>
  <c r="C673" i="41"/>
  <c r="C50" i="41"/>
  <c r="C408" i="41"/>
  <c r="F133" i="41"/>
  <c r="F399" i="41"/>
  <c r="C201" i="41"/>
  <c r="F556" i="41"/>
  <c r="C656" i="41"/>
  <c r="F79" i="41"/>
  <c r="F590" i="41"/>
  <c r="C91" i="41"/>
  <c r="F443" i="41"/>
  <c r="C683" i="41"/>
  <c r="C502" i="41"/>
  <c r="C643" i="41"/>
  <c r="C174" i="41"/>
  <c r="C369" i="41"/>
  <c r="C150" i="41"/>
  <c r="C203" i="41"/>
  <c r="C287" i="41"/>
  <c r="F203" i="41"/>
  <c r="C240" i="41"/>
  <c r="C349" i="41"/>
  <c r="C79" i="41"/>
  <c r="F78" i="41"/>
  <c r="C416" i="41"/>
  <c r="F357" i="41"/>
  <c r="F57" i="41"/>
  <c r="C501" i="41"/>
  <c r="F242" i="41"/>
  <c r="C397" i="41"/>
  <c r="C348" i="41"/>
  <c r="C248" i="41"/>
  <c r="C506" i="41"/>
  <c r="F451" i="41"/>
  <c r="C241" i="41"/>
  <c r="C658" i="41"/>
  <c r="C657" i="41"/>
  <c r="C145" i="41"/>
  <c r="C237" i="41"/>
  <c r="F507" i="41"/>
  <c r="F187" i="41"/>
  <c r="F573" i="41"/>
  <c r="F186" i="41"/>
  <c r="F192" i="41"/>
  <c r="C526" i="41"/>
  <c r="C95" i="41"/>
  <c r="F83" i="41"/>
  <c r="F48" i="41"/>
  <c r="F69" i="41"/>
  <c r="F271" i="41"/>
  <c r="C158" i="41"/>
  <c r="C62" i="41"/>
  <c r="F103" i="41"/>
  <c r="C459" i="41"/>
  <c r="C279" i="41"/>
  <c r="F341" i="41"/>
  <c r="F127" i="41"/>
  <c r="C288" i="41"/>
  <c r="C456" i="41"/>
  <c r="C44" i="41"/>
  <c r="F568" i="41"/>
  <c r="C46" i="41"/>
  <c r="C84" i="41"/>
  <c r="F263" i="41"/>
  <c r="C107" i="41"/>
  <c r="F150" i="41"/>
  <c r="F637" i="41"/>
  <c r="C442" i="41"/>
  <c r="C272" i="41"/>
  <c r="F93" i="41"/>
  <c r="C567" i="41"/>
  <c r="F108" i="41"/>
  <c r="F345" i="41"/>
  <c r="F405" i="41"/>
  <c r="C414" i="41"/>
  <c r="F664" i="41"/>
  <c r="C319" i="41"/>
  <c r="C190" i="41"/>
  <c r="C649" i="41"/>
  <c r="C562" i="41"/>
  <c r="F485" i="41"/>
  <c r="C346" i="41"/>
  <c r="F121" i="41"/>
  <c r="F648" i="41"/>
  <c r="C243" i="41"/>
  <c r="C605" i="41"/>
  <c r="C112" i="41"/>
  <c r="C443" i="41"/>
  <c r="F616" i="41"/>
  <c r="C495" i="41"/>
  <c r="C621" i="41"/>
  <c r="C395" i="41"/>
  <c r="F225" i="41"/>
  <c r="C390" i="41"/>
  <c r="C585" i="41"/>
  <c r="C629" i="41"/>
  <c r="F82" i="41"/>
  <c r="C705" i="41"/>
  <c r="C341" i="41"/>
  <c r="F613" i="41"/>
  <c r="C477" i="41"/>
  <c r="C223" i="41"/>
  <c r="F80" i="41"/>
  <c r="C267" i="41"/>
  <c r="C306" i="41"/>
  <c r="C558" i="41"/>
  <c r="F293" i="41"/>
  <c r="C383" i="41"/>
  <c r="C212" i="41"/>
  <c r="F521" i="41"/>
  <c r="C307" i="41"/>
  <c r="C41" i="41"/>
  <c r="F460" i="41"/>
  <c r="C636" i="41"/>
  <c r="C603" i="41"/>
  <c r="C382" i="41"/>
  <c r="F287" i="41"/>
  <c r="C114" i="41"/>
  <c r="F580" i="41"/>
  <c r="F362" i="41"/>
  <c r="F92" i="41"/>
  <c r="C707" i="41"/>
  <c r="F520" i="41"/>
  <c r="C205" i="41"/>
  <c r="F452" i="41"/>
  <c r="F392" i="41"/>
  <c r="C361" i="41"/>
  <c r="C208" i="41"/>
  <c r="F570" i="41"/>
  <c r="C512" i="41"/>
  <c r="F153" i="41"/>
  <c r="F618" i="41"/>
  <c r="C246" i="41"/>
  <c r="C99" i="41"/>
  <c r="F557" i="41"/>
  <c r="F455" i="41"/>
  <c r="C204" i="41"/>
  <c r="F175" i="41"/>
  <c r="F237" i="41"/>
  <c r="C98" i="41"/>
  <c r="C247" i="41"/>
  <c r="F474" i="41"/>
  <c r="F701" i="41"/>
  <c r="F43" i="41"/>
  <c r="C92" i="41"/>
  <c r="C290" i="41"/>
  <c r="C236" i="41"/>
  <c r="C33" i="41"/>
  <c r="C503" i="41"/>
  <c r="C581" i="41"/>
  <c r="C535" i="41"/>
  <c r="F249" i="41"/>
  <c r="C337" i="41"/>
  <c r="C469" i="41"/>
  <c r="C217" i="41"/>
  <c r="F267" i="41"/>
  <c r="C13" i="41"/>
  <c r="C606" i="41"/>
  <c r="C354" i="41"/>
  <c r="F549" i="41"/>
  <c r="F401" i="41"/>
  <c r="C613" i="41"/>
  <c r="F561" i="41"/>
  <c r="F285" i="41"/>
  <c r="C152" i="41"/>
  <c r="F277" i="41"/>
  <c r="C612" i="41"/>
  <c r="C225" i="41"/>
  <c r="F623" i="41"/>
  <c r="C375" i="41"/>
  <c r="F530" i="41"/>
  <c r="C519" i="41"/>
  <c r="F650" i="41"/>
  <c r="C156" i="41"/>
  <c r="F213" i="41"/>
  <c r="F24" i="41"/>
  <c r="F198" i="41"/>
  <c r="F538" i="41"/>
  <c r="F516" i="41"/>
  <c r="C67" i="41"/>
  <c r="F654" i="41"/>
  <c r="F608" i="41"/>
  <c r="C362" i="41"/>
  <c r="F589" i="41"/>
  <c r="F600" i="41"/>
  <c r="C650" i="41"/>
  <c r="F350" i="41"/>
  <c r="C49" i="41"/>
  <c r="C350" i="41"/>
  <c r="C213" i="41"/>
  <c r="F436" i="41"/>
  <c r="F60" i="41"/>
  <c r="F292" i="41"/>
  <c r="C153" i="41"/>
  <c r="F233" i="41"/>
  <c r="F168" i="41"/>
  <c r="F90" i="41"/>
  <c r="C384" i="41"/>
  <c r="F396" i="41"/>
  <c r="F682" i="41"/>
  <c r="F711" i="41"/>
  <c r="C132" i="41"/>
  <c r="F494" i="41"/>
  <c r="F602" i="41"/>
  <c r="F509" i="41"/>
  <c r="F65" i="41"/>
  <c r="F21" i="41"/>
  <c r="F696" i="41"/>
  <c r="F109" i="41"/>
  <c r="C129" i="41"/>
  <c r="F39" i="41"/>
  <c r="F673" i="41"/>
  <c r="F543" i="41"/>
  <c r="C249" i="41"/>
  <c r="F67" i="41"/>
  <c r="F652" i="41"/>
  <c r="C462" i="41"/>
  <c r="C43" i="41"/>
  <c r="F535" i="41"/>
  <c r="C399" i="41"/>
  <c r="C155" i="41"/>
  <c r="C352" i="41"/>
  <c r="F353" i="41"/>
  <c r="C577" i="41"/>
  <c r="F398" i="41"/>
  <c r="C470" i="41"/>
  <c r="F50" i="41"/>
  <c r="C83" i="41"/>
  <c r="C182" i="41"/>
  <c r="C59" i="41"/>
  <c r="F240" i="41"/>
  <c r="C200" i="41"/>
  <c r="F248" i="41"/>
  <c r="F358" i="41"/>
  <c r="C66" i="41"/>
  <c r="C642" i="41"/>
  <c r="C51" i="41"/>
  <c r="F466" i="41"/>
  <c r="C211" i="41"/>
  <c r="F54" i="41"/>
  <c r="F606" i="41"/>
  <c r="F409" i="41"/>
  <c r="C698" i="41"/>
  <c r="F70" i="41"/>
  <c r="C557" i="41"/>
  <c r="F334" i="41"/>
  <c r="F597" i="41"/>
  <c r="F403" i="41"/>
  <c r="C433" i="41"/>
  <c r="F464" i="41"/>
  <c r="C257" i="41"/>
  <c r="C93" i="41"/>
  <c r="C20" i="41"/>
  <c r="F209" i="41"/>
  <c r="C410" i="41"/>
  <c r="F222" i="41"/>
  <c r="C199" i="41"/>
  <c r="F304" i="41"/>
  <c r="C142" i="41"/>
  <c r="C378" i="41"/>
  <c r="F344" i="41"/>
  <c r="F33" i="41"/>
  <c r="F45" i="41"/>
  <c r="F649" i="41"/>
  <c r="C451" i="41"/>
  <c r="F89" i="41"/>
  <c r="K37" i="29"/>
  <c r="K116" i="29"/>
  <c r="K103" i="29"/>
  <c r="K147" i="29"/>
  <c r="K104" i="29"/>
  <c r="K42" i="29"/>
  <c r="K82" i="29"/>
  <c r="K115" i="29"/>
  <c r="K31" i="29"/>
  <c r="K60" i="29"/>
  <c r="K45" i="29"/>
  <c r="K94" i="29"/>
  <c r="K118" i="29"/>
  <c r="K33" i="29"/>
  <c r="K53" i="29"/>
  <c r="K39" i="29"/>
  <c r="K127" i="29"/>
  <c r="K122" i="29"/>
  <c r="K66" i="29"/>
  <c r="L65" i="41"/>
  <c r="G65" i="41"/>
  <c r="D65" i="41"/>
  <c r="B65" i="41"/>
  <c r="B675" i="41"/>
  <c r="G675" i="41"/>
  <c r="L675" i="41"/>
  <c r="D675" i="41"/>
  <c r="D318" i="41"/>
  <c r="G318" i="41"/>
  <c r="B318" i="41"/>
  <c r="L318" i="41"/>
  <c r="D90" i="41"/>
  <c r="G679" i="41"/>
  <c r="B679" i="41"/>
  <c r="L679" i="41"/>
  <c r="D679" i="41"/>
  <c r="B56" i="41"/>
  <c r="L56" i="41"/>
  <c r="D56" i="41"/>
  <c r="G56" i="41"/>
  <c r="G323" i="41"/>
  <c r="B323" i="41"/>
  <c r="D323" i="41"/>
  <c r="L323" i="41"/>
  <c r="D360" i="41"/>
  <c r="L360" i="41"/>
  <c r="G360" i="41"/>
  <c r="B360" i="41"/>
  <c r="D600" i="41"/>
  <c r="G600" i="41"/>
  <c r="L600" i="41"/>
  <c r="B600" i="41"/>
  <c r="D336" i="41"/>
  <c r="L336" i="41"/>
  <c r="G336" i="41"/>
  <c r="B336" i="41"/>
  <c r="D431" i="41"/>
  <c r="B431" i="41"/>
  <c r="L431" i="41"/>
  <c r="G431" i="41"/>
  <c r="B527" i="41"/>
  <c r="D490" i="41"/>
  <c r="L490" i="41"/>
  <c r="B490" i="41"/>
  <c r="G490" i="41"/>
  <c r="D101" i="41"/>
  <c r="L101" i="41"/>
  <c r="G101" i="41"/>
  <c r="B101" i="41"/>
  <c r="G22" i="41"/>
  <c r="D697" i="41"/>
  <c r="B697" i="41"/>
  <c r="G73" i="41"/>
  <c r="B73" i="41"/>
  <c r="L73" i="41"/>
  <c r="D73" i="41"/>
  <c r="K139" i="29"/>
  <c r="K160" i="29"/>
  <c r="K41" i="29"/>
  <c r="C546" i="41"/>
  <c r="F390" i="41"/>
  <c r="F307" i="41"/>
  <c r="F459" i="41"/>
  <c r="F63" i="41"/>
  <c r="F97" i="41"/>
  <c r="C515" i="41"/>
  <c r="F149" i="41"/>
  <c r="C513" i="41"/>
  <c r="C676" i="41"/>
  <c r="F611" i="41"/>
  <c r="C282" i="41"/>
  <c r="C534" i="41"/>
  <c r="C28" i="41"/>
  <c r="C130" i="41"/>
  <c r="C680" i="41"/>
  <c r="F280" i="41"/>
  <c r="F81" i="41"/>
  <c r="F598" i="41"/>
  <c r="F456" i="41"/>
  <c r="F577" i="41"/>
  <c r="F31" i="41"/>
  <c r="F454" i="41"/>
  <c r="F541" i="41"/>
  <c r="F190" i="41"/>
  <c r="C466" i="41"/>
  <c r="F476" i="41"/>
  <c r="F524" i="41"/>
  <c r="F64" i="41"/>
  <c r="C126" i="41"/>
  <c r="F416" i="41"/>
  <c r="C392" i="41"/>
  <c r="F295" i="41"/>
  <c r="C234" i="41"/>
  <c r="C176" i="41"/>
  <c r="F211" i="41"/>
  <c r="C409" i="41"/>
  <c r="F510" i="41"/>
  <c r="F53" i="41"/>
  <c r="F669" i="41"/>
  <c r="F497" i="41"/>
  <c r="C529" i="41"/>
  <c r="C441" i="41"/>
  <c r="F631" i="41"/>
  <c r="F419" i="41"/>
  <c r="F574" i="41"/>
  <c r="F205" i="41"/>
  <c r="F318" i="41"/>
  <c r="F110" i="41"/>
  <c r="F487" i="41"/>
  <c r="C263" i="41"/>
  <c r="C311" i="41"/>
  <c r="F219" i="41"/>
  <c r="F214" i="41"/>
  <c r="F628" i="41"/>
  <c r="F545" i="41"/>
  <c r="F551" i="41"/>
  <c r="C325" i="41"/>
  <c r="C655" i="41"/>
  <c r="F346" i="41"/>
  <c r="F692" i="41"/>
  <c r="F157" i="41"/>
  <c r="F617" i="41"/>
  <c r="C402" i="41"/>
  <c r="C58" i="41"/>
  <c r="C540" i="41"/>
  <c r="C530" i="41"/>
  <c r="C700" i="41"/>
  <c r="C415" i="41"/>
  <c r="F224" i="41"/>
  <c r="F468" i="41"/>
  <c r="F317" i="41"/>
  <c r="C70" i="41"/>
  <c r="F604" i="41"/>
  <c r="C524" i="41"/>
  <c r="F478" i="41"/>
  <c r="C389" i="41"/>
  <c r="C596" i="41"/>
  <c r="C563" i="41"/>
  <c r="C251" i="41"/>
  <c r="C702" i="41"/>
  <c r="C480" i="41"/>
  <c r="C195" i="41"/>
  <c r="F20" i="41"/>
  <c r="C17" i="41"/>
  <c r="F16" i="41"/>
  <c r="C355" i="41"/>
  <c r="C302" i="41"/>
  <c r="F542" i="41"/>
  <c r="F588" i="41"/>
  <c r="C574" i="41"/>
  <c r="C422" i="41"/>
  <c r="F28" i="41"/>
  <c r="C35" i="41"/>
  <c r="C194" i="41"/>
  <c r="F583" i="41"/>
  <c r="C566" i="41"/>
  <c r="F373" i="41"/>
  <c r="F84" i="41"/>
  <c r="F36" i="41"/>
  <c r="C505" i="41"/>
  <c r="C68" i="41"/>
  <c r="F634" i="41"/>
  <c r="F544" i="41"/>
  <c r="F311" i="41"/>
  <c r="F374" i="41"/>
  <c r="C135" i="41"/>
  <c r="F159" i="41"/>
  <c r="F699" i="41"/>
  <c r="F660" i="41"/>
  <c r="F170" i="41"/>
  <c r="C641" i="41"/>
  <c r="F95" i="41"/>
  <c r="F119" i="41"/>
  <c r="C134" i="41"/>
  <c r="F560" i="41"/>
  <c r="C124" i="41"/>
  <c r="C110" i="41"/>
  <c r="C538" i="41"/>
  <c r="C177" i="41"/>
  <c r="F196" i="41"/>
  <c r="C493" i="41"/>
  <c r="F661" i="41"/>
  <c r="F259" i="41"/>
  <c r="F404" i="41"/>
  <c r="F315" i="41"/>
  <c r="F184" i="41"/>
  <c r="C403" i="41"/>
  <c r="F126" i="41"/>
  <c r="C264" i="41"/>
  <c r="F480" i="41"/>
  <c r="F143" i="41"/>
  <c r="C677" i="41"/>
  <c r="F610" i="41"/>
  <c r="F438" i="41"/>
  <c r="C627" i="41"/>
  <c r="C421" i="41"/>
  <c r="F668" i="41"/>
  <c r="F58" i="41"/>
  <c r="F537" i="41"/>
  <c r="F437" i="41"/>
  <c r="C299" i="41"/>
  <c r="C580" i="41"/>
  <c r="C536" i="41"/>
  <c r="F202" i="41"/>
  <c r="C672" i="41"/>
  <c r="C351" i="41"/>
  <c r="C549" i="41"/>
  <c r="F288" i="41"/>
  <c r="C639" i="41"/>
  <c r="C508" i="41"/>
  <c r="C439" i="41"/>
  <c r="C131" i="41"/>
  <c r="F555" i="41"/>
  <c r="C582" i="41"/>
  <c r="C555" i="41"/>
  <c r="C497" i="41"/>
  <c r="C494" i="41"/>
  <c r="C428" i="41"/>
  <c r="C140" i="41"/>
  <c r="F710" i="41"/>
  <c r="C434" i="41"/>
  <c r="F19" i="41"/>
  <c r="F85" i="41"/>
  <c r="C21" i="41"/>
  <c r="C481" i="41"/>
  <c r="F481" i="41"/>
  <c r="C637" i="41"/>
  <c r="C148" i="41"/>
  <c r="F42" i="41"/>
  <c r="C518" i="41"/>
  <c r="F387" i="41"/>
  <c r="F656" i="41"/>
  <c r="C159" i="41"/>
  <c r="C183" i="41"/>
  <c r="F189" i="41"/>
  <c r="F370" i="41"/>
  <c r="C82" i="41"/>
  <c r="F181" i="41"/>
  <c r="C61" i="41"/>
  <c r="C29" i="41"/>
  <c r="F553" i="41"/>
  <c r="F291" i="41"/>
  <c r="C539" i="41"/>
  <c r="C259" i="41"/>
  <c r="C483" i="41"/>
  <c r="C294" i="41"/>
  <c r="C37" i="41"/>
  <c r="C674" i="41"/>
  <c r="C143" i="41"/>
  <c r="F206" i="41"/>
  <c r="C232" i="41"/>
  <c r="F439" i="41"/>
  <c r="C314" i="41"/>
  <c r="C78" i="41"/>
  <c r="F239" i="41"/>
  <c r="F413" i="41"/>
  <c r="C570" i="41"/>
  <c r="C578" i="41"/>
  <c r="C568" i="41"/>
  <c r="C146" i="41"/>
  <c r="F646" i="41"/>
  <c r="C624" i="41"/>
  <c r="C87" i="41"/>
  <c r="C293" i="41"/>
  <c r="C363" i="41"/>
  <c r="C435" i="41"/>
  <c r="F609" i="41"/>
  <c r="F329" i="41"/>
  <c r="C514" i="41"/>
  <c r="C284" i="41"/>
  <c r="C573" i="41"/>
  <c r="C618" i="41"/>
  <c r="C472" i="41"/>
  <c r="C64" i="41"/>
  <c r="C25" i="41"/>
  <c r="F188" i="41"/>
  <c r="F706" i="41"/>
  <c r="C664" i="41"/>
  <c r="C599" i="41"/>
  <c r="F550" i="41"/>
  <c r="C48" i="41"/>
  <c r="F697" i="41"/>
  <c r="C163" i="41"/>
  <c r="C654" i="41"/>
  <c r="F367" i="41"/>
  <c r="C301" i="41"/>
  <c r="C704" i="41"/>
  <c r="F138" i="41"/>
  <c r="C663" i="41"/>
  <c r="C285" i="41"/>
  <c r="F254" i="41"/>
  <c r="C670" i="41"/>
  <c r="F352" i="41"/>
  <c r="C180" i="41"/>
  <c r="C343" i="41"/>
  <c r="C120" i="41"/>
  <c r="F174" i="41"/>
  <c r="C547" i="41"/>
  <c r="C545" i="41"/>
  <c r="F371" i="41"/>
  <c r="F169" i="41"/>
  <c r="C423" i="41"/>
  <c r="F77" i="41"/>
  <c r="C238" i="41"/>
  <c r="F496" i="41"/>
  <c r="C226" i="41"/>
  <c r="C465" i="41"/>
  <c r="F243" i="41"/>
  <c r="C80" i="41"/>
  <c r="C500" i="41"/>
  <c r="F332" i="41"/>
  <c r="C197" i="41"/>
  <c r="F129" i="41"/>
  <c r="F446" i="41"/>
  <c r="C532" i="41"/>
  <c r="F511" i="41"/>
  <c r="C638" i="41"/>
  <c r="F232" i="41"/>
  <c r="F141" i="41"/>
  <c r="F587" i="41"/>
  <c r="C693" i="41"/>
  <c r="C342" i="41"/>
  <c r="F420" i="41"/>
  <c r="F268" i="41"/>
  <c r="C310" i="41"/>
  <c r="C468" i="41"/>
  <c r="C359" i="41"/>
  <c r="F620" i="41"/>
  <c r="F148" i="41"/>
  <c r="F234" i="41"/>
  <c r="C516" i="41"/>
  <c r="F670" i="41"/>
  <c r="C324" i="41"/>
  <c r="F400" i="41"/>
  <c r="C550" i="41"/>
  <c r="F245" i="41"/>
  <c r="F475" i="41"/>
  <c r="F647" i="41"/>
  <c r="C458" i="41"/>
  <c r="F226" i="41"/>
  <c r="C265" i="41"/>
  <c r="F411" i="41"/>
  <c r="C691" i="41"/>
  <c r="F348" i="41"/>
  <c r="F424" i="41"/>
  <c r="F199" i="41"/>
  <c r="C137" i="41"/>
  <c r="F663" i="41"/>
  <c r="F255" i="41"/>
  <c r="F572" i="41"/>
  <c r="C291" i="41"/>
  <c r="F514" i="41"/>
  <c r="F702" i="41"/>
  <c r="C221" i="41"/>
  <c r="F101" i="41"/>
  <c r="F448" i="41"/>
  <c r="F339" i="41"/>
  <c r="C181" i="41"/>
  <c r="C385" i="41"/>
  <c r="C330" i="41"/>
  <c r="F406" i="41"/>
  <c r="C85" i="41"/>
  <c r="C419" i="41"/>
  <c r="F384" i="41"/>
  <c r="F378" i="41"/>
  <c r="F204" i="41"/>
  <c r="C520" i="41"/>
  <c r="C473" i="41"/>
  <c r="F312" i="41"/>
  <c r="C320" i="41"/>
  <c r="F201" i="41"/>
  <c r="C45" i="41"/>
  <c r="C356" i="41"/>
  <c r="C463" i="41"/>
  <c r="F558" i="41"/>
  <c r="C119" i="41"/>
  <c r="C103" i="41"/>
  <c r="C484" i="41"/>
  <c r="F499" i="41"/>
  <c r="F342" i="41"/>
  <c r="K26" i="29"/>
  <c r="K165" i="29"/>
  <c r="K92" i="29"/>
  <c r="K164" i="29"/>
  <c r="K93" i="29"/>
  <c r="K158" i="29"/>
  <c r="K136" i="29"/>
  <c r="K32" i="29"/>
  <c r="K117" i="29"/>
  <c r="K126" i="29"/>
  <c r="K75" i="29"/>
  <c r="K34" i="29"/>
  <c r="K69" i="29"/>
  <c r="K106" i="29"/>
  <c r="K73" i="29"/>
  <c r="K56" i="29"/>
  <c r="K38" i="29"/>
  <c r="K88" i="29"/>
  <c r="K146" i="29"/>
  <c r="K40" i="29"/>
  <c r="K138" i="29"/>
  <c r="L376" i="41"/>
  <c r="G376" i="41"/>
  <c r="B376" i="41"/>
  <c r="D376" i="41"/>
  <c r="G335" i="41"/>
  <c r="L335" i="41"/>
  <c r="D335" i="41"/>
  <c r="B335" i="41"/>
  <c r="L504" i="41"/>
  <c r="G504" i="41"/>
  <c r="B504" i="41"/>
  <c r="D504" i="41"/>
  <c r="G191" i="41"/>
  <c r="L191" i="41"/>
  <c r="B191" i="41"/>
  <c r="D191" i="41"/>
  <c r="D413" i="41"/>
  <c r="G413" i="41"/>
  <c r="B413" i="41"/>
  <c r="L413" i="41"/>
  <c r="G687" i="41"/>
  <c r="B687" i="41"/>
  <c r="D687" i="41"/>
  <c r="L687" i="41"/>
  <c r="L653" i="41"/>
  <c r="D653" i="41"/>
  <c r="G653" i="41"/>
  <c r="B653" i="41"/>
  <c r="G136" i="41"/>
  <c r="D136" i="41"/>
  <c r="B136" i="41"/>
  <c r="L136" i="41"/>
  <c r="B452" i="41"/>
  <c r="G452" i="41"/>
  <c r="D609" i="41"/>
  <c r="G609" i="41"/>
  <c r="L609" i="41"/>
  <c r="B609" i="41"/>
  <c r="B525" i="41"/>
  <c r="D525" i="41"/>
  <c r="L525" i="41"/>
  <c r="G525" i="41"/>
  <c r="D34" i="41"/>
  <c r="G34" i="41"/>
  <c r="L34" i="41"/>
  <c r="B34" i="41"/>
  <c r="B498" i="41"/>
  <c r="D498" i="41"/>
  <c r="L498" i="41"/>
  <c r="G498" i="41"/>
  <c r="L430" i="41"/>
  <c r="G576" i="41"/>
  <c r="D576" i="41"/>
  <c r="L576" i="41"/>
  <c r="B576" i="41"/>
  <c r="G115" i="41"/>
  <c r="D115" i="41"/>
  <c r="B115" i="41"/>
  <c r="L115" i="41"/>
  <c r="G651" i="41"/>
  <c r="L105" i="41"/>
  <c r="D105" i="41"/>
  <c r="G105" i="41"/>
  <c r="B105" i="41"/>
  <c r="B365" i="41"/>
  <c r="L365" i="41"/>
  <c r="G365" i="41"/>
  <c r="D365" i="41"/>
  <c r="B345" i="41"/>
  <c r="G345" i="41"/>
  <c r="L345" i="41"/>
  <c r="D345" i="41"/>
  <c r="G396" i="41"/>
  <c r="B396" i="41"/>
  <c r="L396" i="41"/>
  <c r="D396" i="41"/>
  <c r="B15" i="41"/>
  <c r="G329" i="41"/>
  <c r="G334" i="41"/>
  <c r="L334" i="41"/>
  <c r="B334" i="41"/>
  <c r="D334" i="41"/>
  <c r="L482" i="41"/>
  <c r="D482" i="41"/>
  <c r="B482" i="41"/>
  <c r="G482" i="41"/>
  <c r="B417" i="41"/>
  <c r="L271" i="41"/>
  <c r="G271" i="41"/>
  <c r="B271" i="41"/>
  <c r="D271" i="41"/>
  <c r="G254" i="41"/>
  <c r="D254" i="41"/>
  <c r="D681" i="41"/>
  <c r="G681" i="41"/>
  <c r="L681" i="41"/>
  <c r="B681" i="41"/>
  <c r="I168" i="29"/>
  <c r="I169" i="29" s="1"/>
  <c r="I170" i="29" s="1"/>
  <c r="K68" i="29"/>
  <c r="K59" i="29"/>
  <c r="K79" i="29"/>
  <c r="K125" i="29"/>
  <c r="K87" i="29"/>
  <c r="C102" i="41"/>
  <c r="F333" i="41"/>
  <c r="C478" i="41"/>
  <c r="F305" i="41"/>
  <c r="F145" i="41"/>
  <c r="F539" i="41"/>
  <c r="C374" i="41"/>
  <c r="C372" i="41"/>
  <c r="C447" i="41"/>
  <c r="F299" i="41"/>
  <c r="C198" i="41"/>
  <c r="F432" i="41"/>
  <c r="C167" i="41"/>
  <c r="F128" i="41"/>
  <c r="C147" i="41"/>
  <c r="F87" i="41"/>
  <c r="C692" i="41"/>
  <c r="C76" i="41"/>
  <c r="C121" i="41"/>
  <c r="C353" i="41"/>
  <c r="C381" i="41"/>
  <c r="F266" i="41"/>
  <c r="C253" i="41"/>
  <c r="F638" i="41"/>
  <c r="F674" i="41"/>
  <c r="C678" i="41"/>
  <c r="F125" i="41"/>
  <c r="C564" i="41"/>
  <c r="F275" i="41"/>
  <c r="K144" i="29"/>
  <c r="K101" i="29"/>
  <c r="K67" i="29"/>
  <c r="K142" i="29"/>
  <c r="K78" i="29"/>
  <c r="K111" i="29"/>
  <c r="J168" i="29"/>
  <c r="J169" i="29" s="1"/>
  <c r="J170" i="29" s="1"/>
  <c r="K86" i="29"/>
  <c r="K71" i="29"/>
  <c r="K23" i="29"/>
  <c r="K65" i="29"/>
  <c r="O22" i="54"/>
  <c r="A23" i="54"/>
  <c r="C315" i="41"/>
  <c r="F297" i="41"/>
  <c r="C168" i="41"/>
  <c r="C367" i="41"/>
  <c r="C602" i="41"/>
  <c r="F444" i="41"/>
  <c r="C685" i="41"/>
  <c r="F585" i="41"/>
  <c r="F633" i="41"/>
  <c r="F178" i="41"/>
  <c r="F658" i="41"/>
  <c r="C457" i="41"/>
  <c r="F517" i="41"/>
  <c r="F86" i="41"/>
  <c r="F298" i="41"/>
  <c r="C595" i="41"/>
  <c r="C411" i="41"/>
  <c r="C445" i="41"/>
  <c r="C357" i="41"/>
  <c r="C55" i="41"/>
  <c r="F308" i="41"/>
  <c r="F326" i="41"/>
  <c r="C690" i="41"/>
  <c r="C305" i="41"/>
  <c r="F614" i="41"/>
  <c r="F114" i="41"/>
  <c r="C133" i="41"/>
  <c r="F461" i="41"/>
  <c r="C446" i="41"/>
  <c r="F147" i="41"/>
  <c r="F498" i="41"/>
  <c r="F258" i="41"/>
  <c r="C559" i="41"/>
  <c r="F44" i="41"/>
  <c r="C96" i="41"/>
  <c r="F107" i="41"/>
  <c r="C280" i="41"/>
  <c r="F694" i="41"/>
  <c r="C660" i="41"/>
  <c r="F506" i="41"/>
  <c r="C708" i="41"/>
  <c r="F283" i="41"/>
  <c r="C123" i="41"/>
  <c r="F27" i="41"/>
  <c r="F182" i="41"/>
  <c r="C666" i="41"/>
  <c r="F571" i="41"/>
  <c r="C69" i="41"/>
  <c r="F140" i="41"/>
  <c r="C57" i="41"/>
  <c r="F88" i="41"/>
  <c r="F71" i="41"/>
  <c r="F532" i="41"/>
  <c r="C36" i="41"/>
  <c r="F445" i="41"/>
  <c r="C710" i="41"/>
  <c r="F565" i="41"/>
  <c r="C496" i="41"/>
  <c r="C671" i="41"/>
  <c r="F426" i="41"/>
  <c r="F171" i="41"/>
  <c r="F23" i="41"/>
  <c r="C620" i="41"/>
  <c r="C210" i="41"/>
  <c r="F675" i="41"/>
  <c r="C170" i="41"/>
  <c r="C391" i="41"/>
  <c r="C393" i="41"/>
  <c r="F256" i="41"/>
  <c r="F687" i="41"/>
  <c r="F397" i="41"/>
  <c r="C125" i="41"/>
  <c r="F472" i="41"/>
  <c r="C528" i="41"/>
  <c r="C593" i="41"/>
  <c r="C598" i="41"/>
  <c r="F251" i="41"/>
  <c r="F471" i="41"/>
  <c r="C400" i="41"/>
  <c r="C551" i="41"/>
  <c r="F229" i="41"/>
  <c r="C278" i="41"/>
  <c r="C394" i="41"/>
  <c r="C388" i="41"/>
  <c r="F132" i="41"/>
  <c r="C694" i="41"/>
  <c r="C242" i="41"/>
  <c r="F247" i="41"/>
  <c r="F659" i="41"/>
  <c r="C255" i="41"/>
  <c r="C544" i="41"/>
  <c r="C517" i="41"/>
  <c r="F162" i="41"/>
  <c r="F310" i="41"/>
  <c r="C71" i="41"/>
  <c r="F433" i="41"/>
  <c r="F253" i="41"/>
  <c r="F322" i="41"/>
  <c r="F264" i="41"/>
  <c r="C625" i="41"/>
  <c r="C386" i="41"/>
  <c r="F278" i="41"/>
  <c r="C436" i="41"/>
  <c r="F621" i="41"/>
  <c r="C575" i="41"/>
  <c r="F35" i="41"/>
  <c r="C193" i="41"/>
  <c r="C86" i="41"/>
  <c r="C699" i="41"/>
  <c r="F66" i="41"/>
  <c r="C233" i="41"/>
  <c r="F336" i="41"/>
  <c r="C475" i="41"/>
  <c r="C623" i="41"/>
  <c r="C543" i="41"/>
  <c r="F177" i="41"/>
  <c r="C207" i="41"/>
  <c r="C97" i="41"/>
  <c r="F179" i="41"/>
  <c r="C30" i="41"/>
  <c r="C303" i="41"/>
  <c r="C471" i="41"/>
  <c r="F347" i="41"/>
  <c r="F270" i="41"/>
  <c r="F139" i="41"/>
  <c r="F527" i="41"/>
  <c r="C179" i="41"/>
  <c r="F76" i="41"/>
  <c r="C141" i="41"/>
  <c r="F462" i="41"/>
  <c r="C262" i="41"/>
  <c r="F282" i="41"/>
  <c r="F554" i="41"/>
  <c r="F515" i="41"/>
  <c r="C38" i="41"/>
  <c r="F382" i="41"/>
  <c r="C275" i="41"/>
  <c r="C511" i="41"/>
  <c r="F594" i="41"/>
  <c r="C235" i="41"/>
  <c r="F522" i="41"/>
  <c r="C117" i="41"/>
  <c r="C173" i="41"/>
  <c r="C706" i="41"/>
  <c r="F427" i="41"/>
  <c r="C684" i="41"/>
  <c r="F111" i="41"/>
  <c r="C216" i="41"/>
  <c r="F18" i="41"/>
  <c r="C370" i="41"/>
  <c r="F582" i="41"/>
  <c r="C245" i="41"/>
  <c r="C218" i="41"/>
  <c r="F74" i="41"/>
  <c r="C507" i="41"/>
  <c r="C510" i="41"/>
  <c r="F640" i="41"/>
  <c r="F29" i="41"/>
  <c r="C224" i="41"/>
  <c r="F130" i="41"/>
  <c r="C244" i="41"/>
  <c r="F586" i="41"/>
  <c r="F158" i="41"/>
  <c r="F429" i="41"/>
  <c r="C106" i="41"/>
  <c r="C488" i="41"/>
  <c r="C18" i="41"/>
  <c r="C420" i="41"/>
  <c r="C553" i="41"/>
  <c r="C256" i="41"/>
  <c r="F167" i="41"/>
  <c r="C531" i="41"/>
  <c r="F469" i="41"/>
  <c r="F343" i="41"/>
  <c r="C523" i="41"/>
  <c r="F679" i="41"/>
  <c r="F118" i="41"/>
  <c r="F491" i="41"/>
  <c r="F235" i="41"/>
  <c r="F122" i="41"/>
  <c r="F408" i="41"/>
  <c r="C521" i="41"/>
  <c r="F642" i="41"/>
  <c r="F262" i="41"/>
  <c r="C269" i="41"/>
  <c r="F470" i="41"/>
  <c r="F166" i="41"/>
  <c r="F447" i="41"/>
  <c r="C60" i="41"/>
  <c r="F123" i="41"/>
  <c r="C407" i="41"/>
  <c r="F501" i="41"/>
  <c r="C175" i="41"/>
  <c r="F417" i="41"/>
  <c r="F489" i="41"/>
  <c r="C344" i="41"/>
  <c r="F567" i="41"/>
  <c r="C161" i="41"/>
  <c r="F208" i="41"/>
  <c r="C104" i="41"/>
  <c r="C373" i="41"/>
  <c r="C644" i="41"/>
  <c r="C556" i="41"/>
  <c r="C424" i="41"/>
  <c r="F365" i="41"/>
  <c r="C366" i="41"/>
  <c r="F453" i="41"/>
  <c r="C522" i="41"/>
  <c r="C682" i="41"/>
  <c r="C659" i="41"/>
  <c r="C474" i="41"/>
  <c r="C239" i="41"/>
  <c r="C604" i="41"/>
  <c r="F691" i="41"/>
  <c r="C541" i="41"/>
  <c r="F156" i="41"/>
  <c r="F22" i="41"/>
  <c r="C594" i="41"/>
  <c r="C438" i="41"/>
  <c r="F678" i="41"/>
  <c r="F300" i="41"/>
  <c r="F441" i="41"/>
  <c r="F279" i="41"/>
  <c r="C630" i="41"/>
  <c r="C444" i="41"/>
  <c r="C489" i="41"/>
  <c r="C586" i="41"/>
  <c r="F639" i="41"/>
  <c r="C432" i="41"/>
  <c r="C309" i="41"/>
  <c r="C138" i="41"/>
  <c r="F354" i="41"/>
  <c r="F236" i="41"/>
  <c r="F173" i="41"/>
  <c r="C316" i="41"/>
  <c r="C667" i="41"/>
  <c r="C450" i="41"/>
  <c r="F319" i="41"/>
  <c r="C626" i="41"/>
  <c r="C686" i="41"/>
  <c r="F252" i="41"/>
  <c r="C215" i="41"/>
  <c r="F120" i="41"/>
  <c r="F676" i="41"/>
  <c r="F562" i="41"/>
  <c r="F73" i="41"/>
  <c r="C668" i="41"/>
  <c r="F47" i="41"/>
  <c r="C192" i="41"/>
  <c r="C231" i="41"/>
  <c r="F314" i="41"/>
  <c r="F552" i="41"/>
  <c r="C27" i="41"/>
  <c r="F677" i="41"/>
  <c r="C333" i="41"/>
  <c r="F185" i="41"/>
  <c r="C340" i="41"/>
  <c r="C476" i="41"/>
  <c r="C614" i="41"/>
  <c r="C665" i="41"/>
  <c r="C622" i="41"/>
  <c r="C662" i="41"/>
  <c r="C157" i="41"/>
  <c r="F104" i="41"/>
  <c r="F330" i="41"/>
  <c r="C53" i="41"/>
  <c r="F154" i="41"/>
  <c r="C561" i="41"/>
  <c r="F698" i="41"/>
  <c r="C184" i="41"/>
  <c r="F273" i="41"/>
  <c r="C42" i="41"/>
  <c r="F61" i="41"/>
  <c r="F700" i="41"/>
  <c r="F191" i="41"/>
  <c r="F52" i="41"/>
  <c r="F421" i="41"/>
  <c r="F337" i="41"/>
  <c r="C313" i="41"/>
  <c r="F32" i="41"/>
  <c r="F269" i="41"/>
  <c r="F627" i="41"/>
  <c r="F414" i="41"/>
  <c r="C633" i="41"/>
  <c r="F681" i="41"/>
  <c r="F484" i="41"/>
  <c r="C591" i="41"/>
  <c r="F324" i="41"/>
  <c r="C277" i="41"/>
  <c r="C326" i="41"/>
  <c r="F607" i="41"/>
  <c r="F360" i="41"/>
  <c r="C178" i="41"/>
  <c r="C645" i="41"/>
  <c r="C554" i="41"/>
  <c r="F112" i="41"/>
  <c r="C258" i="41"/>
  <c r="C358" i="41"/>
  <c r="F309" i="41"/>
  <c r="C453" i="41"/>
  <c r="C427" i="41"/>
  <c r="F595" i="41"/>
  <c r="F381" i="41"/>
  <c r="C652" i="41"/>
  <c r="F423" i="41"/>
  <c r="F38" i="41"/>
  <c r="C196" i="41"/>
  <c r="F540" i="41"/>
  <c r="F418" i="41"/>
  <c r="F644" i="41"/>
  <c r="F160" i="41"/>
  <c r="C172" i="41"/>
  <c r="F26" i="41"/>
  <c r="C610" i="41"/>
  <c r="F96" i="41"/>
  <c r="C162" i="41"/>
  <c r="C154" i="41"/>
  <c r="F230" i="41"/>
  <c r="F172" i="41"/>
  <c r="F412" i="41"/>
  <c r="F301" i="41"/>
  <c r="F450" i="41"/>
  <c r="C647" i="41"/>
  <c r="F407" i="41"/>
  <c r="C165" i="41"/>
  <c r="F244" i="41"/>
  <c r="C281" i="41"/>
  <c r="C206" i="41"/>
  <c r="C160" i="41"/>
  <c r="F135" i="41"/>
  <c r="F321" i="41"/>
  <c r="C619" i="41"/>
  <c r="F662" i="41"/>
  <c r="C648" i="41"/>
  <c r="C661" i="41"/>
  <c r="F615" i="41"/>
  <c r="C327" i="41"/>
  <c r="F320" i="41"/>
  <c r="C571" i="41"/>
  <c r="C26" i="41"/>
  <c r="F340" i="41"/>
  <c r="F651" i="41"/>
  <c r="C560" i="41"/>
  <c r="C611" i="41"/>
  <c r="F632" i="41"/>
  <c r="C587" i="41"/>
  <c r="F395" i="41"/>
  <c r="F529" i="41"/>
  <c r="K120" i="29"/>
  <c r="K137" i="29"/>
  <c r="K58" i="29"/>
  <c r="K132" i="29"/>
  <c r="K64" i="29"/>
  <c r="K24" i="29"/>
  <c r="K49" i="29"/>
  <c r="K145" i="29"/>
  <c r="K157" i="29"/>
  <c r="K100" i="29"/>
  <c r="K25" i="29"/>
  <c r="K143" i="29"/>
  <c r="K114" i="29"/>
  <c r="K102" i="29"/>
  <c r="K27" i="29"/>
  <c r="K91" i="29"/>
  <c r="K108" i="29"/>
  <c r="K129" i="29"/>
  <c r="K55" i="29"/>
  <c r="K107" i="29"/>
  <c r="K52" i="29"/>
  <c r="K112" i="29"/>
  <c r="K110" i="29"/>
  <c r="K121" i="29"/>
  <c r="K109" i="29"/>
  <c r="K54" i="29"/>
  <c r="K134" i="29"/>
  <c r="K113" i="29"/>
  <c r="K141" i="29"/>
  <c r="K46" i="29"/>
  <c r="K51" i="29"/>
  <c r="K151" i="29"/>
  <c r="J12" i="54"/>
  <c r="C14" i="54"/>
  <c r="D13" i="54"/>
  <c r="I13" i="54"/>
  <c r="H13" i="54"/>
  <c r="L12" i="54"/>
  <c r="M12" i="54" s="1"/>
  <c r="N7" i="54"/>
  <c r="D398" i="41" l="1"/>
  <c r="B689" i="41"/>
  <c r="B398" i="41"/>
  <c r="D312" i="41"/>
  <c r="G312" i="41"/>
  <c r="L260" i="41"/>
  <c r="D118" i="41"/>
  <c r="G188" i="41"/>
  <c r="B144" i="41"/>
  <c r="I144" i="41" s="1"/>
  <c r="G608" i="41"/>
  <c r="B588" i="41"/>
  <c r="L377" i="41"/>
  <c r="L74" i="41"/>
  <c r="D286" i="41"/>
  <c r="L565" i="41"/>
  <c r="G139" i="41"/>
  <c r="G426" i="41"/>
  <c r="G108" i="41"/>
  <c r="D454" i="41"/>
  <c r="B24" i="41"/>
  <c r="H24" i="41" s="1"/>
  <c r="G75" i="41"/>
  <c r="G449" i="41"/>
  <c r="L209" i="41"/>
  <c r="G429" i="41"/>
  <c r="L254" i="41"/>
  <c r="D15" i="41"/>
  <c r="L452" i="41"/>
  <c r="G527" i="41"/>
  <c r="B548" i="41"/>
  <c r="J548" i="41" s="1"/>
  <c r="L329" i="41"/>
  <c r="L617" i="41"/>
  <c r="G533" i="41"/>
  <c r="L227" i="41"/>
  <c r="L533" i="41"/>
  <c r="B32" i="41"/>
  <c r="L219" i="41"/>
  <c r="D368" i="41"/>
  <c r="G166" i="41"/>
  <c r="G537" i="41"/>
  <c r="D537" i="41"/>
  <c r="G448" i="41"/>
  <c r="B701" i="41"/>
  <c r="E701" i="41" s="1"/>
  <c r="G380" i="41"/>
  <c r="D631" i="41"/>
  <c r="B380" i="41"/>
  <c r="K380" i="41" s="1"/>
  <c r="L589" i="41"/>
  <c r="L113" i="41"/>
  <c r="D461" i="41"/>
  <c r="D405" i="41"/>
  <c r="G542" i="41"/>
  <c r="G189" i="41"/>
  <c r="B479" i="41"/>
  <c r="K479" i="41" s="1"/>
  <c r="G711" i="41"/>
  <c r="D455" i="41"/>
  <c r="B425" i="41"/>
  <c r="B579" i="41"/>
  <c r="K579" i="41" s="1"/>
  <c r="L52" i="41"/>
  <c r="B127" i="41"/>
  <c r="H127" i="41" s="1"/>
  <c r="D14" i="41"/>
  <c r="G317" i="41"/>
  <c r="L479" i="41"/>
  <c r="G32" i="41"/>
  <c r="B455" i="41"/>
  <c r="B186" i="41"/>
  <c r="K186" i="41" s="1"/>
  <c r="L127" i="41"/>
  <c r="D628" i="41"/>
  <c r="G88" i="41"/>
  <c r="B347" i="41"/>
  <c r="K347" i="41" s="1"/>
  <c r="D317" i="41"/>
  <c r="G589" i="41"/>
  <c r="L19" i="41"/>
  <c r="L584" i="41"/>
  <c r="L711" i="41"/>
  <c r="D688" i="41"/>
  <c r="L425" i="41"/>
  <c r="B52" i="41"/>
  <c r="K52" i="41" s="1"/>
  <c r="L537" i="41"/>
  <c r="G127" i="41"/>
  <c r="G219" i="41"/>
  <c r="B368" i="41"/>
  <c r="I368" i="41" s="1"/>
  <c r="G440" i="41"/>
  <c r="L166" i="41"/>
  <c r="L542" i="41"/>
  <c r="B14" i="41"/>
  <c r="K14" i="41" s="1"/>
  <c r="D298" i="41"/>
  <c r="L185" i="41"/>
  <c r="L189" i="41"/>
  <c r="G487" i="41"/>
  <c r="D347" i="41"/>
  <c r="D448" i="41"/>
  <c r="D479" i="41"/>
  <c r="B19" i="41"/>
  <c r="I19" i="41" s="1"/>
  <c r="L32" i="41"/>
  <c r="G113" i="41"/>
  <c r="G688" i="41"/>
  <c r="G461" i="41"/>
  <c r="L186" i="41"/>
  <c r="L579" i="41"/>
  <c r="B405" i="41"/>
  <c r="J405" i="41" s="1"/>
  <c r="B261" i="41"/>
  <c r="I261" i="41" s="1"/>
  <c r="D219" i="41"/>
  <c r="G368" i="41"/>
  <c r="B640" i="41"/>
  <c r="I640" i="41" s="1"/>
  <c r="D166" i="41"/>
  <c r="B542" i="41"/>
  <c r="H542" i="41" s="1"/>
  <c r="L14" i="41"/>
  <c r="D339" i="41"/>
  <c r="G214" i="41"/>
  <c r="D189" i="41"/>
  <c r="G492" i="41"/>
  <c r="D54" i="41"/>
  <c r="D406" i="41"/>
  <c r="D331" i="41"/>
  <c r="D270" i="41"/>
  <c r="D380" i="41"/>
  <c r="G347" i="41"/>
  <c r="B317" i="41"/>
  <c r="K317" i="41" s="1"/>
  <c r="L448" i="41"/>
  <c r="D589" i="41"/>
  <c r="D19" i="41"/>
  <c r="B584" i="41"/>
  <c r="K584" i="41" s="1"/>
  <c r="D113" i="41"/>
  <c r="L688" i="41"/>
  <c r="L455" i="41"/>
  <c r="L461" i="41"/>
  <c r="G425" i="41"/>
  <c r="D186" i="41"/>
  <c r="D579" i="41"/>
  <c r="L405" i="41"/>
  <c r="D52" i="41"/>
  <c r="D261" i="41"/>
  <c r="D492" i="41"/>
  <c r="L54" i="41"/>
  <c r="L440" i="41"/>
  <c r="D640" i="41"/>
  <c r="L81" i="41"/>
  <c r="B16" i="41"/>
  <c r="K16" i="41" s="1"/>
  <c r="G339" i="41"/>
  <c r="L628" i="41"/>
  <c r="B572" i="41"/>
  <c r="I572" i="41" s="1"/>
  <c r="B406" i="41"/>
  <c r="J406" i="41" s="1"/>
  <c r="D88" i="41"/>
  <c r="L331" i="41"/>
  <c r="B270" i="41"/>
  <c r="E270" i="41" s="1"/>
  <c r="G701" i="41"/>
  <c r="L149" i="41"/>
  <c r="L487" i="41"/>
  <c r="G485" i="41"/>
  <c r="D81" i="41"/>
  <c r="G584" i="41"/>
  <c r="L261" i="41"/>
  <c r="L492" i="41"/>
  <c r="G54" i="41"/>
  <c r="B440" i="41"/>
  <c r="K440" i="41" s="1"/>
  <c r="L640" i="41"/>
  <c r="G81" i="41"/>
  <c r="D16" i="41"/>
  <c r="B298" i="41"/>
  <c r="I298" i="41" s="1"/>
  <c r="D214" i="41"/>
  <c r="G628" i="41"/>
  <c r="B185" i="41"/>
  <c r="I185" i="41" s="1"/>
  <c r="G406" i="41"/>
  <c r="G331" i="41"/>
  <c r="G270" i="41"/>
  <c r="D701" i="41"/>
  <c r="D149" i="41"/>
  <c r="D487" i="41"/>
  <c r="L16" i="41"/>
  <c r="G298" i="41"/>
  <c r="D572" i="41"/>
  <c r="G149" i="41"/>
  <c r="L485" i="41"/>
  <c r="B703" i="41"/>
  <c r="H703" i="41" s="1"/>
  <c r="G268" i="41"/>
  <c r="L339" i="41"/>
  <c r="L214" i="41"/>
  <c r="L572" i="41"/>
  <c r="G185" i="41"/>
  <c r="L88" i="41"/>
  <c r="B151" i="41"/>
  <c r="J151" i="41" s="1"/>
  <c r="D597" i="41"/>
  <c r="B552" i="41"/>
  <c r="H552" i="41" s="1"/>
  <c r="D590" i="41"/>
  <c r="G122" i="41"/>
  <c r="G499" i="41"/>
  <c r="B47" i="41"/>
  <c r="E47" i="41" s="1"/>
  <c r="B228" i="41"/>
  <c r="H228" i="41" s="1"/>
  <c r="L122" i="41"/>
  <c r="L398" i="41"/>
  <c r="L144" i="41"/>
  <c r="L292" i="41"/>
  <c r="G228" i="41"/>
  <c r="B283" i="41"/>
  <c r="E283" i="41" s="1"/>
  <c r="B329" i="41"/>
  <c r="H329" i="41" s="1"/>
  <c r="L15" i="41"/>
  <c r="L297" i="41"/>
  <c r="G697" i="41"/>
  <c r="L22" i="41"/>
  <c r="G227" i="41"/>
  <c r="D527" i="41"/>
  <c r="B533" i="41"/>
  <c r="H533" i="41" s="1"/>
  <c r="G548" i="41"/>
  <c r="G222" i="41"/>
  <c r="L552" i="41"/>
  <c r="L387" i="41"/>
  <c r="L590" i="41"/>
  <c r="D297" i="41"/>
  <c r="D22" i="41"/>
  <c r="G617" i="41"/>
  <c r="L548" i="41"/>
  <c r="G220" i="41"/>
  <c r="D491" i="41"/>
  <c r="D266" i="41"/>
  <c r="D418" i="41"/>
  <c r="L597" i="41"/>
  <c r="B268" i="41"/>
  <c r="E268" i="41" s="1"/>
  <c r="D227" i="41"/>
  <c r="B617" i="41"/>
  <c r="H617" i="41" s="1"/>
  <c r="B220" i="41"/>
  <c r="J220" i="41" s="1"/>
  <c r="B387" i="41"/>
  <c r="E387" i="41" s="1"/>
  <c r="D222" i="41"/>
  <c r="L171" i="41"/>
  <c r="B321" i="41"/>
  <c r="I321" i="41" s="1"/>
  <c r="D300" i="41"/>
  <c r="G89" i="41"/>
  <c r="B418" i="41"/>
  <c r="J418" i="41" s="1"/>
  <c r="L109" i="41"/>
  <c r="D273" i="41"/>
  <c r="D696" i="41"/>
  <c r="L608" i="41"/>
  <c r="L689" i="41"/>
  <c r="G588" i="41"/>
  <c r="D417" i="41"/>
  <c r="G454" i="41"/>
  <c r="D565" i="41"/>
  <c r="L24" i="41"/>
  <c r="B651" i="41"/>
  <c r="K651" i="41" s="1"/>
  <c r="B139" i="41"/>
  <c r="E139" i="41" s="1"/>
  <c r="G430" i="41"/>
  <c r="D75" i="41"/>
  <c r="D377" i="41"/>
  <c r="D449" i="41"/>
  <c r="G289" i="41"/>
  <c r="B260" i="41"/>
  <c r="J260" i="41" s="1"/>
  <c r="G74" i="41"/>
  <c r="B209" i="41"/>
  <c r="E209" i="41" s="1"/>
  <c r="D426" i="41"/>
  <c r="B118" i="41"/>
  <c r="E118" i="41" s="1"/>
  <c r="B90" i="41"/>
  <c r="J90" i="41" s="1"/>
  <c r="D283" i="41"/>
  <c r="L631" i="41"/>
  <c r="D274" i="41"/>
  <c r="D429" i="41"/>
  <c r="L108" i="41"/>
  <c r="L464" i="41"/>
  <c r="B608" i="41"/>
  <c r="I608" i="41" s="1"/>
  <c r="G689" i="41"/>
  <c r="L588" i="41"/>
  <c r="L417" i="41"/>
  <c r="L454" i="41"/>
  <c r="G565" i="41"/>
  <c r="G24" i="41"/>
  <c r="D651" i="41"/>
  <c r="D139" i="41"/>
  <c r="B430" i="41"/>
  <c r="H430" i="41" s="1"/>
  <c r="L75" i="41"/>
  <c r="B377" i="41"/>
  <c r="H377" i="41" s="1"/>
  <c r="L449" i="41"/>
  <c r="D289" i="41"/>
  <c r="D260" i="41"/>
  <c r="G209" i="41"/>
  <c r="L426" i="41"/>
  <c r="B286" i="41"/>
  <c r="J286" i="41" s="1"/>
  <c r="G90" i="41"/>
  <c r="D332" i="41"/>
  <c r="D187" i="41"/>
  <c r="L202" i="41"/>
  <c r="G274" i="41"/>
  <c r="B188" i="41"/>
  <c r="J188" i="41" s="1"/>
  <c r="D108" i="41"/>
  <c r="G464" i="41"/>
  <c r="B289" i="41"/>
  <c r="J289" i="41" s="1"/>
  <c r="D74" i="41"/>
  <c r="L118" i="41"/>
  <c r="G286" i="41"/>
  <c r="G332" i="41"/>
  <c r="G187" i="41"/>
  <c r="L47" i="41"/>
  <c r="B202" i="41"/>
  <c r="E202" i="41" s="1"/>
  <c r="D292" i="41"/>
  <c r="D188" i="41"/>
  <c r="B77" i="41"/>
  <c r="K77" i="41" s="1"/>
  <c r="B597" i="41"/>
  <c r="H597" i="41" s="1"/>
  <c r="G297" i="41"/>
  <c r="L268" i="41"/>
  <c r="L222" i="41"/>
  <c r="B332" i="41"/>
  <c r="J332" i="41" s="1"/>
  <c r="B122" i="41"/>
  <c r="H122" i="41" s="1"/>
  <c r="L491" i="41"/>
  <c r="B187" i="41"/>
  <c r="I187" i="41" s="1"/>
  <c r="B499" i="41"/>
  <c r="E499" i="41" s="1"/>
  <c r="G144" i="41"/>
  <c r="L283" i="41"/>
  <c r="G47" i="41"/>
  <c r="D202" i="41"/>
  <c r="G631" i="41"/>
  <c r="L274" i="41"/>
  <c r="G292" i="41"/>
  <c r="G552" i="41"/>
  <c r="B429" i="41"/>
  <c r="E429" i="41" s="1"/>
  <c r="D464" i="41"/>
  <c r="L77" i="41"/>
  <c r="G418" i="41"/>
  <c r="D40" i="41"/>
  <c r="G590" i="41"/>
  <c r="B312" i="41"/>
  <c r="K312" i="41" s="1"/>
  <c r="D228" i="41"/>
  <c r="L220" i="41"/>
  <c r="G491" i="41"/>
  <c r="G379" i="41"/>
  <c r="B266" i="41"/>
  <c r="I266" i="41" s="1"/>
  <c r="L229" i="41"/>
  <c r="L273" i="41"/>
  <c r="D171" i="41"/>
  <c r="D321" i="41"/>
  <c r="L89" i="41"/>
  <c r="D109" i="41"/>
  <c r="L169" i="41"/>
  <c r="L616" i="41"/>
  <c r="G273" i="41"/>
  <c r="L321" i="41"/>
  <c r="G266" i="41"/>
  <c r="D89" i="41"/>
  <c r="B109" i="41"/>
  <c r="E109" i="41" s="1"/>
  <c r="D616" i="41"/>
  <c r="B696" i="41"/>
  <c r="E696" i="41" s="1"/>
  <c r="L615" i="41"/>
  <c r="G616" i="41"/>
  <c r="G171" i="41"/>
  <c r="L696" i="41"/>
  <c r="B615" i="41"/>
  <c r="J615" i="41" s="1"/>
  <c r="B169" i="41"/>
  <c r="I169" i="41" s="1"/>
  <c r="D615" i="41"/>
  <c r="D169" i="41"/>
  <c r="D379" i="41"/>
  <c r="G300" i="41"/>
  <c r="G703" i="41"/>
  <c r="B229" i="41"/>
  <c r="H229" i="41" s="1"/>
  <c r="B379" i="41"/>
  <c r="I379" i="41" s="1"/>
  <c r="L300" i="41"/>
  <c r="D703" i="41"/>
  <c r="D229" i="41"/>
  <c r="K168" i="29"/>
  <c r="K169" i="29" s="1"/>
  <c r="K170" i="29" s="1"/>
  <c r="B560" i="41"/>
  <c r="G560" i="41"/>
  <c r="L560" i="41"/>
  <c r="D560" i="41"/>
  <c r="L661" i="41"/>
  <c r="B661" i="41"/>
  <c r="G661" i="41"/>
  <c r="D661" i="41"/>
  <c r="L614" i="41"/>
  <c r="G614" i="41"/>
  <c r="B614" i="41"/>
  <c r="D614" i="41"/>
  <c r="B626" i="41"/>
  <c r="G626" i="41"/>
  <c r="L626" i="41"/>
  <c r="D626" i="41"/>
  <c r="B586" i="41"/>
  <c r="L586" i="41"/>
  <c r="D586" i="41"/>
  <c r="G586" i="41"/>
  <c r="B438" i="41"/>
  <c r="L438" i="41"/>
  <c r="G438" i="41"/>
  <c r="D438" i="41"/>
  <c r="G507" i="41"/>
  <c r="D507" i="41"/>
  <c r="L507" i="41"/>
  <c r="B507" i="41"/>
  <c r="L38" i="41"/>
  <c r="D38" i="41"/>
  <c r="B38" i="41"/>
  <c r="G38" i="41"/>
  <c r="G179" i="41"/>
  <c r="L179" i="41"/>
  <c r="B179" i="41"/>
  <c r="D179" i="41"/>
  <c r="G543" i="41"/>
  <c r="L543" i="41"/>
  <c r="D543" i="41"/>
  <c r="B543" i="41"/>
  <c r="L436" i="41"/>
  <c r="D436" i="41"/>
  <c r="B436" i="41"/>
  <c r="G436" i="41"/>
  <c r="D71" i="41"/>
  <c r="G71" i="41"/>
  <c r="L71" i="41"/>
  <c r="B71" i="41"/>
  <c r="L394" i="41"/>
  <c r="B394" i="41"/>
  <c r="D394" i="41"/>
  <c r="G394" i="41"/>
  <c r="D620" i="41"/>
  <c r="B620" i="41"/>
  <c r="G620" i="41"/>
  <c r="L620" i="41"/>
  <c r="L123" i="41"/>
  <c r="D123" i="41"/>
  <c r="B123" i="41"/>
  <c r="G123" i="41"/>
  <c r="D690" i="41"/>
  <c r="B690" i="41"/>
  <c r="G690" i="41"/>
  <c r="L690" i="41"/>
  <c r="G357" i="41"/>
  <c r="B357" i="41"/>
  <c r="D357" i="41"/>
  <c r="L357" i="41"/>
  <c r="D168" i="41"/>
  <c r="B168" i="41"/>
  <c r="G168" i="41"/>
  <c r="L168" i="41"/>
  <c r="L167" i="41"/>
  <c r="B167" i="41"/>
  <c r="G167" i="41"/>
  <c r="D167" i="41"/>
  <c r="L102" i="41"/>
  <c r="B102" i="41"/>
  <c r="D102" i="41"/>
  <c r="G102" i="41"/>
  <c r="J254" i="41"/>
  <c r="K254" i="41"/>
  <c r="I254" i="41"/>
  <c r="E254" i="41"/>
  <c r="H254" i="41"/>
  <c r="H271" i="41"/>
  <c r="E271" i="41"/>
  <c r="I271" i="41"/>
  <c r="K271" i="41"/>
  <c r="J271" i="41"/>
  <c r="J689" i="41"/>
  <c r="E689" i="41"/>
  <c r="H689" i="41"/>
  <c r="K689" i="41"/>
  <c r="I689" i="41"/>
  <c r="K588" i="41"/>
  <c r="J588" i="41"/>
  <c r="E588" i="41"/>
  <c r="I588" i="41"/>
  <c r="H588" i="41"/>
  <c r="H417" i="41"/>
  <c r="I417" i="41"/>
  <c r="J417" i="41"/>
  <c r="K417" i="41"/>
  <c r="E417" i="41"/>
  <c r="J113" i="41"/>
  <c r="K113" i="41"/>
  <c r="H113" i="41"/>
  <c r="I113" i="41"/>
  <c r="E113" i="41"/>
  <c r="I711" i="41"/>
  <c r="K711" i="41"/>
  <c r="H711" i="41"/>
  <c r="J711" i="41"/>
  <c r="J396" i="41"/>
  <c r="E396" i="41"/>
  <c r="H396" i="41"/>
  <c r="I396" i="41"/>
  <c r="K396" i="41"/>
  <c r="K24" i="41"/>
  <c r="B520" i="41"/>
  <c r="D520" i="41"/>
  <c r="L520" i="41"/>
  <c r="G520" i="41"/>
  <c r="D137" i="41"/>
  <c r="L137" i="41"/>
  <c r="B137" i="41"/>
  <c r="G137" i="41"/>
  <c r="G550" i="41"/>
  <c r="B550" i="41"/>
  <c r="L550" i="41"/>
  <c r="D550" i="41"/>
  <c r="G532" i="41"/>
  <c r="D532" i="41"/>
  <c r="L532" i="41"/>
  <c r="B532" i="41"/>
  <c r="D163" i="41"/>
  <c r="L163" i="41"/>
  <c r="B163" i="41"/>
  <c r="G163" i="41"/>
  <c r="D573" i="41"/>
  <c r="B573" i="41"/>
  <c r="G573" i="41"/>
  <c r="L573" i="41"/>
  <c r="D568" i="41"/>
  <c r="B568" i="41"/>
  <c r="G568" i="41"/>
  <c r="L568" i="41"/>
  <c r="D232" i="41"/>
  <c r="G232" i="41"/>
  <c r="L232" i="41"/>
  <c r="B232" i="41"/>
  <c r="B61" i="41"/>
  <c r="D61" i="41"/>
  <c r="L61" i="41"/>
  <c r="G61" i="41"/>
  <c r="L637" i="41"/>
  <c r="G637" i="41"/>
  <c r="B637" i="41"/>
  <c r="D637" i="41"/>
  <c r="G140" i="41"/>
  <c r="D140" i="41"/>
  <c r="B140" i="41"/>
  <c r="L140" i="41"/>
  <c r="B549" i="41"/>
  <c r="L549" i="41"/>
  <c r="D549" i="41"/>
  <c r="G549" i="41"/>
  <c r="L627" i="41"/>
  <c r="D627" i="41"/>
  <c r="G627" i="41"/>
  <c r="B627" i="41"/>
  <c r="G403" i="41"/>
  <c r="B403" i="41"/>
  <c r="D403" i="41"/>
  <c r="L403" i="41"/>
  <c r="L422" i="41"/>
  <c r="D422" i="41"/>
  <c r="G422" i="41"/>
  <c r="B422" i="41"/>
  <c r="D587" i="41"/>
  <c r="B587" i="41"/>
  <c r="L587" i="41"/>
  <c r="G587" i="41"/>
  <c r="D645" i="41"/>
  <c r="B645" i="41"/>
  <c r="G645" i="41"/>
  <c r="L645" i="41"/>
  <c r="L53" i="41"/>
  <c r="D53" i="41"/>
  <c r="B53" i="41"/>
  <c r="G53" i="41"/>
  <c r="G644" i="41"/>
  <c r="B644" i="41"/>
  <c r="D644" i="41"/>
  <c r="L644" i="41"/>
  <c r="B521" i="41"/>
  <c r="D521" i="41"/>
  <c r="G521" i="41"/>
  <c r="L521" i="41"/>
  <c r="D488" i="41"/>
  <c r="B488" i="41"/>
  <c r="G488" i="41"/>
  <c r="L488" i="41"/>
  <c r="B370" i="41"/>
  <c r="D370" i="41"/>
  <c r="G370" i="41"/>
  <c r="L370" i="41"/>
  <c r="B511" i="41"/>
  <c r="G511" i="41"/>
  <c r="L511" i="41"/>
  <c r="D511" i="41"/>
  <c r="D97" i="41"/>
  <c r="B97" i="41"/>
  <c r="L97" i="41"/>
  <c r="G97" i="41"/>
  <c r="B278" i="41"/>
  <c r="D278" i="41"/>
  <c r="G278" i="41"/>
  <c r="L278" i="41"/>
  <c r="D528" i="41"/>
  <c r="L528" i="41"/>
  <c r="B528" i="41"/>
  <c r="G528" i="41"/>
  <c r="B666" i="41"/>
  <c r="D666" i="41"/>
  <c r="L666" i="41"/>
  <c r="G666" i="41"/>
  <c r="L165" i="41"/>
  <c r="D165" i="41"/>
  <c r="G165" i="41"/>
  <c r="B165" i="41"/>
  <c r="B154" i="41"/>
  <c r="L154" i="41"/>
  <c r="G154" i="41"/>
  <c r="D154" i="41"/>
  <c r="D427" i="41"/>
  <c r="G427" i="41"/>
  <c r="B427" i="41"/>
  <c r="L427" i="41"/>
  <c r="G178" i="41"/>
  <c r="B178" i="41"/>
  <c r="D178" i="41"/>
  <c r="L178" i="41"/>
  <c r="G622" i="41"/>
  <c r="L622" i="41"/>
  <c r="D622" i="41"/>
  <c r="B622" i="41"/>
  <c r="D192" i="41"/>
  <c r="L192" i="41"/>
  <c r="B192" i="41"/>
  <c r="G192" i="41"/>
  <c r="B611" i="41"/>
  <c r="L611" i="41"/>
  <c r="G611" i="41"/>
  <c r="D611" i="41"/>
  <c r="L26" i="41"/>
  <c r="B26" i="41"/>
  <c r="D26" i="41"/>
  <c r="G26" i="41"/>
  <c r="B619" i="41"/>
  <c r="G619" i="41"/>
  <c r="D619" i="41"/>
  <c r="L619" i="41"/>
  <c r="B206" i="41"/>
  <c r="G206" i="41"/>
  <c r="D206" i="41"/>
  <c r="L206" i="41"/>
  <c r="G162" i="41"/>
  <c r="B162" i="41"/>
  <c r="L162" i="41"/>
  <c r="D162" i="41"/>
  <c r="G172" i="41"/>
  <c r="D172" i="41"/>
  <c r="B172" i="41"/>
  <c r="L172" i="41"/>
  <c r="L652" i="41"/>
  <c r="B652" i="41"/>
  <c r="D652" i="41"/>
  <c r="G652" i="41"/>
  <c r="B453" i="41"/>
  <c r="G453" i="41"/>
  <c r="D453" i="41"/>
  <c r="L453" i="41"/>
  <c r="B633" i="41"/>
  <c r="L633" i="41"/>
  <c r="G633" i="41"/>
  <c r="D633" i="41"/>
  <c r="B42" i="41"/>
  <c r="G42" i="41"/>
  <c r="D42" i="41"/>
  <c r="L42" i="41"/>
  <c r="G561" i="41"/>
  <c r="B561" i="41"/>
  <c r="D561" i="41"/>
  <c r="L561" i="41"/>
  <c r="D665" i="41"/>
  <c r="B665" i="41"/>
  <c r="L665" i="41"/>
  <c r="G665" i="41"/>
  <c r="G686" i="41"/>
  <c r="D686" i="41"/>
  <c r="L686" i="41"/>
  <c r="B686" i="41"/>
  <c r="G667" i="41"/>
  <c r="B667" i="41"/>
  <c r="D667" i="41"/>
  <c r="L667" i="41"/>
  <c r="D630" i="41"/>
  <c r="B630" i="41"/>
  <c r="G630" i="41"/>
  <c r="L630" i="41"/>
  <c r="B239" i="41"/>
  <c r="L239" i="41"/>
  <c r="G239" i="41"/>
  <c r="D239" i="41"/>
  <c r="B522" i="41"/>
  <c r="D522" i="41"/>
  <c r="G522" i="41"/>
  <c r="L522" i="41"/>
  <c r="G424" i="41"/>
  <c r="B424" i="41"/>
  <c r="L424" i="41"/>
  <c r="D424" i="41"/>
  <c r="D104" i="41"/>
  <c r="L104" i="41"/>
  <c r="B104" i="41"/>
  <c r="G104" i="41"/>
  <c r="B344" i="41"/>
  <c r="D344" i="41"/>
  <c r="L344" i="41"/>
  <c r="G344" i="41"/>
  <c r="B531" i="41"/>
  <c r="G531" i="41"/>
  <c r="L531" i="41"/>
  <c r="D531" i="41"/>
  <c r="G420" i="41"/>
  <c r="L420" i="41"/>
  <c r="B420" i="41"/>
  <c r="D420" i="41"/>
  <c r="D510" i="41"/>
  <c r="L510" i="41"/>
  <c r="G510" i="41"/>
  <c r="B510" i="41"/>
  <c r="L245" i="41"/>
  <c r="G245" i="41"/>
  <c r="B245" i="41"/>
  <c r="D245" i="41"/>
  <c r="G216" i="41"/>
  <c r="B216" i="41"/>
  <c r="D216" i="41"/>
  <c r="L216" i="41"/>
  <c r="L706" i="41"/>
  <c r="D706" i="41"/>
  <c r="G706" i="41"/>
  <c r="B706" i="41"/>
  <c r="D235" i="41"/>
  <c r="L235" i="41"/>
  <c r="G235" i="41"/>
  <c r="B235" i="41"/>
  <c r="D30" i="41"/>
  <c r="B30" i="41"/>
  <c r="L30" i="41"/>
  <c r="G30" i="41"/>
  <c r="G86" i="41"/>
  <c r="L86" i="41"/>
  <c r="B86" i="41"/>
  <c r="D86" i="41"/>
  <c r="B625" i="41"/>
  <c r="G625" i="41"/>
  <c r="L625" i="41"/>
  <c r="D625" i="41"/>
  <c r="B517" i="41"/>
  <c r="L517" i="41"/>
  <c r="D517" i="41"/>
  <c r="G517" i="41"/>
  <c r="B388" i="41"/>
  <c r="D388" i="41"/>
  <c r="G388" i="41"/>
  <c r="L388" i="41"/>
  <c r="B551" i="41"/>
  <c r="L551" i="41"/>
  <c r="G551" i="41"/>
  <c r="D551" i="41"/>
  <c r="B598" i="41"/>
  <c r="D598" i="41"/>
  <c r="L598" i="41"/>
  <c r="G598" i="41"/>
  <c r="B125" i="41"/>
  <c r="L125" i="41"/>
  <c r="D125" i="41"/>
  <c r="G125" i="41"/>
  <c r="B393" i="41"/>
  <c r="G393" i="41"/>
  <c r="L393" i="41"/>
  <c r="D393" i="41"/>
  <c r="D210" i="41"/>
  <c r="G210" i="41"/>
  <c r="L210" i="41"/>
  <c r="B210" i="41"/>
  <c r="B710" i="41"/>
  <c r="L710" i="41"/>
  <c r="G710" i="41"/>
  <c r="D710" i="41"/>
  <c r="G69" i="41"/>
  <c r="B69" i="41"/>
  <c r="D69" i="41"/>
  <c r="L69" i="41"/>
  <c r="G305" i="41"/>
  <c r="B305" i="41"/>
  <c r="D305" i="41"/>
  <c r="L305" i="41"/>
  <c r="G55" i="41"/>
  <c r="L55" i="41"/>
  <c r="D55" i="41"/>
  <c r="B55" i="41"/>
  <c r="L595" i="41"/>
  <c r="B595" i="41"/>
  <c r="D595" i="41"/>
  <c r="G595" i="41"/>
  <c r="D457" i="41"/>
  <c r="L457" i="41"/>
  <c r="G457" i="41"/>
  <c r="B457" i="41"/>
  <c r="G367" i="41"/>
  <c r="D367" i="41"/>
  <c r="L367" i="41"/>
  <c r="B367" i="41"/>
  <c r="A24" i="54"/>
  <c r="O23" i="54"/>
  <c r="L678" i="41"/>
  <c r="D678" i="41"/>
  <c r="B678" i="41"/>
  <c r="G678" i="41"/>
  <c r="B76" i="41"/>
  <c r="L76" i="41"/>
  <c r="G76" i="41"/>
  <c r="D76" i="41"/>
  <c r="I681" i="41"/>
  <c r="H681" i="41"/>
  <c r="K681" i="41"/>
  <c r="E681" i="41"/>
  <c r="J681" i="41"/>
  <c r="I448" i="41"/>
  <c r="K448" i="41"/>
  <c r="H448" i="41"/>
  <c r="E448" i="41"/>
  <c r="J448" i="41"/>
  <c r="H589" i="41"/>
  <c r="J589" i="41"/>
  <c r="K589" i="41"/>
  <c r="I589" i="41"/>
  <c r="E589" i="41"/>
  <c r="E454" i="41"/>
  <c r="H454" i="41"/>
  <c r="J454" i="41"/>
  <c r="K454" i="41"/>
  <c r="I454" i="41"/>
  <c r="K565" i="41"/>
  <c r="J565" i="41"/>
  <c r="E565" i="41"/>
  <c r="I565" i="41"/>
  <c r="H565" i="41"/>
  <c r="J15" i="41"/>
  <c r="I15" i="41"/>
  <c r="K15" i="41"/>
  <c r="E15" i="41"/>
  <c r="H15" i="41"/>
  <c r="K425" i="41"/>
  <c r="I425" i="41"/>
  <c r="J425" i="41"/>
  <c r="H425" i="41"/>
  <c r="E425" i="41"/>
  <c r="E115" i="41"/>
  <c r="I115" i="41"/>
  <c r="H115" i="41"/>
  <c r="J115" i="41"/>
  <c r="K115" i="41"/>
  <c r="H75" i="41"/>
  <c r="K75" i="41"/>
  <c r="E75" i="41"/>
  <c r="I75" i="41"/>
  <c r="J75" i="41"/>
  <c r="E405" i="41"/>
  <c r="K405" i="41"/>
  <c r="E136" i="41"/>
  <c r="I136" i="41"/>
  <c r="H136" i="41"/>
  <c r="K136" i="41"/>
  <c r="J136" i="41"/>
  <c r="H449" i="41"/>
  <c r="J449" i="41"/>
  <c r="I449" i="41"/>
  <c r="K449" i="41"/>
  <c r="E449" i="41"/>
  <c r="E413" i="41"/>
  <c r="K413" i="41"/>
  <c r="H413" i="41"/>
  <c r="I413" i="41"/>
  <c r="J413" i="41"/>
  <c r="K191" i="41"/>
  <c r="H191" i="41"/>
  <c r="E191" i="41"/>
  <c r="I191" i="41"/>
  <c r="J191" i="41"/>
  <c r="I504" i="41"/>
  <c r="H504" i="41"/>
  <c r="K504" i="41"/>
  <c r="J504" i="41"/>
  <c r="E504" i="41"/>
  <c r="E376" i="41"/>
  <c r="H376" i="41"/>
  <c r="K376" i="41"/>
  <c r="I376" i="41"/>
  <c r="J376" i="41"/>
  <c r="B119" i="41"/>
  <c r="L119" i="41"/>
  <c r="D119" i="41"/>
  <c r="G119" i="41"/>
  <c r="G45" i="41"/>
  <c r="L45" i="41"/>
  <c r="B45" i="41"/>
  <c r="D45" i="41"/>
  <c r="L473" i="41"/>
  <c r="D473" i="41"/>
  <c r="G473" i="41"/>
  <c r="B473" i="41"/>
  <c r="D330" i="41"/>
  <c r="L330" i="41"/>
  <c r="B330" i="41"/>
  <c r="G330" i="41"/>
  <c r="L197" i="41"/>
  <c r="B197" i="41"/>
  <c r="G197" i="41"/>
  <c r="D197" i="41"/>
  <c r="B238" i="41"/>
  <c r="L238" i="41"/>
  <c r="G238" i="41"/>
  <c r="D238" i="41"/>
  <c r="B120" i="41"/>
  <c r="G120" i="41"/>
  <c r="L120" i="41"/>
  <c r="D120" i="41"/>
  <c r="D670" i="41"/>
  <c r="B670" i="41"/>
  <c r="L670" i="41"/>
  <c r="G670" i="41"/>
  <c r="G654" i="41"/>
  <c r="D654" i="41"/>
  <c r="L654" i="41"/>
  <c r="B654" i="41"/>
  <c r="B618" i="41"/>
  <c r="D618" i="41"/>
  <c r="L618" i="41"/>
  <c r="G618" i="41"/>
  <c r="D293" i="41"/>
  <c r="G293" i="41"/>
  <c r="L293" i="41"/>
  <c r="B293" i="41"/>
  <c r="G146" i="41"/>
  <c r="B146" i="41"/>
  <c r="D146" i="41"/>
  <c r="L146" i="41"/>
  <c r="D674" i="41"/>
  <c r="L674" i="41"/>
  <c r="G674" i="41"/>
  <c r="B674" i="41"/>
  <c r="L259" i="41"/>
  <c r="G259" i="41"/>
  <c r="B259" i="41"/>
  <c r="D259" i="41"/>
  <c r="G29" i="41"/>
  <c r="B29" i="41"/>
  <c r="L29" i="41"/>
  <c r="D29" i="41"/>
  <c r="B148" i="41"/>
  <c r="D148" i="41"/>
  <c r="G148" i="41"/>
  <c r="L148" i="41"/>
  <c r="D21" i="41"/>
  <c r="B21" i="41"/>
  <c r="G21" i="41"/>
  <c r="L21" i="41"/>
  <c r="D497" i="41"/>
  <c r="L497" i="41"/>
  <c r="G497" i="41"/>
  <c r="B497" i="41"/>
  <c r="B131" i="41"/>
  <c r="G131" i="41"/>
  <c r="D131" i="41"/>
  <c r="L131" i="41"/>
  <c r="G421" i="41"/>
  <c r="L421" i="41"/>
  <c r="B421" i="41"/>
  <c r="D421" i="41"/>
  <c r="G677" i="41"/>
  <c r="D677" i="41"/>
  <c r="L677" i="41"/>
  <c r="B677" i="41"/>
  <c r="D124" i="41"/>
  <c r="G124" i="41"/>
  <c r="B124" i="41"/>
  <c r="L124" i="41"/>
  <c r="B505" i="41"/>
  <c r="L505" i="41"/>
  <c r="D505" i="41"/>
  <c r="G505" i="41"/>
  <c r="L566" i="41"/>
  <c r="D566" i="41"/>
  <c r="B566" i="41"/>
  <c r="G566" i="41"/>
  <c r="B17" i="41"/>
  <c r="G17" i="41"/>
  <c r="D17" i="41"/>
  <c r="L17" i="41"/>
  <c r="B702" i="41"/>
  <c r="G702" i="41"/>
  <c r="D702" i="41"/>
  <c r="L702" i="41"/>
  <c r="L389" i="41"/>
  <c r="B389" i="41"/>
  <c r="D389" i="41"/>
  <c r="G389" i="41"/>
  <c r="G70" i="41"/>
  <c r="B70" i="41"/>
  <c r="D70" i="41"/>
  <c r="L70" i="41"/>
  <c r="L415" i="41"/>
  <c r="B415" i="41"/>
  <c r="G415" i="41"/>
  <c r="D415" i="41"/>
  <c r="B58" i="41"/>
  <c r="D58" i="41"/>
  <c r="G58" i="41"/>
  <c r="L58" i="41"/>
  <c r="B409" i="41"/>
  <c r="G409" i="41"/>
  <c r="L409" i="41"/>
  <c r="D409" i="41"/>
  <c r="B534" i="41"/>
  <c r="G534" i="41"/>
  <c r="L534" i="41"/>
  <c r="D534" i="41"/>
  <c r="D513" i="41"/>
  <c r="L513" i="41"/>
  <c r="G513" i="41"/>
  <c r="B513" i="41"/>
  <c r="B546" i="41"/>
  <c r="D546" i="41"/>
  <c r="L546" i="41"/>
  <c r="G546" i="41"/>
  <c r="I297" i="41"/>
  <c r="H297" i="41"/>
  <c r="K297" i="41"/>
  <c r="E297" i="41"/>
  <c r="J297" i="41"/>
  <c r="H101" i="41"/>
  <c r="I101" i="41"/>
  <c r="E101" i="41"/>
  <c r="K101" i="41"/>
  <c r="J101" i="41"/>
  <c r="I74" i="41"/>
  <c r="J74" i="41"/>
  <c r="K74" i="41"/>
  <c r="E74" i="41"/>
  <c r="H74" i="41"/>
  <c r="J227" i="41"/>
  <c r="K227" i="41"/>
  <c r="H227" i="41"/>
  <c r="E227" i="41"/>
  <c r="I227" i="41"/>
  <c r="K527" i="41"/>
  <c r="I527" i="41"/>
  <c r="H527" i="41"/>
  <c r="E527" i="41"/>
  <c r="J527" i="41"/>
  <c r="K54" i="41"/>
  <c r="J54" i="41"/>
  <c r="E54" i="41"/>
  <c r="I54" i="41"/>
  <c r="H54" i="41"/>
  <c r="K336" i="41"/>
  <c r="I336" i="41"/>
  <c r="H336" i="41"/>
  <c r="J336" i="41"/>
  <c r="E336" i="41"/>
  <c r="J426" i="41"/>
  <c r="E426" i="41"/>
  <c r="I426" i="41"/>
  <c r="H426" i="41"/>
  <c r="K426" i="41"/>
  <c r="H600" i="41"/>
  <c r="E600" i="41"/>
  <c r="J600" i="41"/>
  <c r="I600" i="41"/>
  <c r="K600" i="41"/>
  <c r="I360" i="41"/>
  <c r="K360" i="41"/>
  <c r="J360" i="41"/>
  <c r="E360" i="41"/>
  <c r="H360" i="41"/>
  <c r="H90" i="41"/>
  <c r="I65" i="41"/>
  <c r="E65" i="41"/>
  <c r="J65" i="41"/>
  <c r="K65" i="41"/>
  <c r="H65" i="41"/>
  <c r="I542" i="41"/>
  <c r="K542" i="41"/>
  <c r="D451" i="41"/>
  <c r="L451" i="41"/>
  <c r="B451" i="41"/>
  <c r="G451" i="41"/>
  <c r="G199" i="41"/>
  <c r="L199" i="41"/>
  <c r="D199" i="41"/>
  <c r="B199" i="41"/>
  <c r="D20" i="41"/>
  <c r="L20" i="41"/>
  <c r="B20" i="41"/>
  <c r="G20" i="41"/>
  <c r="B433" i="41"/>
  <c r="G433" i="41"/>
  <c r="L433" i="41"/>
  <c r="D433" i="41"/>
  <c r="D557" i="41"/>
  <c r="G557" i="41"/>
  <c r="L557" i="41"/>
  <c r="B557" i="41"/>
  <c r="G51" i="41"/>
  <c r="L51" i="41"/>
  <c r="D51" i="41"/>
  <c r="B51" i="41"/>
  <c r="G182" i="41"/>
  <c r="L182" i="41"/>
  <c r="B182" i="41"/>
  <c r="D182" i="41"/>
  <c r="B155" i="41"/>
  <c r="L155" i="41"/>
  <c r="G155" i="41"/>
  <c r="D155" i="41"/>
  <c r="G462" i="41"/>
  <c r="B462" i="41"/>
  <c r="L462" i="41"/>
  <c r="D462" i="41"/>
  <c r="D350" i="41"/>
  <c r="G350" i="41"/>
  <c r="L350" i="41"/>
  <c r="B350" i="41"/>
  <c r="L152" i="41"/>
  <c r="G152" i="41"/>
  <c r="B152" i="41"/>
  <c r="D152" i="41"/>
  <c r="D13" i="41"/>
  <c r="L13" i="41"/>
  <c r="B13" i="41"/>
  <c r="G13" i="41"/>
  <c r="D337" i="41"/>
  <c r="B337" i="41"/>
  <c r="G337" i="41"/>
  <c r="L337" i="41"/>
  <c r="G503" i="41"/>
  <c r="D503" i="41"/>
  <c r="B503" i="41"/>
  <c r="L503" i="41"/>
  <c r="D92" i="41"/>
  <c r="G92" i="41"/>
  <c r="L92" i="41"/>
  <c r="B92" i="41"/>
  <c r="G247" i="41"/>
  <c r="B247" i="41"/>
  <c r="D247" i="41"/>
  <c r="L247" i="41"/>
  <c r="L204" i="41"/>
  <c r="G204" i="41"/>
  <c r="B204" i="41"/>
  <c r="D204" i="41"/>
  <c r="B246" i="41"/>
  <c r="L246" i="41"/>
  <c r="G246" i="41"/>
  <c r="D246" i="41"/>
  <c r="L212" i="41"/>
  <c r="D212" i="41"/>
  <c r="B212" i="41"/>
  <c r="G212" i="41"/>
  <c r="L306" i="41"/>
  <c r="B306" i="41"/>
  <c r="D306" i="41"/>
  <c r="G306" i="41"/>
  <c r="G477" i="41"/>
  <c r="L477" i="41"/>
  <c r="D477" i="41"/>
  <c r="B477" i="41"/>
  <c r="L243" i="41"/>
  <c r="G243" i="41"/>
  <c r="D243" i="41"/>
  <c r="B243" i="41"/>
  <c r="B319" i="41"/>
  <c r="D319" i="41"/>
  <c r="G319" i="41"/>
  <c r="L319" i="41"/>
  <c r="G272" i="41"/>
  <c r="D272" i="41"/>
  <c r="B272" i="41"/>
  <c r="L272" i="41"/>
  <c r="D107" i="41"/>
  <c r="G107" i="41"/>
  <c r="L107" i="41"/>
  <c r="B107" i="41"/>
  <c r="L526" i="41"/>
  <c r="D526" i="41"/>
  <c r="B526" i="41"/>
  <c r="G526" i="41"/>
  <c r="B657" i="41"/>
  <c r="L657" i="41"/>
  <c r="G657" i="41"/>
  <c r="D657" i="41"/>
  <c r="B506" i="41"/>
  <c r="D506" i="41"/>
  <c r="L506" i="41"/>
  <c r="G506" i="41"/>
  <c r="G416" i="41"/>
  <c r="B416" i="41"/>
  <c r="D416" i="41"/>
  <c r="L416" i="41"/>
  <c r="G240" i="41"/>
  <c r="B240" i="41"/>
  <c r="L240" i="41"/>
  <c r="D240" i="41"/>
  <c r="D150" i="41"/>
  <c r="G150" i="41"/>
  <c r="L150" i="41"/>
  <c r="B150" i="41"/>
  <c r="G502" i="41"/>
  <c r="L502" i="41"/>
  <c r="B502" i="41"/>
  <c r="D502" i="41"/>
  <c r="B201" i="41"/>
  <c r="D201" i="41"/>
  <c r="L201" i="41"/>
  <c r="G201" i="41"/>
  <c r="L50" i="41"/>
  <c r="D50" i="41"/>
  <c r="B50" i="41"/>
  <c r="G50" i="41"/>
  <c r="B295" i="41"/>
  <c r="L295" i="41"/>
  <c r="G295" i="41"/>
  <c r="D295" i="41"/>
  <c r="B412" i="41"/>
  <c r="L412" i="41"/>
  <c r="G412" i="41"/>
  <c r="D412" i="41"/>
  <c r="D364" i="41"/>
  <c r="G364" i="41"/>
  <c r="B364" i="41"/>
  <c r="L364" i="41"/>
  <c r="D401" i="41"/>
  <c r="G401" i="41"/>
  <c r="L401" i="41"/>
  <c r="B401" i="41"/>
  <c r="L583" i="41"/>
  <c r="B583" i="41"/>
  <c r="D583" i="41"/>
  <c r="G583" i="41"/>
  <c r="L460" i="41"/>
  <c r="G460" i="41"/>
  <c r="B460" i="41"/>
  <c r="D460" i="41"/>
  <c r="G116" i="41"/>
  <c r="D116" i="41"/>
  <c r="L116" i="41"/>
  <c r="B116" i="41"/>
  <c r="D635" i="41"/>
  <c r="B635" i="41"/>
  <c r="L635" i="41"/>
  <c r="G635" i="41"/>
  <c r="L94" i="41"/>
  <c r="D94" i="41"/>
  <c r="B94" i="41"/>
  <c r="G94" i="41"/>
  <c r="D467" i="41"/>
  <c r="G467" i="41"/>
  <c r="B467" i="41"/>
  <c r="L467" i="41"/>
  <c r="K222" i="41"/>
  <c r="H222" i="41"/>
  <c r="I222" i="41"/>
  <c r="E222" i="41"/>
  <c r="J222" i="41"/>
  <c r="E616" i="41"/>
  <c r="J616" i="41"/>
  <c r="H616" i="41"/>
  <c r="K616" i="41"/>
  <c r="I616" i="41"/>
  <c r="H398" i="41"/>
  <c r="J398" i="41"/>
  <c r="K398" i="41"/>
  <c r="I398" i="41"/>
  <c r="E398" i="41"/>
  <c r="E171" i="41"/>
  <c r="I171" i="41"/>
  <c r="J171" i="41"/>
  <c r="H171" i="41"/>
  <c r="K171" i="41"/>
  <c r="J628" i="41"/>
  <c r="I628" i="41"/>
  <c r="E628" i="41"/>
  <c r="K628" i="41"/>
  <c r="H628" i="41"/>
  <c r="K464" i="41"/>
  <c r="I464" i="41"/>
  <c r="H464" i="41"/>
  <c r="E464" i="41"/>
  <c r="J464" i="41"/>
  <c r="K590" i="41"/>
  <c r="J590" i="41"/>
  <c r="I590" i="41"/>
  <c r="E590" i="41"/>
  <c r="H590" i="41"/>
  <c r="B302" i="41"/>
  <c r="L302" i="41"/>
  <c r="G302" i="41"/>
  <c r="D302" i="41"/>
  <c r="D251" i="41"/>
  <c r="G251" i="41"/>
  <c r="B251" i="41"/>
  <c r="L251" i="41"/>
  <c r="D700" i="41"/>
  <c r="L700" i="41"/>
  <c r="B700" i="41"/>
  <c r="G700" i="41"/>
  <c r="B402" i="41"/>
  <c r="D402" i="41"/>
  <c r="L402" i="41"/>
  <c r="G402" i="41"/>
  <c r="G311" i="41"/>
  <c r="B311" i="41"/>
  <c r="D311" i="41"/>
  <c r="L311" i="41"/>
  <c r="D392" i="41"/>
  <c r="L392" i="41"/>
  <c r="G392" i="41"/>
  <c r="B392" i="41"/>
  <c r="B680" i="41"/>
  <c r="L680" i="41"/>
  <c r="G680" i="41"/>
  <c r="D680" i="41"/>
  <c r="D282" i="41"/>
  <c r="L282" i="41"/>
  <c r="B282" i="41"/>
  <c r="G282" i="41"/>
  <c r="J697" i="41"/>
  <c r="I697" i="41"/>
  <c r="E697" i="41"/>
  <c r="K697" i="41"/>
  <c r="H697" i="41"/>
  <c r="E490" i="41"/>
  <c r="H490" i="41"/>
  <c r="K490" i="41"/>
  <c r="J490" i="41"/>
  <c r="I490" i="41"/>
  <c r="I219" i="41"/>
  <c r="K219" i="41"/>
  <c r="H219" i="41"/>
  <c r="E219" i="41"/>
  <c r="J219" i="41"/>
  <c r="K533" i="41"/>
  <c r="H640" i="41"/>
  <c r="K640" i="41"/>
  <c r="E286" i="41"/>
  <c r="H286" i="41"/>
  <c r="E318" i="41"/>
  <c r="H318" i="41"/>
  <c r="J318" i="41"/>
  <c r="K318" i="41"/>
  <c r="I318" i="41"/>
  <c r="I166" i="41"/>
  <c r="J166" i="41"/>
  <c r="E166" i="41"/>
  <c r="K166" i="41"/>
  <c r="H166" i="41"/>
  <c r="D378" i="41"/>
  <c r="B378" i="41"/>
  <c r="G378" i="41"/>
  <c r="L378" i="41"/>
  <c r="G93" i="41"/>
  <c r="B93" i="41"/>
  <c r="D93" i="41"/>
  <c r="L93" i="41"/>
  <c r="B642" i="41"/>
  <c r="D642" i="41"/>
  <c r="G642" i="41"/>
  <c r="L642" i="41"/>
  <c r="G200" i="41"/>
  <c r="D200" i="41"/>
  <c r="L200" i="41"/>
  <c r="B200" i="41"/>
  <c r="L83" i="41"/>
  <c r="G83" i="41"/>
  <c r="D83" i="41"/>
  <c r="B83" i="41"/>
  <c r="G577" i="41"/>
  <c r="L577" i="41"/>
  <c r="D577" i="41"/>
  <c r="B577" i="41"/>
  <c r="B399" i="41"/>
  <c r="L399" i="41"/>
  <c r="D399" i="41"/>
  <c r="G399" i="41"/>
  <c r="G49" i="41"/>
  <c r="L49" i="41"/>
  <c r="B49" i="41"/>
  <c r="D49" i="41"/>
  <c r="D67" i="41"/>
  <c r="G67" i="41"/>
  <c r="L67" i="41"/>
  <c r="B67" i="41"/>
  <c r="L519" i="41"/>
  <c r="G519" i="41"/>
  <c r="D519" i="41"/>
  <c r="B519" i="41"/>
  <c r="G225" i="41"/>
  <c r="L225" i="41"/>
  <c r="D225" i="41"/>
  <c r="B225" i="41"/>
  <c r="B33" i="41"/>
  <c r="G33" i="41"/>
  <c r="L33" i="41"/>
  <c r="D33" i="41"/>
  <c r="G98" i="41"/>
  <c r="L98" i="41"/>
  <c r="D98" i="41"/>
  <c r="B98" i="41"/>
  <c r="D208" i="41"/>
  <c r="B208" i="41"/>
  <c r="G208" i="41"/>
  <c r="L208" i="41"/>
  <c r="B205" i="41"/>
  <c r="D205" i="41"/>
  <c r="G205" i="41"/>
  <c r="L205" i="41"/>
  <c r="D382" i="41"/>
  <c r="B382" i="41"/>
  <c r="G382" i="41"/>
  <c r="L382" i="41"/>
  <c r="G41" i="41"/>
  <c r="B41" i="41"/>
  <c r="L41" i="41"/>
  <c r="D41" i="41"/>
  <c r="G383" i="41"/>
  <c r="B383" i="41"/>
  <c r="L383" i="41"/>
  <c r="D383" i="41"/>
  <c r="D267" i="41"/>
  <c r="B267" i="41"/>
  <c r="L267" i="41"/>
  <c r="G267" i="41"/>
  <c r="G629" i="41"/>
  <c r="D629" i="41"/>
  <c r="B629" i="41"/>
  <c r="L629" i="41"/>
  <c r="D395" i="41"/>
  <c r="B395" i="41"/>
  <c r="G395" i="41"/>
  <c r="L395" i="41"/>
  <c r="B443" i="41"/>
  <c r="L443" i="41"/>
  <c r="G443" i="41"/>
  <c r="D443" i="41"/>
  <c r="B562" i="41"/>
  <c r="L562" i="41"/>
  <c r="G562" i="41"/>
  <c r="D562" i="41"/>
  <c r="D442" i="41"/>
  <c r="G442" i="41"/>
  <c r="L442" i="41"/>
  <c r="B442" i="41"/>
  <c r="L44" i="41"/>
  <c r="D44" i="41"/>
  <c r="B44" i="41"/>
  <c r="G44" i="41"/>
  <c r="D62" i="41"/>
  <c r="G62" i="41"/>
  <c r="B62" i="41"/>
  <c r="L62" i="41"/>
  <c r="D658" i="41"/>
  <c r="L658" i="41"/>
  <c r="G658" i="41"/>
  <c r="B658" i="41"/>
  <c r="D248" i="41"/>
  <c r="B248" i="41"/>
  <c r="L248" i="41"/>
  <c r="G248" i="41"/>
  <c r="G501" i="41"/>
  <c r="D501" i="41"/>
  <c r="B501" i="41"/>
  <c r="L501" i="41"/>
  <c r="G369" i="41"/>
  <c r="D369" i="41"/>
  <c r="B369" i="41"/>
  <c r="L369" i="41"/>
  <c r="D683" i="41"/>
  <c r="G683" i="41"/>
  <c r="B683" i="41"/>
  <c r="L683" i="41"/>
  <c r="G673" i="41"/>
  <c r="L673" i="41"/>
  <c r="B673" i="41"/>
  <c r="D673" i="41"/>
  <c r="B23" i="41"/>
  <c r="L23" i="41"/>
  <c r="G23" i="41"/>
  <c r="D23" i="41"/>
  <c r="B39" i="41"/>
  <c r="D39" i="41"/>
  <c r="G39" i="41"/>
  <c r="L39" i="41"/>
  <c r="K12" i="41"/>
  <c r="E12" i="41"/>
  <c r="H12" i="41"/>
  <c r="J12" i="41"/>
  <c r="I12" i="41"/>
  <c r="D669" i="41"/>
  <c r="B669" i="41"/>
  <c r="L669" i="41"/>
  <c r="G669" i="41"/>
  <c r="B509" i="41"/>
  <c r="D509" i="41"/>
  <c r="G509" i="41"/>
  <c r="L509" i="41"/>
  <c r="G164" i="41"/>
  <c r="D164" i="41"/>
  <c r="B164" i="41"/>
  <c r="L164" i="41"/>
  <c r="G486" i="41"/>
  <c r="D486" i="41"/>
  <c r="B486" i="41"/>
  <c r="L486" i="41"/>
  <c r="G230" i="41"/>
  <c r="D230" i="41"/>
  <c r="L230" i="41"/>
  <c r="B230" i="41"/>
  <c r="D569" i="41"/>
  <c r="L569" i="41"/>
  <c r="B569" i="41"/>
  <c r="G569" i="41"/>
  <c r="D63" i="41"/>
  <c r="L63" i="41"/>
  <c r="G63" i="41"/>
  <c r="B63" i="41"/>
  <c r="D695" i="41"/>
  <c r="G695" i="41"/>
  <c r="L695" i="41"/>
  <c r="B695" i="41"/>
  <c r="E332" i="41"/>
  <c r="H332" i="41"/>
  <c r="H339" i="41"/>
  <c r="K339" i="41"/>
  <c r="I339" i="41"/>
  <c r="J339" i="41"/>
  <c r="E339" i="41"/>
  <c r="K144" i="41"/>
  <c r="E631" i="41"/>
  <c r="H631" i="41"/>
  <c r="J631" i="41"/>
  <c r="K631" i="41"/>
  <c r="I631" i="41"/>
  <c r="E274" i="41"/>
  <c r="K274" i="41"/>
  <c r="I274" i="41"/>
  <c r="J274" i="41"/>
  <c r="H274" i="41"/>
  <c r="K292" i="41"/>
  <c r="I292" i="41"/>
  <c r="E292" i="41"/>
  <c r="J292" i="41"/>
  <c r="H292" i="41"/>
  <c r="J108" i="41"/>
  <c r="E108" i="41"/>
  <c r="H108" i="41"/>
  <c r="I108" i="41"/>
  <c r="K108" i="41"/>
  <c r="I418" i="41"/>
  <c r="H437" i="41"/>
  <c r="K437" i="41"/>
  <c r="J437" i="41"/>
  <c r="E437" i="41"/>
  <c r="I437" i="41"/>
  <c r="H189" i="41"/>
  <c r="E189" i="41"/>
  <c r="J189" i="41"/>
  <c r="I189" i="41"/>
  <c r="K189" i="41"/>
  <c r="J149" i="41"/>
  <c r="I149" i="41"/>
  <c r="H149" i="41"/>
  <c r="E149" i="41"/>
  <c r="K149" i="41"/>
  <c r="I487" i="41"/>
  <c r="H487" i="41"/>
  <c r="K487" i="41"/>
  <c r="J487" i="41"/>
  <c r="E487" i="41"/>
  <c r="B281" i="41"/>
  <c r="L281" i="41"/>
  <c r="G281" i="41"/>
  <c r="D281" i="41"/>
  <c r="B313" i="41"/>
  <c r="G313" i="41"/>
  <c r="D313" i="41"/>
  <c r="L313" i="41"/>
  <c r="L157" i="41"/>
  <c r="B157" i="41"/>
  <c r="D157" i="41"/>
  <c r="G157" i="41"/>
  <c r="G668" i="41"/>
  <c r="L668" i="41"/>
  <c r="B668" i="41"/>
  <c r="D668" i="41"/>
  <c r="D138" i="41"/>
  <c r="G138" i="41"/>
  <c r="B138" i="41"/>
  <c r="L138" i="41"/>
  <c r="L541" i="41"/>
  <c r="D541" i="41"/>
  <c r="B541" i="41"/>
  <c r="G541" i="41"/>
  <c r="D556" i="41"/>
  <c r="G556" i="41"/>
  <c r="L556" i="41"/>
  <c r="B556" i="41"/>
  <c r="G407" i="41"/>
  <c r="B407" i="41"/>
  <c r="L407" i="41"/>
  <c r="D407" i="41"/>
  <c r="D523" i="41"/>
  <c r="B523" i="41"/>
  <c r="G523" i="41"/>
  <c r="L523" i="41"/>
  <c r="G18" i="41"/>
  <c r="B18" i="41"/>
  <c r="D18" i="41"/>
  <c r="L18" i="41"/>
  <c r="L224" i="41"/>
  <c r="B224" i="41"/>
  <c r="G224" i="41"/>
  <c r="D224" i="41"/>
  <c r="D193" i="41"/>
  <c r="L193" i="41"/>
  <c r="B193" i="41"/>
  <c r="G193" i="41"/>
  <c r="D242" i="41"/>
  <c r="G242" i="41"/>
  <c r="B242" i="41"/>
  <c r="L242" i="41"/>
  <c r="D593" i="41"/>
  <c r="B593" i="41"/>
  <c r="G593" i="41"/>
  <c r="L593" i="41"/>
  <c r="D660" i="41"/>
  <c r="L660" i="41"/>
  <c r="B660" i="41"/>
  <c r="G660" i="41"/>
  <c r="B133" i="41"/>
  <c r="L133" i="41"/>
  <c r="G133" i="41"/>
  <c r="D133" i="41"/>
  <c r="D685" i="41"/>
  <c r="G685" i="41"/>
  <c r="B685" i="41"/>
  <c r="L685" i="41"/>
  <c r="B381" i="41"/>
  <c r="L381" i="41"/>
  <c r="D381" i="41"/>
  <c r="G381" i="41"/>
  <c r="B447" i="41"/>
  <c r="G447" i="41"/>
  <c r="D447" i="41"/>
  <c r="L447" i="41"/>
  <c r="I482" i="41"/>
  <c r="K482" i="41"/>
  <c r="E482" i="41"/>
  <c r="J482" i="41"/>
  <c r="H482" i="41"/>
  <c r="K329" i="41"/>
  <c r="E455" i="41"/>
  <c r="I455" i="41"/>
  <c r="H455" i="41"/>
  <c r="J455" i="41"/>
  <c r="K455" i="41"/>
  <c r="H687" i="41"/>
  <c r="K687" i="41"/>
  <c r="E687" i="41"/>
  <c r="J687" i="41"/>
  <c r="I687" i="41"/>
  <c r="L385" i="41"/>
  <c r="G385" i="41"/>
  <c r="B385" i="41"/>
  <c r="D385" i="41"/>
  <c r="G691" i="41"/>
  <c r="D691" i="41"/>
  <c r="L691" i="41"/>
  <c r="B691" i="41"/>
  <c r="L359" i="41"/>
  <c r="D359" i="41"/>
  <c r="B359" i="41"/>
  <c r="G359" i="41"/>
  <c r="G465" i="41"/>
  <c r="B465" i="41"/>
  <c r="L465" i="41"/>
  <c r="D465" i="41"/>
  <c r="B343" i="41"/>
  <c r="D343" i="41"/>
  <c r="G343" i="41"/>
  <c r="L343" i="41"/>
  <c r="D25" i="41"/>
  <c r="L25" i="41"/>
  <c r="B25" i="41"/>
  <c r="G25" i="41"/>
  <c r="G87" i="41"/>
  <c r="D87" i="41"/>
  <c r="B87" i="41"/>
  <c r="L87" i="41"/>
  <c r="B539" i="41"/>
  <c r="G539" i="41"/>
  <c r="D539" i="41"/>
  <c r="L539" i="41"/>
  <c r="B555" i="41"/>
  <c r="G555" i="41"/>
  <c r="L555" i="41"/>
  <c r="D555" i="41"/>
  <c r="B177" i="41"/>
  <c r="L177" i="41"/>
  <c r="G177" i="41"/>
  <c r="D177" i="41"/>
  <c r="L648" i="41"/>
  <c r="B648" i="41"/>
  <c r="G648" i="41"/>
  <c r="D648" i="41"/>
  <c r="L610" i="41"/>
  <c r="G610" i="41"/>
  <c r="B610" i="41"/>
  <c r="D610" i="41"/>
  <c r="L358" i="41"/>
  <c r="G358" i="41"/>
  <c r="B358" i="41"/>
  <c r="D358" i="41"/>
  <c r="L662" i="41"/>
  <c r="G662" i="41"/>
  <c r="B662" i="41"/>
  <c r="D662" i="41"/>
  <c r="L215" i="41"/>
  <c r="D215" i="41"/>
  <c r="G215" i="41"/>
  <c r="B215" i="41"/>
  <c r="L489" i="41"/>
  <c r="D489" i="41"/>
  <c r="B489" i="41"/>
  <c r="G489" i="41"/>
  <c r="L366" i="41"/>
  <c r="G366" i="41"/>
  <c r="D366" i="41"/>
  <c r="B366" i="41"/>
  <c r="G117" i="41"/>
  <c r="L117" i="41"/>
  <c r="B117" i="41"/>
  <c r="D117" i="41"/>
  <c r="D471" i="41"/>
  <c r="B471" i="41"/>
  <c r="G471" i="41"/>
  <c r="L471" i="41"/>
  <c r="B694" i="41"/>
  <c r="G694" i="41"/>
  <c r="L694" i="41"/>
  <c r="D694" i="41"/>
  <c r="G496" i="41"/>
  <c r="D496" i="41"/>
  <c r="L496" i="41"/>
  <c r="B496" i="41"/>
  <c r="G36" i="41"/>
  <c r="L36" i="41"/>
  <c r="B36" i="41"/>
  <c r="D36" i="41"/>
  <c r="B445" i="41"/>
  <c r="G445" i="41"/>
  <c r="L445" i="41"/>
  <c r="D445" i="41"/>
  <c r="L564" i="41"/>
  <c r="D564" i="41"/>
  <c r="B564" i="41"/>
  <c r="G564" i="41"/>
  <c r="D353" i="41"/>
  <c r="B353" i="41"/>
  <c r="G353" i="41"/>
  <c r="L353" i="41"/>
  <c r="G372" i="41"/>
  <c r="B372" i="41"/>
  <c r="D372" i="41"/>
  <c r="L372" i="41"/>
  <c r="H380" i="41"/>
  <c r="I380" i="41"/>
  <c r="I317" i="41"/>
  <c r="H345" i="41"/>
  <c r="E345" i="41"/>
  <c r="J345" i="41"/>
  <c r="K345" i="41"/>
  <c r="I345" i="41"/>
  <c r="E688" i="41"/>
  <c r="I688" i="41"/>
  <c r="K688" i="41"/>
  <c r="J688" i="41"/>
  <c r="H688" i="41"/>
  <c r="J365" i="41"/>
  <c r="K365" i="41"/>
  <c r="H365" i="41"/>
  <c r="I365" i="41"/>
  <c r="E365" i="41"/>
  <c r="I651" i="41"/>
  <c r="H498" i="41"/>
  <c r="I498" i="41"/>
  <c r="K498" i="41"/>
  <c r="E498" i="41"/>
  <c r="J498" i="41"/>
  <c r="J525" i="41"/>
  <c r="K525" i="41"/>
  <c r="I525" i="41"/>
  <c r="E525" i="41"/>
  <c r="H525" i="41"/>
  <c r="K452" i="41"/>
  <c r="J452" i="41"/>
  <c r="E452" i="41"/>
  <c r="H452" i="41"/>
  <c r="I452" i="41"/>
  <c r="B484" i="41"/>
  <c r="G484" i="41"/>
  <c r="D484" i="41"/>
  <c r="L484" i="41"/>
  <c r="G463" i="41"/>
  <c r="D463" i="41"/>
  <c r="L463" i="41"/>
  <c r="B463" i="41"/>
  <c r="B320" i="41"/>
  <c r="D320" i="41"/>
  <c r="L320" i="41"/>
  <c r="G320" i="41"/>
  <c r="L85" i="41"/>
  <c r="G85" i="41"/>
  <c r="B85" i="41"/>
  <c r="D85" i="41"/>
  <c r="B181" i="41"/>
  <c r="L181" i="41"/>
  <c r="G181" i="41"/>
  <c r="D181" i="41"/>
  <c r="G221" i="41"/>
  <c r="D221" i="41"/>
  <c r="L221" i="41"/>
  <c r="B221" i="41"/>
  <c r="L468" i="41"/>
  <c r="G468" i="41"/>
  <c r="B468" i="41"/>
  <c r="D468" i="41"/>
  <c r="D342" i="41"/>
  <c r="B342" i="41"/>
  <c r="L342" i="41"/>
  <c r="G342" i="41"/>
  <c r="L500" i="41"/>
  <c r="B500" i="41"/>
  <c r="D500" i="41"/>
  <c r="G500" i="41"/>
  <c r="G226" i="41"/>
  <c r="D226" i="41"/>
  <c r="L226" i="41"/>
  <c r="B226" i="41"/>
  <c r="D423" i="41"/>
  <c r="L423" i="41"/>
  <c r="G423" i="41"/>
  <c r="B423" i="41"/>
  <c r="D547" i="41"/>
  <c r="B547" i="41"/>
  <c r="G547" i="41"/>
  <c r="L547" i="41"/>
  <c r="G180" i="41"/>
  <c r="L180" i="41"/>
  <c r="D180" i="41"/>
  <c r="B180" i="41"/>
  <c r="D285" i="41"/>
  <c r="B285" i="41"/>
  <c r="G285" i="41"/>
  <c r="L285" i="41"/>
  <c r="B301" i="41"/>
  <c r="L301" i="41"/>
  <c r="G301" i="41"/>
  <c r="D301" i="41"/>
  <c r="D664" i="41"/>
  <c r="B664" i="41"/>
  <c r="G664" i="41"/>
  <c r="L664" i="41"/>
  <c r="G64" i="41"/>
  <c r="B64" i="41"/>
  <c r="L64" i="41"/>
  <c r="D64" i="41"/>
  <c r="L284" i="41"/>
  <c r="D284" i="41"/>
  <c r="B284" i="41"/>
  <c r="G284" i="41"/>
  <c r="B435" i="41"/>
  <c r="G435" i="41"/>
  <c r="L435" i="41"/>
  <c r="D435" i="41"/>
  <c r="D624" i="41"/>
  <c r="G624" i="41"/>
  <c r="L624" i="41"/>
  <c r="B624" i="41"/>
  <c r="G578" i="41"/>
  <c r="B578" i="41"/>
  <c r="L578" i="41"/>
  <c r="D578" i="41"/>
  <c r="B78" i="41"/>
  <c r="D78" i="41"/>
  <c r="G78" i="41"/>
  <c r="L78" i="41"/>
  <c r="G294" i="41"/>
  <c r="B294" i="41"/>
  <c r="L294" i="41"/>
  <c r="D294" i="41"/>
  <c r="G183" i="41"/>
  <c r="D183" i="41"/>
  <c r="L183" i="41"/>
  <c r="B183" i="41"/>
  <c r="L518" i="41"/>
  <c r="D518" i="41"/>
  <c r="B518" i="41"/>
  <c r="G518" i="41"/>
  <c r="G428" i="41"/>
  <c r="L428" i="41"/>
  <c r="B428" i="41"/>
  <c r="D428" i="41"/>
  <c r="G582" i="41"/>
  <c r="B582" i="41"/>
  <c r="D582" i="41"/>
  <c r="L582" i="41"/>
  <c r="D508" i="41"/>
  <c r="G508" i="41"/>
  <c r="L508" i="41"/>
  <c r="B508" i="41"/>
  <c r="B351" i="41"/>
  <c r="D351" i="41"/>
  <c r="G351" i="41"/>
  <c r="L351" i="41"/>
  <c r="D580" i="41"/>
  <c r="L580" i="41"/>
  <c r="B580" i="41"/>
  <c r="G580" i="41"/>
  <c r="D538" i="41"/>
  <c r="L538" i="41"/>
  <c r="B538" i="41"/>
  <c r="G538" i="41"/>
  <c r="L134" i="41"/>
  <c r="B134" i="41"/>
  <c r="D134" i="41"/>
  <c r="G134" i="41"/>
  <c r="G135" i="41"/>
  <c r="L135" i="41"/>
  <c r="B135" i="41"/>
  <c r="D135" i="41"/>
  <c r="B194" i="41"/>
  <c r="L194" i="41"/>
  <c r="G194" i="41"/>
  <c r="D194" i="41"/>
  <c r="D574" i="41"/>
  <c r="B574" i="41"/>
  <c r="L574" i="41"/>
  <c r="G574" i="41"/>
  <c r="G355" i="41"/>
  <c r="L355" i="41"/>
  <c r="D355" i="41"/>
  <c r="B355" i="41"/>
  <c r="L195" i="41"/>
  <c r="B195" i="41"/>
  <c r="D195" i="41"/>
  <c r="G195" i="41"/>
  <c r="B563" i="41"/>
  <c r="G563" i="41"/>
  <c r="L563" i="41"/>
  <c r="D563" i="41"/>
  <c r="B524" i="41"/>
  <c r="D524" i="41"/>
  <c r="L524" i="41"/>
  <c r="G524" i="41"/>
  <c r="B530" i="41"/>
  <c r="D530" i="41"/>
  <c r="L530" i="41"/>
  <c r="G530" i="41"/>
  <c r="B655" i="41"/>
  <c r="G655" i="41"/>
  <c r="D655" i="41"/>
  <c r="L655" i="41"/>
  <c r="L263" i="41"/>
  <c r="B263" i="41"/>
  <c r="G263" i="41"/>
  <c r="D263" i="41"/>
  <c r="G441" i="41"/>
  <c r="L441" i="41"/>
  <c r="B441" i="41"/>
  <c r="D441" i="41"/>
  <c r="B176" i="41"/>
  <c r="L176" i="41"/>
  <c r="G176" i="41"/>
  <c r="D176" i="41"/>
  <c r="D130" i="41"/>
  <c r="B130" i="41"/>
  <c r="G130" i="41"/>
  <c r="L130" i="41"/>
  <c r="B515" i="41"/>
  <c r="D515" i="41"/>
  <c r="L515" i="41"/>
  <c r="G515" i="41"/>
  <c r="H73" i="41"/>
  <c r="I73" i="41"/>
  <c r="E73" i="41"/>
  <c r="J73" i="41"/>
  <c r="K73" i="41"/>
  <c r="J22" i="41"/>
  <c r="E22" i="41"/>
  <c r="K22" i="41"/>
  <c r="H22" i="41"/>
  <c r="I22" i="41"/>
  <c r="I209" i="41"/>
  <c r="H431" i="41"/>
  <c r="K431" i="41"/>
  <c r="E431" i="41"/>
  <c r="J431" i="41"/>
  <c r="I431" i="41"/>
  <c r="K323" i="41"/>
  <c r="H323" i="41"/>
  <c r="J323" i="41"/>
  <c r="E323" i="41"/>
  <c r="I323" i="41"/>
  <c r="H679" i="41"/>
  <c r="E679" i="41"/>
  <c r="K679" i="41"/>
  <c r="I679" i="41"/>
  <c r="J679" i="41"/>
  <c r="G142" i="41"/>
  <c r="D142" i="41"/>
  <c r="L142" i="41"/>
  <c r="B142" i="41"/>
  <c r="B410" i="41"/>
  <c r="D410" i="41"/>
  <c r="G410" i="41"/>
  <c r="L410" i="41"/>
  <c r="G257" i="41"/>
  <c r="L257" i="41"/>
  <c r="B257" i="41"/>
  <c r="D257" i="41"/>
  <c r="L698" i="41"/>
  <c r="D698" i="41"/>
  <c r="B698" i="41"/>
  <c r="G698" i="41"/>
  <c r="L211" i="41"/>
  <c r="B211" i="41"/>
  <c r="D211" i="41"/>
  <c r="G211" i="41"/>
  <c r="G66" i="41"/>
  <c r="B66" i="41"/>
  <c r="L66" i="41"/>
  <c r="D66" i="41"/>
  <c r="L362" i="41"/>
  <c r="B362" i="41"/>
  <c r="G362" i="41"/>
  <c r="D362" i="41"/>
  <c r="D612" i="41"/>
  <c r="L612" i="41"/>
  <c r="G612" i="41"/>
  <c r="B612" i="41"/>
  <c r="B354" i="41"/>
  <c r="D354" i="41"/>
  <c r="L354" i="41"/>
  <c r="G354" i="41"/>
  <c r="B217" i="41"/>
  <c r="L217" i="41"/>
  <c r="G217" i="41"/>
  <c r="D217" i="41"/>
  <c r="G535" i="41"/>
  <c r="D535" i="41"/>
  <c r="L535" i="41"/>
  <c r="B535" i="41"/>
  <c r="L236" i="41"/>
  <c r="G236" i="41"/>
  <c r="B236" i="41"/>
  <c r="D236" i="41"/>
  <c r="G361" i="41"/>
  <c r="B361" i="41"/>
  <c r="D361" i="41"/>
  <c r="L361" i="41"/>
  <c r="G603" i="41"/>
  <c r="B603" i="41"/>
  <c r="D603" i="41"/>
  <c r="L603" i="41"/>
  <c r="B307" i="41"/>
  <c r="G307" i="41"/>
  <c r="L307" i="41"/>
  <c r="D307" i="41"/>
  <c r="D341" i="41"/>
  <c r="G341" i="41"/>
  <c r="L341" i="41"/>
  <c r="B341" i="41"/>
  <c r="L585" i="41"/>
  <c r="B585" i="41"/>
  <c r="D585" i="41"/>
  <c r="G585" i="41"/>
  <c r="L621" i="41"/>
  <c r="D621" i="41"/>
  <c r="B621" i="41"/>
  <c r="G621" i="41"/>
  <c r="G112" i="41"/>
  <c r="L112" i="41"/>
  <c r="B112" i="41"/>
  <c r="D112" i="41"/>
  <c r="D649" i="41"/>
  <c r="B649" i="41"/>
  <c r="L649" i="41"/>
  <c r="G649" i="41"/>
  <c r="G414" i="41"/>
  <c r="B414" i="41"/>
  <c r="D414" i="41"/>
  <c r="L414" i="41"/>
  <c r="D567" i="41"/>
  <c r="L567" i="41"/>
  <c r="G567" i="41"/>
  <c r="B567" i="41"/>
  <c r="D84" i="41"/>
  <c r="G84" i="41"/>
  <c r="B84" i="41"/>
  <c r="L84" i="41"/>
  <c r="D456" i="41"/>
  <c r="G456" i="41"/>
  <c r="L456" i="41"/>
  <c r="B456" i="41"/>
  <c r="L279" i="41"/>
  <c r="G279" i="41"/>
  <c r="B279" i="41"/>
  <c r="D279" i="41"/>
  <c r="L158" i="41"/>
  <c r="D158" i="41"/>
  <c r="B158" i="41"/>
  <c r="G158" i="41"/>
  <c r="G237" i="41"/>
  <c r="L237" i="41"/>
  <c r="B237" i="41"/>
  <c r="D237" i="41"/>
  <c r="L241" i="41"/>
  <c r="B241" i="41"/>
  <c r="G241" i="41"/>
  <c r="D241" i="41"/>
  <c r="L348" i="41"/>
  <c r="G348" i="41"/>
  <c r="B348" i="41"/>
  <c r="D348" i="41"/>
  <c r="L79" i="41"/>
  <c r="D79" i="41"/>
  <c r="G79" i="41"/>
  <c r="B79" i="41"/>
  <c r="D287" i="41"/>
  <c r="B287" i="41"/>
  <c r="G287" i="41"/>
  <c r="L287" i="41"/>
  <c r="B174" i="41"/>
  <c r="L174" i="41"/>
  <c r="D174" i="41"/>
  <c r="G174" i="41"/>
  <c r="G656" i="41"/>
  <c r="D656" i="41"/>
  <c r="B656" i="41"/>
  <c r="L656" i="41"/>
  <c r="D250" i="41"/>
  <c r="B250" i="41"/>
  <c r="L250" i="41"/>
  <c r="G250" i="41"/>
  <c r="B338" i="41"/>
  <c r="D338" i="41"/>
  <c r="L338" i="41"/>
  <c r="G338" i="41"/>
  <c r="L607" i="41"/>
  <c r="D607" i="41"/>
  <c r="B607" i="41"/>
  <c r="G607" i="41"/>
  <c r="L404" i="41"/>
  <c r="B404" i="41"/>
  <c r="D404" i="41"/>
  <c r="G404" i="41"/>
  <c r="G592" i="41"/>
  <c r="L592" i="41"/>
  <c r="D592" i="41"/>
  <c r="B592" i="41"/>
  <c r="L111" i="41"/>
  <c r="B111" i="41"/>
  <c r="G111" i="41"/>
  <c r="D111" i="41"/>
  <c r="B304" i="41"/>
  <c r="G304" i="41"/>
  <c r="D304" i="41"/>
  <c r="L304" i="41"/>
  <c r="L646" i="41"/>
  <c r="G646" i="41"/>
  <c r="B646" i="41"/>
  <c r="D646" i="41"/>
  <c r="D308" i="41"/>
  <c r="L308" i="41"/>
  <c r="G308" i="41"/>
  <c r="B308" i="41"/>
  <c r="L322" i="41"/>
  <c r="B322" i="41"/>
  <c r="D322" i="41"/>
  <c r="G322" i="41"/>
  <c r="G100" i="41"/>
  <c r="L100" i="41"/>
  <c r="D100" i="41"/>
  <c r="B100" i="41"/>
  <c r="D601" i="41"/>
  <c r="L601" i="41"/>
  <c r="G601" i="41"/>
  <c r="B601" i="41"/>
  <c r="B276" i="41"/>
  <c r="L276" i="41"/>
  <c r="G276" i="41"/>
  <c r="D276" i="41"/>
  <c r="B128" i="41"/>
  <c r="L128" i="41"/>
  <c r="G128" i="41"/>
  <c r="D128" i="41"/>
  <c r="J16" i="41"/>
  <c r="E491" i="41"/>
  <c r="H491" i="41"/>
  <c r="K491" i="41"/>
  <c r="I491" i="41"/>
  <c r="J491" i="41"/>
  <c r="E273" i="41"/>
  <c r="J273" i="41"/>
  <c r="K273" i="41"/>
  <c r="I273" i="41"/>
  <c r="H273" i="41"/>
  <c r="J214" i="41"/>
  <c r="K214" i="41"/>
  <c r="I214" i="41"/>
  <c r="H214" i="41"/>
  <c r="E214" i="41"/>
  <c r="J185" i="41"/>
  <c r="I202" i="41"/>
  <c r="J202" i="41"/>
  <c r="J300" i="41"/>
  <c r="I300" i="41"/>
  <c r="K300" i="41"/>
  <c r="E300" i="41"/>
  <c r="H300" i="41"/>
  <c r="E89" i="41"/>
  <c r="K89" i="41"/>
  <c r="I89" i="41"/>
  <c r="H89" i="41"/>
  <c r="J89" i="41"/>
  <c r="I701" i="41"/>
  <c r="H701" i="41"/>
  <c r="I40" i="41"/>
  <c r="K40" i="41"/>
  <c r="J40" i="41"/>
  <c r="H40" i="41"/>
  <c r="E40" i="41"/>
  <c r="H485" i="41"/>
  <c r="J485" i="41"/>
  <c r="I485" i="41"/>
  <c r="E485" i="41"/>
  <c r="K485" i="41"/>
  <c r="D571" i="41"/>
  <c r="G571" i="41"/>
  <c r="L571" i="41"/>
  <c r="B571" i="41"/>
  <c r="G647" i="41"/>
  <c r="L647" i="41"/>
  <c r="B647" i="41"/>
  <c r="D647" i="41"/>
  <c r="B196" i="41"/>
  <c r="G196" i="41"/>
  <c r="D196" i="41"/>
  <c r="L196" i="41"/>
  <c r="B554" i="41"/>
  <c r="L554" i="41"/>
  <c r="D554" i="41"/>
  <c r="G554" i="41"/>
  <c r="G591" i="41"/>
  <c r="D591" i="41"/>
  <c r="L591" i="41"/>
  <c r="B591" i="41"/>
  <c r="B333" i="41"/>
  <c r="D333" i="41"/>
  <c r="L333" i="41"/>
  <c r="G333" i="41"/>
  <c r="D316" i="41"/>
  <c r="B316" i="41"/>
  <c r="L316" i="41"/>
  <c r="G316" i="41"/>
  <c r="L474" i="41"/>
  <c r="G474" i="41"/>
  <c r="B474" i="41"/>
  <c r="D474" i="41"/>
  <c r="B173" i="41"/>
  <c r="G173" i="41"/>
  <c r="L173" i="41"/>
  <c r="D173" i="41"/>
  <c r="B262" i="41"/>
  <c r="G262" i="41"/>
  <c r="L262" i="41"/>
  <c r="D262" i="41"/>
  <c r="B233" i="41"/>
  <c r="L233" i="41"/>
  <c r="D233" i="41"/>
  <c r="G233" i="41"/>
  <c r="G544" i="41"/>
  <c r="L544" i="41"/>
  <c r="B544" i="41"/>
  <c r="D544" i="41"/>
  <c r="D400" i="41"/>
  <c r="L400" i="41"/>
  <c r="G400" i="41"/>
  <c r="B400" i="41"/>
  <c r="B391" i="41"/>
  <c r="G391" i="41"/>
  <c r="L391" i="41"/>
  <c r="D391" i="41"/>
  <c r="G671" i="41"/>
  <c r="B671" i="41"/>
  <c r="L671" i="41"/>
  <c r="D671" i="41"/>
  <c r="D96" i="41"/>
  <c r="B96" i="41"/>
  <c r="G96" i="41"/>
  <c r="L96" i="41"/>
  <c r="D692" i="41"/>
  <c r="B692" i="41"/>
  <c r="L692" i="41"/>
  <c r="G692" i="41"/>
  <c r="E334" i="41"/>
  <c r="H334" i="41"/>
  <c r="K334" i="41"/>
  <c r="I334" i="41"/>
  <c r="J334" i="41"/>
  <c r="E461" i="41"/>
  <c r="J461" i="41"/>
  <c r="H461" i="41"/>
  <c r="I461" i="41"/>
  <c r="K461" i="41"/>
  <c r="G419" i="41"/>
  <c r="L419" i="41"/>
  <c r="D419" i="41"/>
  <c r="B419" i="41"/>
  <c r="B291" i="41"/>
  <c r="L291" i="41"/>
  <c r="G291" i="41"/>
  <c r="D291" i="41"/>
  <c r="D458" i="41"/>
  <c r="L458" i="41"/>
  <c r="G458" i="41"/>
  <c r="B458" i="41"/>
  <c r="B516" i="41"/>
  <c r="L516" i="41"/>
  <c r="G516" i="41"/>
  <c r="D516" i="41"/>
  <c r="G545" i="41"/>
  <c r="B545" i="41"/>
  <c r="D545" i="41"/>
  <c r="L545" i="41"/>
  <c r="B704" i="41"/>
  <c r="L704" i="41"/>
  <c r="G704" i="41"/>
  <c r="D704" i="41"/>
  <c r="D599" i="41"/>
  <c r="L599" i="41"/>
  <c r="B599" i="41"/>
  <c r="G599" i="41"/>
  <c r="L37" i="41"/>
  <c r="B37" i="41"/>
  <c r="D37" i="41"/>
  <c r="G37" i="41"/>
  <c r="D439" i="41"/>
  <c r="L439" i="41"/>
  <c r="G439" i="41"/>
  <c r="B439" i="41"/>
  <c r="D536" i="41"/>
  <c r="B536" i="41"/>
  <c r="L536" i="41"/>
  <c r="G536" i="41"/>
  <c r="B641" i="41"/>
  <c r="G641" i="41"/>
  <c r="L641" i="41"/>
  <c r="D641" i="41"/>
  <c r="L326" i="41"/>
  <c r="B326" i="41"/>
  <c r="G326" i="41"/>
  <c r="D326" i="41"/>
  <c r="L184" i="41"/>
  <c r="B184" i="41"/>
  <c r="G184" i="41"/>
  <c r="D184" i="41"/>
  <c r="L476" i="41"/>
  <c r="D476" i="41"/>
  <c r="G476" i="41"/>
  <c r="B476" i="41"/>
  <c r="B231" i="41"/>
  <c r="L231" i="41"/>
  <c r="D231" i="41"/>
  <c r="G231" i="41"/>
  <c r="L309" i="41"/>
  <c r="D309" i="41"/>
  <c r="G309" i="41"/>
  <c r="B309" i="41"/>
  <c r="L594" i="41"/>
  <c r="G594" i="41"/>
  <c r="D594" i="41"/>
  <c r="B594" i="41"/>
  <c r="D659" i="41"/>
  <c r="B659" i="41"/>
  <c r="L659" i="41"/>
  <c r="G659" i="41"/>
  <c r="D161" i="41"/>
  <c r="B161" i="41"/>
  <c r="L161" i="41"/>
  <c r="G161" i="41"/>
  <c r="L256" i="41"/>
  <c r="D256" i="41"/>
  <c r="B256" i="41"/>
  <c r="G256" i="41"/>
  <c r="G684" i="41"/>
  <c r="L684" i="41"/>
  <c r="B684" i="41"/>
  <c r="D684" i="41"/>
  <c r="B623" i="41"/>
  <c r="D623" i="41"/>
  <c r="L623" i="41"/>
  <c r="G623" i="41"/>
  <c r="G255" i="41"/>
  <c r="L255" i="41"/>
  <c r="B255" i="41"/>
  <c r="D255" i="41"/>
  <c r="G170" i="41"/>
  <c r="L170" i="41"/>
  <c r="D170" i="41"/>
  <c r="B170" i="41"/>
  <c r="B57" i="41"/>
  <c r="D57" i="41"/>
  <c r="G57" i="41"/>
  <c r="L57" i="41"/>
  <c r="B327" i="41"/>
  <c r="G327" i="41"/>
  <c r="D327" i="41"/>
  <c r="L327" i="41"/>
  <c r="B160" i="41"/>
  <c r="G160" i="41"/>
  <c r="L160" i="41"/>
  <c r="D160" i="41"/>
  <c r="L258" i="41"/>
  <c r="D258" i="41"/>
  <c r="B258" i="41"/>
  <c r="G258" i="41"/>
  <c r="B277" i="41"/>
  <c r="L277" i="41"/>
  <c r="D277" i="41"/>
  <c r="G277" i="41"/>
  <c r="G340" i="41"/>
  <c r="B340" i="41"/>
  <c r="D340" i="41"/>
  <c r="L340" i="41"/>
  <c r="G27" i="41"/>
  <c r="D27" i="41"/>
  <c r="L27" i="41"/>
  <c r="B27" i="41"/>
  <c r="B450" i="41"/>
  <c r="G450" i="41"/>
  <c r="L450" i="41"/>
  <c r="D450" i="41"/>
  <c r="G432" i="41"/>
  <c r="D432" i="41"/>
  <c r="B432" i="41"/>
  <c r="L432" i="41"/>
  <c r="D444" i="41"/>
  <c r="G444" i="41"/>
  <c r="B444" i="41"/>
  <c r="L444" i="41"/>
  <c r="B604" i="41"/>
  <c r="L604" i="41"/>
  <c r="G604" i="41"/>
  <c r="D604" i="41"/>
  <c r="B682" i="41"/>
  <c r="G682" i="41"/>
  <c r="D682" i="41"/>
  <c r="L682" i="41"/>
  <c r="L373" i="41"/>
  <c r="G373" i="41"/>
  <c r="D373" i="41"/>
  <c r="B373" i="41"/>
  <c r="G175" i="41"/>
  <c r="L175" i="41"/>
  <c r="B175" i="41"/>
  <c r="D175" i="41"/>
  <c r="D60" i="41"/>
  <c r="G60" i="41"/>
  <c r="B60" i="41"/>
  <c r="L60" i="41"/>
  <c r="B269" i="41"/>
  <c r="G269" i="41"/>
  <c r="L269" i="41"/>
  <c r="D269" i="41"/>
  <c r="G553" i="41"/>
  <c r="B553" i="41"/>
  <c r="D553" i="41"/>
  <c r="L553" i="41"/>
  <c r="L106" i="41"/>
  <c r="D106" i="41"/>
  <c r="G106" i="41"/>
  <c r="B106" i="41"/>
  <c r="G244" i="41"/>
  <c r="B244" i="41"/>
  <c r="D244" i="41"/>
  <c r="L244" i="41"/>
  <c r="B218" i="41"/>
  <c r="L218" i="41"/>
  <c r="G218" i="41"/>
  <c r="D218" i="41"/>
  <c r="G275" i="41"/>
  <c r="L275" i="41"/>
  <c r="D275" i="41"/>
  <c r="B275" i="41"/>
  <c r="D141" i="41"/>
  <c r="B141" i="41"/>
  <c r="L141" i="41"/>
  <c r="G141" i="41"/>
  <c r="L303" i="41"/>
  <c r="B303" i="41"/>
  <c r="D303" i="41"/>
  <c r="G303" i="41"/>
  <c r="B207" i="41"/>
  <c r="G207" i="41"/>
  <c r="L207" i="41"/>
  <c r="D207" i="41"/>
  <c r="G475" i="41"/>
  <c r="B475" i="41"/>
  <c r="D475" i="41"/>
  <c r="L475" i="41"/>
  <c r="L699" i="41"/>
  <c r="G699" i="41"/>
  <c r="B699" i="41"/>
  <c r="D699" i="41"/>
  <c r="L575" i="41"/>
  <c r="G575" i="41"/>
  <c r="B575" i="41"/>
  <c r="D575" i="41"/>
  <c r="D386" i="41"/>
  <c r="B386" i="41"/>
  <c r="G386" i="41"/>
  <c r="L386" i="41"/>
  <c r="D708" i="41"/>
  <c r="G708" i="41"/>
  <c r="L708" i="41"/>
  <c r="B708" i="41"/>
  <c r="L280" i="41"/>
  <c r="B280" i="41"/>
  <c r="G280" i="41"/>
  <c r="D280" i="41"/>
  <c r="L559" i="41"/>
  <c r="G559" i="41"/>
  <c r="D559" i="41"/>
  <c r="B559" i="41"/>
  <c r="L446" i="41"/>
  <c r="D446" i="41"/>
  <c r="G446" i="41"/>
  <c r="B446" i="41"/>
  <c r="G411" i="41"/>
  <c r="D411" i="41"/>
  <c r="L411" i="41"/>
  <c r="B411" i="41"/>
  <c r="D602" i="41"/>
  <c r="B602" i="41"/>
  <c r="L602" i="41"/>
  <c r="G602" i="41"/>
  <c r="D315" i="41"/>
  <c r="G315" i="41"/>
  <c r="L315" i="41"/>
  <c r="B315" i="41"/>
  <c r="B253" i="41"/>
  <c r="L253" i="41"/>
  <c r="G253" i="41"/>
  <c r="D253" i="41"/>
  <c r="D121" i="41"/>
  <c r="B121" i="41"/>
  <c r="L121" i="41"/>
  <c r="G121" i="41"/>
  <c r="G147" i="41"/>
  <c r="B147" i="41"/>
  <c r="L147" i="41"/>
  <c r="D147" i="41"/>
  <c r="L198" i="41"/>
  <c r="D198" i="41"/>
  <c r="B198" i="41"/>
  <c r="G198" i="41"/>
  <c r="D374" i="41"/>
  <c r="L374" i="41"/>
  <c r="G374" i="41"/>
  <c r="B374" i="41"/>
  <c r="L478" i="41"/>
  <c r="D478" i="41"/>
  <c r="B478" i="41"/>
  <c r="G478" i="41"/>
  <c r="K32" i="41"/>
  <c r="J32" i="41"/>
  <c r="H32" i="41"/>
  <c r="E32" i="41"/>
  <c r="I32" i="41"/>
  <c r="E584" i="41"/>
  <c r="J105" i="41"/>
  <c r="I105" i="41"/>
  <c r="E105" i="41"/>
  <c r="H105" i="41"/>
  <c r="K105" i="41"/>
  <c r="E576" i="41"/>
  <c r="J576" i="41"/>
  <c r="H576" i="41"/>
  <c r="K576" i="41"/>
  <c r="I576" i="41"/>
  <c r="J430" i="41"/>
  <c r="I34" i="41"/>
  <c r="J34" i="41"/>
  <c r="E34" i="41"/>
  <c r="H34" i="41"/>
  <c r="K34" i="41"/>
  <c r="E609" i="41"/>
  <c r="J609" i="41"/>
  <c r="H609" i="41"/>
  <c r="K609" i="41"/>
  <c r="I609" i="41"/>
  <c r="J653" i="41"/>
  <c r="E653" i="41"/>
  <c r="I653" i="41"/>
  <c r="H653" i="41"/>
  <c r="K653" i="41"/>
  <c r="H537" i="41"/>
  <c r="I537" i="41"/>
  <c r="E537" i="41"/>
  <c r="K537" i="41"/>
  <c r="J537" i="41"/>
  <c r="E127" i="41"/>
  <c r="I127" i="41"/>
  <c r="J127" i="41"/>
  <c r="H335" i="41"/>
  <c r="I335" i="41"/>
  <c r="E335" i="41"/>
  <c r="K335" i="41"/>
  <c r="J335" i="41"/>
  <c r="L103" i="41"/>
  <c r="B103" i="41"/>
  <c r="G103" i="41"/>
  <c r="D103" i="41"/>
  <c r="L356" i="41"/>
  <c r="B356" i="41"/>
  <c r="D356" i="41"/>
  <c r="G356" i="41"/>
  <c r="D265" i="41"/>
  <c r="G265" i="41"/>
  <c r="L265" i="41"/>
  <c r="B265" i="41"/>
  <c r="B324" i="41"/>
  <c r="L324" i="41"/>
  <c r="D324" i="41"/>
  <c r="G324" i="41"/>
  <c r="B310" i="41"/>
  <c r="D310" i="41"/>
  <c r="L310" i="41"/>
  <c r="G310" i="41"/>
  <c r="D693" i="41"/>
  <c r="B693" i="41"/>
  <c r="L693" i="41"/>
  <c r="G693" i="41"/>
  <c r="B638" i="41"/>
  <c r="G638" i="41"/>
  <c r="D638" i="41"/>
  <c r="L638" i="41"/>
  <c r="B80" i="41"/>
  <c r="D80" i="41"/>
  <c r="G80" i="41"/>
  <c r="L80" i="41"/>
  <c r="B663" i="41"/>
  <c r="L663" i="41"/>
  <c r="G663" i="41"/>
  <c r="D663" i="41"/>
  <c r="G48" i="41"/>
  <c r="B48" i="41"/>
  <c r="L48" i="41"/>
  <c r="D48" i="41"/>
  <c r="L472" i="41"/>
  <c r="D472" i="41"/>
  <c r="B472" i="41"/>
  <c r="G472" i="41"/>
  <c r="G514" i="41"/>
  <c r="B514" i="41"/>
  <c r="L514" i="41"/>
  <c r="D514" i="41"/>
  <c r="L363" i="41"/>
  <c r="D363" i="41"/>
  <c r="B363" i="41"/>
  <c r="G363" i="41"/>
  <c r="L570" i="41"/>
  <c r="D570" i="41"/>
  <c r="G570" i="41"/>
  <c r="B570" i="41"/>
  <c r="G314" i="41"/>
  <c r="B314" i="41"/>
  <c r="D314" i="41"/>
  <c r="L314" i="41"/>
  <c r="L143" i="41"/>
  <c r="D143" i="41"/>
  <c r="B143" i="41"/>
  <c r="G143" i="41"/>
  <c r="D483" i="41"/>
  <c r="L483" i="41"/>
  <c r="G483" i="41"/>
  <c r="B483" i="41"/>
  <c r="G82" i="41"/>
  <c r="L82" i="41"/>
  <c r="B82" i="41"/>
  <c r="D82" i="41"/>
  <c r="B159" i="41"/>
  <c r="G159" i="41"/>
  <c r="L159" i="41"/>
  <c r="D159" i="41"/>
  <c r="D481" i="41"/>
  <c r="G481" i="41"/>
  <c r="B481" i="41"/>
  <c r="L481" i="41"/>
  <c r="D434" i="41"/>
  <c r="G434" i="41"/>
  <c r="L434" i="41"/>
  <c r="B434" i="41"/>
  <c r="G494" i="41"/>
  <c r="D494" i="41"/>
  <c r="B494" i="41"/>
  <c r="L494" i="41"/>
  <c r="L639" i="41"/>
  <c r="D639" i="41"/>
  <c r="G639" i="41"/>
  <c r="B639" i="41"/>
  <c r="B672" i="41"/>
  <c r="L672" i="41"/>
  <c r="G672" i="41"/>
  <c r="D672" i="41"/>
  <c r="G299" i="41"/>
  <c r="B299" i="41"/>
  <c r="L299" i="41"/>
  <c r="D299" i="41"/>
  <c r="D264" i="41"/>
  <c r="L264" i="41"/>
  <c r="B264" i="41"/>
  <c r="G264" i="41"/>
  <c r="G493" i="41"/>
  <c r="D493" i="41"/>
  <c r="B493" i="41"/>
  <c r="L493" i="41"/>
  <c r="D110" i="41"/>
  <c r="G110" i="41"/>
  <c r="L110" i="41"/>
  <c r="B110" i="41"/>
  <c r="L68" i="41"/>
  <c r="G68" i="41"/>
  <c r="B68" i="41"/>
  <c r="D68" i="41"/>
  <c r="B35" i="41"/>
  <c r="L35" i="41"/>
  <c r="G35" i="41"/>
  <c r="D35" i="41"/>
  <c r="D480" i="41"/>
  <c r="L480" i="41"/>
  <c r="G480" i="41"/>
  <c r="B480" i="41"/>
  <c r="L596" i="41"/>
  <c r="B596" i="41"/>
  <c r="D596" i="41"/>
  <c r="G596" i="41"/>
  <c r="D540" i="41"/>
  <c r="B540" i="41"/>
  <c r="G540" i="41"/>
  <c r="L540" i="41"/>
  <c r="L325" i="41"/>
  <c r="G325" i="41"/>
  <c r="B325" i="41"/>
  <c r="D325" i="41"/>
  <c r="L529" i="41"/>
  <c r="B529" i="41"/>
  <c r="D529" i="41"/>
  <c r="G529" i="41"/>
  <c r="B234" i="41"/>
  <c r="D234" i="41"/>
  <c r="G234" i="41"/>
  <c r="L234" i="41"/>
  <c r="D126" i="41"/>
  <c r="L126" i="41"/>
  <c r="B126" i="41"/>
  <c r="G126" i="41"/>
  <c r="D466" i="41"/>
  <c r="G466" i="41"/>
  <c r="L466" i="41"/>
  <c r="B466" i="41"/>
  <c r="B28" i="41"/>
  <c r="L28" i="41"/>
  <c r="D28" i="41"/>
  <c r="G28" i="41"/>
  <c r="B676" i="41"/>
  <c r="G676" i="41"/>
  <c r="D676" i="41"/>
  <c r="L676" i="41"/>
  <c r="E597" i="41"/>
  <c r="H289" i="41"/>
  <c r="J492" i="41"/>
  <c r="H492" i="41"/>
  <c r="I492" i="41"/>
  <c r="E492" i="41"/>
  <c r="K492" i="41"/>
  <c r="K56" i="41"/>
  <c r="J56" i="41"/>
  <c r="H56" i="41"/>
  <c r="E56" i="41"/>
  <c r="I56" i="41"/>
  <c r="K81" i="41"/>
  <c r="I81" i="41"/>
  <c r="J81" i="41"/>
  <c r="E81" i="41"/>
  <c r="H81" i="41"/>
  <c r="I548" i="41"/>
  <c r="J675" i="41"/>
  <c r="E675" i="41"/>
  <c r="I675" i="41"/>
  <c r="H675" i="41"/>
  <c r="K675" i="41"/>
  <c r="D59" i="41"/>
  <c r="B59" i="41"/>
  <c r="G59" i="41"/>
  <c r="L59" i="41"/>
  <c r="D470" i="41"/>
  <c r="B470" i="41"/>
  <c r="G470" i="41"/>
  <c r="L470" i="41"/>
  <c r="B352" i="41"/>
  <c r="G352" i="41"/>
  <c r="D352" i="41"/>
  <c r="L352" i="41"/>
  <c r="B43" i="41"/>
  <c r="G43" i="41"/>
  <c r="L43" i="41"/>
  <c r="D43" i="41"/>
  <c r="G249" i="41"/>
  <c r="L249" i="41"/>
  <c r="D249" i="41"/>
  <c r="B249" i="41"/>
  <c r="L129" i="41"/>
  <c r="G129" i="41"/>
  <c r="B129" i="41"/>
  <c r="D129" i="41"/>
  <c r="B132" i="41"/>
  <c r="G132" i="41"/>
  <c r="D132" i="41"/>
  <c r="L132" i="41"/>
  <c r="G384" i="41"/>
  <c r="B384" i="41"/>
  <c r="L384" i="41"/>
  <c r="D384" i="41"/>
  <c r="G153" i="41"/>
  <c r="B153" i="41"/>
  <c r="D153" i="41"/>
  <c r="L153" i="41"/>
  <c r="G213" i="41"/>
  <c r="L213" i="41"/>
  <c r="D213" i="41"/>
  <c r="B213" i="41"/>
  <c r="B650" i="41"/>
  <c r="G650" i="41"/>
  <c r="D650" i="41"/>
  <c r="L650" i="41"/>
  <c r="G156" i="41"/>
  <c r="L156" i="41"/>
  <c r="D156" i="41"/>
  <c r="B156" i="41"/>
  <c r="D375" i="41"/>
  <c r="L375" i="41"/>
  <c r="G375" i="41"/>
  <c r="B375" i="41"/>
  <c r="G613" i="41"/>
  <c r="L613" i="41"/>
  <c r="B613" i="41"/>
  <c r="D613" i="41"/>
  <c r="L606" i="41"/>
  <c r="B606" i="41"/>
  <c r="G606" i="41"/>
  <c r="D606" i="41"/>
  <c r="L469" i="41"/>
  <c r="B469" i="41"/>
  <c r="D469" i="41"/>
  <c r="G469" i="41"/>
  <c r="G581" i="41"/>
  <c r="B581" i="41"/>
  <c r="D581" i="41"/>
  <c r="L581" i="41"/>
  <c r="L290" i="41"/>
  <c r="B290" i="41"/>
  <c r="G290" i="41"/>
  <c r="D290" i="41"/>
  <c r="L99" i="41"/>
  <c r="B99" i="41"/>
  <c r="G99" i="41"/>
  <c r="D99" i="41"/>
  <c r="D512" i="41"/>
  <c r="L512" i="41"/>
  <c r="B512" i="41"/>
  <c r="G512" i="41"/>
  <c r="L707" i="41"/>
  <c r="G707" i="41"/>
  <c r="D707" i="41"/>
  <c r="B707" i="41"/>
  <c r="L114" i="41"/>
  <c r="D114" i="41"/>
  <c r="G114" i="41"/>
  <c r="B114" i="41"/>
  <c r="D636" i="41"/>
  <c r="B636" i="41"/>
  <c r="L636" i="41"/>
  <c r="G636" i="41"/>
  <c r="L558" i="41"/>
  <c r="B558" i="41"/>
  <c r="D558" i="41"/>
  <c r="G558" i="41"/>
  <c r="L223" i="41"/>
  <c r="B223" i="41"/>
  <c r="G223" i="41"/>
  <c r="D223" i="41"/>
  <c r="G705" i="41"/>
  <c r="B705" i="41"/>
  <c r="D705" i="41"/>
  <c r="L705" i="41"/>
  <c r="L390" i="41"/>
  <c r="D390" i="41"/>
  <c r="B390" i="41"/>
  <c r="G390" i="41"/>
  <c r="L495" i="41"/>
  <c r="D495" i="41"/>
  <c r="G495" i="41"/>
  <c r="B495" i="41"/>
  <c r="L605" i="41"/>
  <c r="G605" i="41"/>
  <c r="D605" i="41"/>
  <c r="B605" i="41"/>
  <c r="B346" i="41"/>
  <c r="L346" i="41"/>
  <c r="G346" i="41"/>
  <c r="D346" i="41"/>
  <c r="B190" i="41"/>
  <c r="L190" i="41"/>
  <c r="D190" i="41"/>
  <c r="G190" i="41"/>
  <c r="D46" i="41"/>
  <c r="L46" i="41"/>
  <c r="B46" i="41"/>
  <c r="G46" i="41"/>
  <c r="B288" i="41"/>
  <c r="G288" i="41"/>
  <c r="D288" i="41"/>
  <c r="L288" i="41"/>
  <c r="D459" i="41"/>
  <c r="B459" i="41"/>
  <c r="L459" i="41"/>
  <c r="G459" i="41"/>
  <c r="L95" i="41"/>
  <c r="B95" i="41"/>
  <c r="G95" i="41"/>
  <c r="D95" i="41"/>
  <c r="G145" i="41"/>
  <c r="B145" i="41"/>
  <c r="L145" i="41"/>
  <c r="D145" i="41"/>
  <c r="D397" i="41"/>
  <c r="G397" i="41"/>
  <c r="L397" i="41"/>
  <c r="B397" i="41"/>
  <c r="G349" i="41"/>
  <c r="L349" i="41"/>
  <c r="B349" i="41"/>
  <c r="D349" i="41"/>
  <c r="L203" i="41"/>
  <c r="G203" i="41"/>
  <c r="D203" i="41"/>
  <c r="B203" i="41"/>
  <c r="G643" i="41"/>
  <c r="D643" i="41"/>
  <c r="B643" i="41"/>
  <c r="L643" i="41"/>
  <c r="B91" i="41"/>
  <c r="D91" i="41"/>
  <c r="G91" i="41"/>
  <c r="L91" i="41"/>
  <c r="G408" i="41"/>
  <c r="D408" i="41"/>
  <c r="B408" i="41"/>
  <c r="L408" i="41"/>
  <c r="B709" i="41"/>
  <c r="L709" i="41"/>
  <c r="G709" i="41"/>
  <c r="D709" i="41"/>
  <c r="D328" i="41"/>
  <c r="B328" i="41"/>
  <c r="G328" i="41"/>
  <c r="L328" i="41"/>
  <c r="D72" i="41"/>
  <c r="B72" i="41"/>
  <c r="L72" i="41"/>
  <c r="G72" i="41"/>
  <c r="G296" i="41"/>
  <c r="D296" i="41"/>
  <c r="L296" i="41"/>
  <c r="B296" i="41"/>
  <c r="D371" i="41"/>
  <c r="G371" i="41"/>
  <c r="L371" i="41"/>
  <c r="B371" i="41"/>
  <c r="L252" i="41"/>
  <c r="D252" i="41"/>
  <c r="G252" i="41"/>
  <c r="B252" i="41"/>
  <c r="L634" i="41"/>
  <c r="D634" i="41"/>
  <c r="B634" i="41"/>
  <c r="G634" i="41"/>
  <c r="G31" i="41"/>
  <c r="B31" i="41"/>
  <c r="L31" i="41"/>
  <c r="D31" i="41"/>
  <c r="E122" i="41"/>
  <c r="I499" i="41"/>
  <c r="J283" i="41"/>
  <c r="J703" i="41"/>
  <c r="I703" i="41"/>
  <c r="K406" i="41"/>
  <c r="J88" i="41"/>
  <c r="H88" i="41"/>
  <c r="E88" i="41"/>
  <c r="K88" i="41"/>
  <c r="I88" i="41"/>
  <c r="H615" i="41"/>
  <c r="J632" i="41"/>
  <c r="K632" i="41"/>
  <c r="E632" i="41"/>
  <c r="I632" i="41"/>
  <c r="H632" i="41"/>
  <c r="I552" i="41"/>
  <c r="K552" i="41"/>
  <c r="K331" i="41"/>
  <c r="I331" i="41"/>
  <c r="E331" i="41"/>
  <c r="J331" i="41"/>
  <c r="H331" i="41"/>
  <c r="H387" i="41"/>
  <c r="E169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E266" i="41" l="1"/>
  <c r="E542" i="41"/>
  <c r="E90" i="41"/>
  <c r="E703" i="41"/>
  <c r="H283" i="41"/>
  <c r="I597" i="41"/>
  <c r="K430" i="41"/>
  <c r="I584" i="41"/>
  <c r="K185" i="41"/>
  <c r="H16" i="41"/>
  <c r="E651" i="41"/>
  <c r="H317" i="41"/>
  <c r="J380" i="41"/>
  <c r="I286" i="41"/>
  <c r="J533" i="41"/>
  <c r="J597" i="41"/>
  <c r="E430" i="41"/>
  <c r="H584" i="41"/>
  <c r="J584" i="41"/>
  <c r="H202" i="41"/>
  <c r="H185" i="41"/>
  <c r="I16" i="41"/>
  <c r="H651" i="41"/>
  <c r="E317" i="41"/>
  <c r="E380" i="41"/>
  <c r="J144" i="41"/>
  <c r="E144" i="41"/>
  <c r="I332" i="41"/>
  <c r="K286" i="41"/>
  <c r="I533" i="41"/>
  <c r="J266" i="41"/>
  <c r="J542" i="41"/>
  <c r="K90" i="41"/>
  <c r="I90" i="41"/>
  <c r="K615" i="41"/>
  <c r="I406" i="41"/>
  <c r="I283" i="41"/>
  <c r="H499" i="41"/>
  <c r="K548" i="41"/>
  <c r="H548" i="41"/>
  <c r="K202" i="41"/>
  <c r="E185" i="41"/>
  <c r="E16" i="41"/>
  <c r="H144" i="41"/>
  <c r="K332" i="41"/>
  <c r="I615" i="41"/>
  <c r="E406" i="41"/>
  <c r="K703" i="41"/>
  <c r="K283" i="41"/>
  <c r="K499" i="41"/>
  <c r="J499" i="41"/>
  <c r="E548" i="41"/>
  <c r="K597" i="41"/>
  <c r="E615" i="41"/>
  <c r="H406" i="41"/>
  <c r="I430" i="41"/>
  <c r="J651" i="41"/>
  <c r="J317" i="41"/>
  <c r="E533" i="41"/>
  <c r="K188" i="41"/>
  <c r="E220" i="41"/>
  <c r="I77" i="41"/>
  <c r="K187" i="41"/>
  <c r="H368" i="41"/>
  <c r="E24" i="41"/>
  <c r="E77" i="41"/>
  <c r="I14" i="41"/>
  <c r="K151" i="41"/>
  <c r="I312" i="41"/>
  <c r="I24" i="41"/>
  <c r="E608" i="41"/>
  <c r="H572" i="41"/>
  <c r="H186" i="41"/>
  <c r="J24" i="41"/>
  <c r="K169" i="41"/>
  <c r="J552" i="41"/>
  <c r="J122" i="41"/>
  <c r="K127" i="41"/>
  <c r="J701" i="41"/>
  <c r="K701" i="41"/>
  <c r="E440" i="41"/>
  <c r="I109" i="41"/>
  <c r="K139" i="41"/>
  <c r="I440" i="41"/>
  <c r="I122" i="41"/>
  <c r="E289" i="41"/>
  <c r="J429" i="41"/>
  <c r="E298" i="41"/>
  <c r="I387" i="41"/>
  <c r="I118" i="41"/>
  <c r="H19" i="41"/>
  <c r="H479" i="41"/>
  <c r="J268" i="41"/>
  <c r="K229" i="41"/>
  <c r="H52" i="41"/>
  <c r="J579" i="41"/>
  <c r="E261" i="41"/>
  <c r="H696" i="41"/>
  <c r="H77" i="41"/>
  <c r="J14" i="41"/>
  <c r="E260" i="41"/>
  <c r="K270" i="41"/>
  <c r="H261" i="41"/>
  <c r="E368" i="41"/>
  <c r="I347" i="41"/>
  <c r="H429" i="41"/>
  <c r="I429" i="41"/>
  <c r="J440" i="41"/>
  <c r="H209" i="41"/>
  <c r="K617" i="41"/>
  <c r="J109" i="41"/>
  <c r="J47" i="41"/>
  <c r="J298" i="41"/>
  <c r="H169" i="41"/>
  <c r="K122" i="41"/>
  <c r="I289" i="41"/>
  <c r="K429" i="41"/>
  <c r="H440" i="41"/>
  <c r="J209" i="41"/>
  <c r="H139" i="41"/>
  <c r="H109" i="41"/>
  <c r="K418" i="41"/>
  <c r="H47" i="41"/>
  <c r="K298" i="41"/>
  <c r="J169" i="41"/>
  <c r="E552" i="41"/>
  <c r="K289" i="41"/>
  <c r="E617" i="41"/>
  <c r="I139" i="41"/>
  <c r="J329" i="41"/>
  <c r="J387" i="41"/>
  <c r="J77" i="41"/>
  <c r="K118" i="41"/>
  <c r="E151" i="41"/>
  <c r="I151" i="41"/>
  <c r="K572" i="41"/>
  <c r="E187" i="41"/>
  <c r="H187" i="41"/>
  <c r="K260" i="41"/>
  <c r="I52" i="41"/>
  <c r="E579" i="41"/>
  <c r="J186" i="41"/>
  <c r="I479" i="41"/>
  <c r="H312" i="41"/>
  <c r="J270" i="41"/>
  <c r="I270" i="41"/>
  <c r="I268" i="41"/>
  <c r="K261" i="41"/>
  <c r="I229" i="41"/>
  <c r="K696" i="41"/>
  <c r="K368" i="41"/>
  <c r="J347" i="41"/>
  <c r="E14" i="41"/>
  <c r="J19" i="41"/>
  <c r="J608" i="41"/>
  <c r="K387" i="41"/>
  <c r="H14" i="41"/>
  <c r="J118" i="41"/>
  <c r="K19" i="41"/>
  <c r="E19" i="41"/>
  <c r="K608" i="41"/>
  <c r="H151" i="41"/>
  <c r="E572" i="41"/>
  <c r="J187" i="41"/>
  <c r="I260" i="41"/>
  <c r="E52" i="41"/>
  <c r="J52" i="41"/>
  <c r="I579" i="41"/>
  <c r="H579" i="41"/>
  <c r="E186" i="41"/>
  <c r="I186" i="41"/>
  <c r="E479" i="41"/>
  <c r="J312" i="41"/>
  <c r="H270" i="41"/>
  <c r="K268" i="41"/>
  <c r="J261" i="41"/>
  <c r="E229" i="41"/>
  <c r="J229" i="41"/>
  <c r="I696" i="41"/>
  <c r="J368" i="41"/>
  <c r="E347" i="41"/>
  <c r="H118" i="41"/>
  <c r="H608" i="41"/>
  <c r="J572" i="41"/>
  <c r="H260" i="41"/>
  <c r="J479" i="41"/>
  <c r="E312" i="41"/>
  <c r="H268" i="41"/>
  <c r="J696" i="41"/>
  <c r="H347" i="41"/>
  <c r="K209" i="41"/>
  <c r="I617" i="41"/>
  <c r="J617" i="41"/>
  <c r="J139" i="41"/>
  <c r="I329" i="41"/>
  <c r="E329" i="41"/>
  <c r="K109" i="41"/>
  <c r="H418" i="41"/>
  <c r="E418" i="41"/>
  <c r="I47" i="41"/>
  <c r="H298" i="41"/>
  <c r="K47" i="41"/>
  <c r="J321" i="41"/>
  <c r="E640" i="41"/>
  <c r="J228" i="41"/>
  <c r="H405" i="41"/>
  <c r="I405" i="41"/>
  <c r="E377" i="41"/>
  <c r="J640" i="41"/>
  <c r="E188" i="41"/>
  <c r="J377" i="41"/>
  <c r="I220" i="41"/>
  <c r="H321" i="41"/>
  <c r="E321" i="41"/>
  <c r="K228" i="41"/>
  <c r="I228" i="41"/>
  <c r="I188" i="41"/>
  <c r="I377" i="41"/>
  <c r="K377" i="41"/>
  <c r="H220" i="41"/>
  <c r="K321" i="41"/>
  <c r="E228" i="41"/>
  <c r="H188" i="41"/>
  <c r="K220" i="41"/>
  <c r="H266" i="41"/>
  <c r="H379" i="41"/>
  <c r="K266" i="41"/>
  <c r="E379" i="41"/>
  <c r="J379" i="41"/>
  <c r="K379" i="41"/>
  <c r="K132" i="41"/>
  <c r="J132" i="41"/>
  <c r="H132" i="41"/>
  <c r="E132" i="41"/>
  <c r="I132" i="41"/>
  <c r="H43" i="41"/>
  <c r="K43" i="41"/>
  <c r="I43" i="41"/>
  <c r="J43" i="41"/>
  <c r="E43" i="41"/>
  <c r="E352" i="41"/>
  <c r="J352" i="41"/>
  <c r="I352" i="41"/>
  <c r="K352" i="41"/>
  <c r="H352" i="41"/>
  <c r="H540" i="41"/>
  <c r="E540" i="41"/>
  <c r="I540" i="41"/>
  <c r="K540" i="41"/>
  <c r="J540" i="41"/>
  <c r="K315" i="41"/>
  <c r="I315" i="41"/>
  <c r="J315" i="41"/>
  <c r="H315" i="41"/>
  <c r="E315" i="41"/>
  <c r="I309" i="41"/>
  <c r="K309" i="41"/>
  <c r="E309" i="41"/>
  <c r="J309" i="41"/>
  <c r="H309" i="41"/>
  <c r="H692" i="41"/>
  <c r="K692" i="41"/>
  <c r="E692" i="41"/>
  <c r="I692" i="41"/>
  <c r="J692" i="41"/>
  <c r="E96" i="41"/>
  <c r="H96" i="41"/>
  <c r="J96" i="41"/>
  <c r="K96" i="41"/>
  <c r="I96" i="41"/>
  <c r="H671" i="41"/>
  <c r="K671" i="41"/>
  <c r="E671" i="41"/>
  <c r="I671" i="41"/>
  <c r="J671" i="41"/>
  <c r="I316" i="41"/>
  <c r="E316" i="41"/>
  <c r="K316" i="41"/>
  <c r="H316" i="41"/>
  <c r="J316" i="41"/>
  <c r="H203" i="41"/>
  <c r="J203" i="41"/>
  <c r="I203" i="41"/>
  <c r="E203" i="41"/>
  <c r="K203" i="41"/>
  <c r="E397" i="41"/>
  <c r="H397" i="41"/>
  <c r="K397" i="41"/>
  <c r="J397" i="41"/>
  <c r="I397" i="41"/>
  <c r="H114" i="41"/>
  <c r="E114" i="41"/>
  <c r="I114" i="41"/>
  <c r="J114" i="41"/>
  <c r="K114" i="41"/>
  <c r="H375" i="41"/>
  <c r="K375" i="41"/>
  <c r="I375" i="41"/>
  <c r="E375" i="41"/>
  <c r="J375" i="41"/>
  <c r="J408" i="41"/>
  <c r="K408" i="41"/>
  <c r="I408" i="41"/>
  <c r="E408" i="41"/>
  <c r="H408" i="41"/>
  <c r="J31" i="41"/>
  <c r="H31" i="41"/>
  <c r="I31" i="41"/>
  <c r="K31" i="41"/>
  <c r="E31" i="41"/>
  <c r="I72" i="41"/>
  <c r="E72" i="41"/>
  <c r="K72" i="41"/>
  <c r="H72" i="41"/>
  <c r="J72" i="41"/>
  <c r="H328" i="41"/>
  <c r="K328" i="41"/>
  <c r="I328" i="41"/>
  <c r="E328" i="41"/>
  <c r="J328" i="41"/>
  <c r="I145" i="41"/>
  <c r="E145" i="41"/>
  <c r="J145" i="41"/>
  <c r="K145" i="41"/>
  <c r="H145" i="41"/>
  <c r="K95" i="41"/>
  <c r="J95" i="41"/>
  <c r="E95" i="41"/>
  <c r="I95" i="41"/>
  <c r="H95" i="41"/>
  <c r="E459" i="41"/>
  <c r="J459" i="41"/>
  <c r="H459" i="41"/>
  <c r="I459" i="41"/>
  <c r="K459" i="41"/>
  <c r="K705" i="41"/>
  <c r="J705" i="41"/>
  <c r="H705" i="41"/>
  <c r="E705" i="41"/>
  <c r="I705" i="41"/>
  <c r="I223" i="41"/>
  <c r="H223" i="41"/>
  <c r="E223" i="41"/>
  <c r="K223" i="41"/>
  <c r="J223" i="41"/>
  <c r="H558" i="41"/>
  <c r="J558" i="41"/>
  <c r="K558" i="41"/>
  <c r="E558" i="41"/>
  <c r="I558" i="41"/>
  <c r="K636" i="41"/>
  <c r="E636" i="41"/>
  <c r="I636" i="41"/>
  <c r="J636" i="41"/>
  <c r="H636" i="41"/>
  <c r="H99" i="41"/>
  <c r="I99" i="41"/>
  <c r="K99" i="41"/>
  <c r="J99" i="41"/>
  <c r="E99" i="41"/>
  <c r="J290" i="41"/>
  <c r="I290" i="41"/>
  <c r="E290" i="41"/>
  <c r="H290" i="41"/>
  <c r="K290" i="41"/>
  <c r="J581" i="41"/>
  <c r="K581" i="41"/>
  <c r="E581" i="41"/>
  <c r="H581" i="41"/>
  <c r="I581" i="41"/>
  <c r="J469" i="41"/>
  <c r="K469" i="41"/>
  <c r="I469" i="41"/>
  <c r="E469" i="41"/>
  <c r="H469" i="41"/>
  <c r="I606" i="41"/>
  <c r="J606" i="41"/>
  <c r="E606" i="41"/>
  <c r="K606" i="41"/>
  <c r="H606" i="41"/>
  <c r="J153" i="41"/>
  <c r="K153" i="41"/>
  <c r="E153" i="41"/>
  <c r="H153" i="41"/>
  <c r="I153" i="41"/>
  <c r="H384" i="41"/>
  <c r="J384" i="41"/>
  <c r="I384" i="41"/>
  <c r="E384" i="41"/>
  <c r="K384" i="41"/>
  <c r="I470" i="41"/>
  <c r="E470" i="41"/>
  <c r="K470" i="41"/>
  <c r="J470" i="41"/>
  <c r="H470" i="41"/>
  <c r="J59" i="41"/>
  <c r="H59" i="41"/>
  <c r="E59" i="41"/>
  <c r="I59" i="41"/>
  <c r="K59" i="41"/>
  <c r="I126" i="41"/>
  <c r="E126" i="41"/>
  <c r="J126" i="41"/>
  <c r="K126" i="41"/>
  <c r="H126" i="41"/>
  <c r="H325" i="41"/>
  <c r="K325" i="41"/>
  <c r="I325" i="41"/>
  <c r="E325" i="41"/>
  <c r="J325" i="41"/>
  <c r="E68" i="41"/>
  <c r="H68" i="41"/>
  <c r="K68" i="41"/>
  <c r="J68" i="41"/>
  <c r="I68" i="41"/>
  <c r="J493" i="41"/>
  <c r="I493" i="41"/>
  <c r="E493" i="41"/>
  <c r="K493" i="41"/>
  <c r="H493" i="41"/>
  <c r="K264" i="41"/>
  <c r="I264" i="41"/>
  <c r="E264" i="41"/>
  <c r="J264" i="41"/>
  <c r="H264" i="41"/>
  <c r="K494" i="41"/>
  <c r="I494" i="41"/>
  <c r="H494" i="41"/>
  <c r="J494" i="41"/>
  <c r="E494" i="41"/>
  <c r="I481" i="41"/>
  <c r="K481" i="41"/>
  <c r="E481" i="41"/>
  <c r="H481" i="41"/>
  <c r="J481" i="41"/>
  <c r="K82" i="41"/>
  <c r="E82" i="41"/>
  <c r="I82" i="41"/>
  <c r="J82" i="41"/>
  <c r="H82" i="41"/>
  <c r="J143" i="41"/>
  <c r="K143" i="41"/>
  <c r="E143" i="41"/>
  <c r="H143" i="41"/>
  <c r="I143" i="41"/>
  <c r="K363" i="41"/>
  <c r="H363" i="41"/>
  <c r="J363" i="41"/>
  <c r="I363" i="41"/>
  <c r="E363" i="41"/>
  <c r="J472" i="41"/>
  <c r="K472" i="41"/>
  <c r="H472" i="41"/>
  <c r="I472" i="41"/>
  <c r="E472" i="41"/>
  <c r="H253" i="41"/>
  <c r="E253" i="41"/>
  <c r="K253" i="41"/>
  <c r="J253" i="41"/>
  <c r="I253" i="41"/>
  <c r="E207" i="41"/>
  <c r="H207" i="41"/>
  <c r="I207" i="41"/>
  <c r="K207" i="41"/>
  <c r="J207" i="41"/>
  <c r="K218" i="41"/>
  <c r="E218" i="41"/>
  <c r="J218" i="41"/>
  <c r="H218" i="41"/>
  <c r="I218" i="41"/>
  <c r="E269" i="41"/>
  <c r="H269" i="41"/>
  <c r="J269" i="41"/>
  <c r="K269" i="41"/>
  <c r="I269" i="41"/>
  <c r="I682" i="41"/>
  <c r="E682" i="41"/>
  <c r="H682" i="41"/>
  <c r="K682" i="41"/>
  <c r="J682" i="41"/>
  <c r="J604" i="41"/>
  <c r="E604" i="41"/>
  <c r="H604" i="41"/>
  <c r="I604" i="41"/>
  <c r="K604" i="41"/>
  <c r="H450" i="41"/>
  <c r="J450" i="41"/>
  <c r="I450" i="41"/>
  <c r="K450" i="41"/>
  <c r="E450" i="41"/>
  <c r="K277" i="41"/>
  <c r="E277" i="41"/>
  <c r="H277" i="41"/>
  <c r="J277" i="41"/>
  <c r="I277" i="41"/>
  <c r="E160" i="41"/>
  <c r="I160" i="41"/>
  <c r="J160" i="41"/>
  <c r="H160" i="41"/>
  <c r="K160" i="41"/>
  <c r="K327" i="41"/>
  <c r="J327" i="41"/>
  <c r="E327" i="41"/>
  <c r="I327" i="41"/>
  <c r="H327" i="41"/>
  <c r="I57" i="41"/>
  <c r="J57" i="41"/>
  <c r="K57" i="41"/>
  <c r="E57" i="41"/>
  <c r="H57" i="41"/>
  <c r="H623" i="41"/>
  <c r="K623" i="41"/>
  <c r="E623" i="41"/>
  <c r="J623" i="41"/>
  <c r="I623" i="41"/>
  <c r="J231" i="41"/>
  <c r="K231" i="41"/>
  <c r="I231" i="41"/>
  <c r="E231" i="41"/>
  <c r="H231" i="41"/>
  <c r="J641" i="41"/>
  <c r="H641" i="41"/>
  <c r="K641" i="41"/>
  <c r="E641" i="41"/>
  <c r="I641" i="41"/>
  <c r="J704" i="41"/>
  <c r="E704" i="41"/>
  <c r="I704" i="41"/>
  <c r="H704" i="41"/>
  <c r="K704" i="41"/>
  <c r="E516" i="41"/>
  <c r="H516" i="41"/>
  <c r="J516" i="41"/>
  <c r="K516" i="41"/>
  <c r="I516" i="41"/>
  <c r="I291" i="41"/>
  <c r="H291" i="41"/>
  <c r="J291" i="41"/>
  <c r="E291" i="41"/>
  <c r="K291" i="41"/>
  <c r="J544" i="41"/>
  <c r="I544" i="41"/>
  <c r="H544" i="41"/>
  <c r="K544" i="41"/>
  <c r="E544" i="41"/>
  <c r="K474" i="41"/>
  <c r="J474" i="41"/>
  <c r="H474" i="41"/>
  <c r="I474" i="41"/>
  <c r="E474" i="41"/>
  <c r="K647" i="41"/>
  <c r="I647" i="41"/>
  <c r="J647" i="41"/>
  <c r="E647" i="41"/>
  <c r="H647" i="41"/>
  <c r="I646" i="41"/>
  <c r="J646" i="41"/>
  <c r="K646" i="41"/>
  <c r="E646" i="41"/>
  <c r="H646" i="41"/>
  <c r="I607" i="41"/>
  <c r="J607" i="41"/>
  <c r="H607" i="41"/>
  <c r="K607" i="41"/>
  <c r="E607" i="41"/>
  <c r="J656" i="41"/>
  <c r="E656" i="41"/>
  <c r="I656" i="41"/>
  <c r="H656" i="41"/>
  <c r="K656" i="41"/>
  <c r="H348" i="41"/>
  <c r="E348" i="41"/>
  <c r="I348" i="41"/>
  <c r="J348" i="41"/>
  <c r="K348" i="41"/>
  <c r="J237" i="41"/>
  <c r="K237" i="41"/>
  <c r="E237" i="41"/>
  <c r="H237" i="41"/>
  <c r="I237" i="41"/>
  <c r="K158" i="41"/>
  <c r="J158" i="41"/>
  <c r="I158" i="41"/>
  <c r="H158" i="41"/>
  <c r="E158" i="41"/>
  <c r="K279" i="41"/>
  <c r="H279" i="41"/>
  <c r="J279" i="41"/>
  <c r="I279" i="41"/>
  <c r="E279" i="41"/>
  <c r="I84" i="41"/>
  <c r="E84" i="41"/>
  <c r="J84" i="41"/>
  <c r="H84" i="41"/>
  <c r="K84" i="41"/>
  <c r="I112" i="41"/>
  <c r="E112" i="41"/>
  <c r="J112" i="41"/>
  <c r="H112" i="41"/>
  <c r="K112" i="41"/>
  <c r="J621" i="41"/>
  <c r="E621" i="41"/>
  <c r="H621" i="41"/>
  <c r="K621" i="41"/>
  <c r="I621" i="41"/>
  <c r="J236" i="41"/>
  <c r="E236" i="41"/>
  <c r="K236" i="41"/>
  <c r="H236" i="41"/>
  <c r="I236" i="41"/>
  <c r="E698" i="41"/>
  <c r="K698" i="41"/>
  <c r="J698" i="41"/>
  <c r="H698" i="41"/>
  <c r="I698" i="41"/>
  <c r="E257" i="41"/>
  <c r="H257" i="41"/>
  <c r="K257" i="41"/>
  <c r="I257" i="41"/>
  <c r="J257" i="41"/>
  <c r="E355" i="41"/>
  <c r="I355" i="41"/>
  <c r="K355" i="41"/>
  <c r="J355" i="41"/>
  <c r="H355" i="41"/>
  <c r="E508" i="41"/>
  <c r="I508" i="41"/>
  <c r="K508" i="41"/>
  <c r="H508" i="41"/>
  <c r="J508" i="41"/>
  <c r="H183" i="41"/>
  <c r="K183" i="41"/>
  <c r="E183" i="41"/>
  <c r="I183" i="41"/>
  <c r="J183" i="41"/>
  <c r="I624" i="41"/>
  <c r="H624" i="41"/>
  <c r="K624" i="41"/>
  <c r="E624" i="41"/>
  <c r="J624" i="41"/>
  <c r="I180" i="41"/>
  <c r="K180" i="41"/>
  <c r="E180" i="41"/>
  <c r="H180" i="41"/>
  <c r="J180" i="41"/>
  <c r="K423" i="41"/>
  <c r="J423" i="41"/>
  <c r="H423" i="41"/>
  <c r="I423" i="41"/>
  <c r="E423" i="41"/>
  <c r="E226" i="41"/>
  <c r="H226" i="41"/>
  <c r="J226" i="41"/>
  <c r="I226" i="41"/>
  <c r="K226" i="41"/>
  <c r="I221" i="41"/>
  <c r="E221" i="41"/>
  <c r="H221" i="41"/>
  <c r="K221" i="41"/>
  <c r="J221" i="41"/>
  <c r="J463" i="41"/>
  <c r="H463" i="41"/>
  <c r="E463" i="41"/>
  <c r="I463" i="41"/>
  <c r="K463" i="41"/>
  <c r="I372" i="41"/>
  <c r="H372" i="41"/>
  <c r="E372" i="41"/>
  <c r="K372" i="41"/>
  <c r="J372" i="41"/>
  <c r="J353" i="41"/>
  <c r="H353" i="41"/>
  <c r="K353" i="41"/>
  <c r="E353" i="41"/>
  <c r="I353" i="41"/>
  <c r="K471" i="41"/>
  <c r="J471" i="41"/>
  <c r="E471" i="41"/>
  <c r="I471" i="41"/>
  <c r="H471" i="41"/>
  <c r="H648" i="41"/>
  <c r="E648" i="41"/>
  <c r="J648" i="41"/>
  <c r="K648" i="41"/>
  <c r="I648" i="41"/>
  <c r="H465" i="41"/>
  <c r="I465" i="41"/>
  <c r="J465" i="41"/>
  <c r="K465" i="41"/>
  <c r="E465" i="41"/>
  <c r="E593" i="41"/>
  <c r="K593" i="41"/>
  <c r="J593" i="41"/>
  <c r="I593" i="41"/>
  <c r="H593" i="41"/>
  <c r="H224" i="41"/>
  <c r="K224" i="41"/>
  <c r="J224" i="41"/>
  <c r="E224" i="41"/>
  <c r="I224" i="41"/>
  <c r="H18" i="41"/>
  <c r="K18" i="41"/>
  <c r="I18" i="41"/>
  <c r="E18" i="41"/>
  <c r="J18" i="41"/>
  <c r="H523" i="41"/>
  <c r="K523" i="41"/>
  <c r="J523" i="41"/>
  <c r="E523" i="41"/>
  <c r="I523" i="41"/>
  <c r="I407" i="41"/>
  <c r="H407" i="41"/>
  <c r="K407" i="41"/>
  <c r="E407" i="41"/>
  <c r="J407" i="41"/>
  <c r="I157" i="41"/>
  <c r="H157" i="41"/>
  <c r="K157" i="41"/>
  <c r="J157" i="41"/>
  <c r="E157" i="41"/>
  <c r="E509" i="41"/>
  <c r="H509" i="41"/>
  <c r="K509" i="41"/>
  <c r="J509" i="41"/>
  <c r="I509" i="41"/>
  <c r="J248" i="41"/>
  <c r="E248" i="41"/>
  <c r="I248" i="41"/>
  <c r="K248" i="41"/>
  <c r="H248" i="41"/>
  <c r="E395" i="41"/>
  <c r="H395" i="41"/>
  <c r="K395" i="41"/>
  <c r="J395" i="41"/>
  <c r="I395" i="41"/>
  <c r="I267" i="41"/>
  <c r="K267" i="41"/>
  <c r="J267" i="41"/>
  <c r="H267" i="41"/>
  <c r="E267" i="41"/>
  <c r="H383" i="41"/>
  <c r="J383" i="41"/>
  <c r="E383" i="41"/>
  <c r="I383" i="41"/>
  <c r="K383" i="41"/>
  <c r="H41" i="41"/>
  <c r="J41" i="41"/>
  <c r="E41" i="41"/>
  <c r="K41" i="41"/>
  <c r="I41" i="41"/>
  <c r="E382" i="41"/>
  <c r="J382" i="41"/>
  <c r="I382" i="41"/>
  <c r="K382" i="41"/>
  <c r="H382" i="41"/>
  <c r="I208" i="41"/>
  <c r="H208" i="41"/>
  <c r="E208" i="41"/>
  <c r="K208" i="41"/>
  <c r="J208" i="41"/>
  <c r="H93" i="41"/>
  <c r="J93" i="41"/>
  <c r="E93" i="41"/>
  <c r="K93" i="41"/>
  <c r="I93" i="41"/>
  <c r="K378" i="41"/>
  <c r="H378" i="41"/>
  <c r="I378" i="41"/>
  <c r="E378" i="41"/>
  <c r="J378" i="41"/>
  <c r="K392" i="41"/>
  <c r="H392" i="41"/>
  <c r="I392" i="41"/>
  <c r="E392" i="41"/>
  <c r="J392" i="41"/>
  <c r="E467" i="41"/>
  <c r="K467" i="41"/>
  <c r="H467" i="41"/>
  <c r="I467" i="41"/>
  <c r="J467" i="41"/>
  <c r="K94" i="41"/>
  <c r="H94" i="41"/>
  <c r="I94" i="41"/>
  <c r="J94" i="41"/>
  <c r="E94" i="41"/>
  <c r="H460" i="41"/>
  <c r="E460" i="41"/>
  <c r="K460" i="41"/>
  <c r="J460" i="41"/>
  <c r="I460" i="41"/>
  <c r="E364" i="41"/>
  <c r="J364" i="41"/>
  <c r="H364" i="41"/>
  <c r="I364" i="41"/>
  <c r="K364" i="41"/>
  <c r="K50" i="41"/>
  <c r="H50" i="41"/>
  <c r="E50" i="41"/>
  <c r="I50" i="41"/>
  <c r="J50" i="41"/>
  <c r="E502" i="41"/>
  <c r="H502" i="41"/>
  <c r="I502" i="41"/>
  <c r="K502" i="41"/>
  <c r="J502" i="41"/>
  <c r="H526" i="41"/>
  <c r="K526" i="41"/>
  <c r="J526" i="41"/>
  <c r="E526" i="41"/>
  <c r="I526" i="41"/>
  <c r="H272" i="41"/>
  <c r="I272" i="41"/>
  <c r="J272" i="41"/>
  <c r="K272" i="41"/>
  <c r="E272" i="41"/>
  <c r="H212" i="41"/>
  <c r="K212" i="41"/>
  <c r="J212" i="41"/>
  <c r="I212" i="41"/>
  <c r="E212" i="41"/>
  <c r="J204" i="41"/>
  <c r="H204" i="41"/>
  <c r="E204" i="41"/>
  <c r="K204" i="41"/>
  <c r="I204" i="41"/>
  <c r="J503" i="41"/>
  <c r="I503" i="41"/>
  <c r="H503" i="41"/>
  <c r="E503" i="41"/>
  <c r="K503" i="41"/>
  <c r="J13" i="41"/>
  <c r="E13" i="41"/>
  <c r="I13" i="41"/>
  <c r="H13" i="41"/>
  <c r="K13" i="41"/>
  <c r="H152" i="41"/>
  <c r="E152" i="41"/>
  <c r="K152" i="41"/>
  <c r="J152" i="41"/>
  <c r="I152" i="41"/>
  <c r="K182" i="41"/>
  <c r="I182" i="41"/>
  <c r="E182" i="41"/>
  <c r="J182" i="41"/>
  <c r="H182" i="41"/>
  <c r="J20" i="41"/>
  <c r="H20" i="41"/>
  <c r="K20" i="41"/>
  <c r="E20" i="41"/>
  <c r="I20" i="41"/>
  <c r="I451" i="41"/>
  <c r="H451" i="41"/>
  <c r="K451" i="41"/>
  <c r="J451" i="41"/>
  <c r="E451" i="41"/>
  <c r="J546" i="41"/>
  <c r="K546" i="41"/>
  <c r="H546" i="41"/>
  <c r="E546" i="41"/>
  <c r="I546" i="41"/>
  <c r="K534" i="41"/>
  <c r="H534" i="41"/>
  <c r="I534" i="41"/>
  <c r="E534" i="41"/>
  <c r="J534" i="41"/>
  <c r="K409" i="41"/>
  <c r="J409" i="41"/>
  <c r="I409" i="41"/>
  <c r="H409" i="41"/>
  <c r="E409" i="41"/>
  <c r="H58" i="41"/>
  <c r="E58" i="41"/>
  <c r="J58" i="41"/>
  <c r="K58" i="41"/>
  <c r="I58" i="41"/>
  <c r="I702" i="41"/>
  <c r="J702" i="41"/>
  <c r="E702" i="41"/>
  <c r="K702" i="41"/>
  <c r="H702" i="41"/>
  <c r="I17" i="41"/>
  <c r="J17" i="41"/>
  <c r="E17" i="41"/>
  <c r="K17" i="41"/>
  <c r="H17" i="41"/>
  <c r="H505" i="41"/>
  <c r="I505" i="41"/>
  <c r="K505" i="41"/>
  <c r="E505" i="41"/>
  <c r="J505" i="41"/>
  <c r="J131" i="41"/>
  <c r="H131" i="41"/>
  <c r="E131" i="41"/>
  <c r="K131" i="41"/>
  <c r="I131" i="41"/>
  <c r="K148" i="41"/>
  <c r="E148" i="41"/>
  <c r="H148" i="41"/>
  <c r="I148" i="41"/>
  <c r="J148" i="41"/>
  <c r="I618" i="41"/>
  <c r="J618" i="41"/>
  <c r="H618" i="41"/>
  <c r="K618" i="41"/>
  <c r="E618" i="41"/>
  <c r="J120" i="41"/>
  <c r="H120" i="41"/>
  <c r="K120" i="41"/>
  <c r="I120" i="41"/>
  <c r="E120" i="41"/>
  <c r="H238" i="41"/>
  <c r="K238" i="41"/>
  <c r="E238" i="41"/>
  <c r="I238" i="41"/>
  <c r="J238" i="41"/>
  <c r="K119" i="41"/>
  <c r="J119" i="41"/>
  <c r="E119" i="41"/>
  <c r="I119" i="41"/>
  <c r="H119" i="41"/>
  <c r="H367" i="41"/>
  <c r="E367" i="41"/>
  <c r="J367" i="41"/>
  <c r="K367" i="41"/>
  <c r="I367" i="41"/>
  <c r="K457" i="41"/>
  <c r="I457" i="41"/>
  <c r="E457" i="41"/>
  <c r="J457" i="41"/>
  <c r="H457" i="41"/>
  <c r="H55" i="41"/>
  <c r="J55" i="41"/>
  <c r="I55" i="41"/>
  <c r="E55" i="41"/>
  <c r="K55" i="41"/>
  <c r="E210" i="41"/>
  <c r="I210" i="41"/>
  <c r="J210" i="41"/>
  <c r="K210" i="41"/>
  <c r="H210" i="41"/>
  <c r="H235" i="41"/>
  <c r="I235" i="41"/>
  <c r="K235" i="41"/>
  <c r="E235" i="41"/>
  <c r="J235" i="41"/>
  <c r="H706" i="41"/>
  <c r="E706" i="41"/>
  <c r="K706" i="41"/>
  <c r="J706" i="41"/>
  <c r="I706" i="41"/>
  <c r="H510" i="41"/>
  <c r="E510" i="41"/>
  <c r="K510" i="41"/>
  <c r="J510" i="41"/>
  <c r="I510" i="41"/>
  <c r="I686" i="41"/>
  <c r="H686" i="41"/>
  <c r="K686" i="41"/>
  <c r="E686" i="41"/>
  <c r="J686" i="41"/>
  <c r="J622" i="41"/>
  <c r="K622" i="41"/>
  <c r="E622" i="41"/>
  <c r="H622" i="41"/>
  <c r="I622" i="41"/>
  <c r="J165" i="41"/>
  <c r="E165" i="41"/>
  <c r="H165" i="41"/>
  <c r="K165" i="41"/>
  <c r="I165" i="41"/>
  <c r="K422" i="41"/>
  <c r="J422" i="41"/>
  <c r="E422" i="41"/>
  <c r="I422" i="41"/>
  <c r="H422" i="41"/>
  <c r="I627" i="41"/>
  <c r="J627" i="41"/>
  <c r="E627" i="41"/>
  <c r="H627" i="41"/>
  <c r="K627" i="41"/>
  <c r="I232" i="41"/>
  <c r="K232" i="41"/>
  <c r="E232" i="41"/>
  <c r="J232" i="41"/>
  <c r="H232" i="41"/>
  <c r="I532" i="41"/>
  <c r="K532" i="41"/>
  <c r="J532" i="41"/>
  <c r="E532" i="41"/>
  <c r="H532" i="41"/>
  <c r="E71" i="41"/>
  <c r="K71" i="41"/>
  <c r="J71" i="41"/>
  <c r="H71" i="41"/>
  <c r="I71" i="41"/>
  <c r="J543" i="41"/>
  <c r="E543" i="41"/>
  <c r="H543" i="41"/>
  <c r="K543" i="41"/>
  <c r="I543" i="41"/>
  <c r="E507" i="41"/>
  <c r="I507" i="41"/>
  <c r="J507" i="41"/>
  <c r="H507" i="41"/>
  <c r="K507" i="41"/>
  <c r="K288" i="41"/>
  <c r="I288" i="41"/>
  <c r="H288" i="41"/>
  <c r="J288" i="41"/>
  <c r="E288" i="41"/>
  <c r="I346" i="41"/>
  <c r="J346" i="41"/>
  <c r="K346" i="41"/>
  <c r="E346" i="41"/>
  <c r="H346" i="41"/>
  <c r="I106" i="41"/>
  <c r="K106" i="41"/>
  <c r="J106" i="41"/>
  <c r="H106" i="41"/>
  <c r="E106" i="41"/>
  <c r="K27" i="41"/>
  <c r="H27" i="41"/>
  <c r="J27" i="41"/>
  <c r="I27" i="41"/>
  <c r="E27" i="41"/>
  <c r="K322" i="41"/>
  <c r="I322" i="41"/>
  <c r="H322" i="41"/>
  <c r="J322" i="41"/>
  <c r="E322" i="41"/>
  <c r="I111" i="41"/>
  <c r="K111" i="41"/>
  <c r="H111" i="41"/>
  <c r="E111" i="41"/>
  <c r="J111" i="41"/>
  <c r="K404" i="41"/>
  <c r="J404" i="41"/>
  <c r="E404" i="41"/>
  <c r="H404" i="41"/>
  <c r="I404" i="41"/>
  <c r="K250" i="41"/>
  <c r="J250" i="41"/>
  <c r="I250" i="41"/>
  <c r="H250" i="41"/>
  <c r="E250" i="41"/>
  <c r="J287" i="41"/>
  <c r="E287" i="41"/>
  <c r="H287" i="41"/>
  <c r="I287" i="41"/>
  <c r="K287" i="41"/>
  <c r="H241" i="41"/>
  <c r="I241" i="41"/>
  <c r="K241" i="41"/>
  <c r="J241" i="41"/>
  <c r="E241" i="41"/>
  <c r="K414" i="41"/>
  <c r="J414" i="41"/>
  <c r="H414" i="41"/>
  <c r="E414" i="41"/>
  <c r="I414" i="41"/>
  <c r="H649" i="41"/>
  <c r="I649" i="41"/>
  <c r="K649" i="41"/>
  <c r="E649" i="41"/>
  <c r="J649" i="41"/>
  <c r="K585" i="41"/>
  <c r="E585" i="41"/>
  <c r="H585" i="41"/>
  <c r="J585" i="41"/>
  <c r="I585" i="41"/>
  <c r="J603" i="41"/>
  <c r="E603" i="41"/>
  <c r="H603" i="41"/>
  <c r="I603" i="41"/>
  <c r="K603" i="41"/>
  <c r="J361" i="41"/>
  <c r="I361" i="41"/>
  <c r="E361" i="41"/>
  <c r="H361" i="41"/>
  <c r="K361" i="41"/>
  <c r="E362" i="41"/>
  <c r="H362" i="41"/>
  <c r="I362" i="41"/>
  <c r="J362" i="41"/>
  <c r="K362" i="41"/>
  <c r="H66" i="41"/>
  <c r="K66" i="41"/>
  <c r="E66" i="41"/>
  <c r="J66" i="41"/>
  <c r="I66" i="41"/>
  <c r="E211" i="41"/>
  <c r="K211" i="41"/>
  <c r="J211" i="41"/>
  <c r="I211" i="41"/>
  <c r="H211" i="41"/>
  <c r="J441" i="41"/>
  <c r="E441" i="41"/>
  <c r="I441" i="41"/>
  <c r="H441" i="41"/>
  <c r="K441" i="41"/>
  <c r="H135" i="41"/>
  <c r="J135" i="41"/>
  <c r="E135" i="41"/>
  <c r="K135" i="41"/>
  <c r="I135" i="41"/>
  <c r="H538" i="41"/>
  <c r="E538" i="41"/>
  <c r="K538" i="41"/>
  <c r="J538" i="41"/>
  <c r="I538" i="41"/>
  <c r="E580" i="41"/>
  <c r="J580" i="41"/>
  <c r="I580" i="41"/>
  <c r="K580" i="41"/>
  <c r="H580" i="41"/>
  <c r="I428" i="41"/>
  <c r="K428" i="41"/>
  <c r="E428" i="41"/>
  <c r="H428" i="41"/>
  <c r="J428" i="41"/>
  <c r="E518" i="41"/>
  <c r="J518" i="41"/>
  <c r="K518" i="41"/>
  <c r="H518" i="41"/>
  <c r="I518" i="41"/>
  <c r="J284" i="41"/>
  <c r="I284" i="41"/>
  <c r="H284" i="41"/>
  <c r="E284" i="41"/>
  <c r="K284" i="41"/>
  <c r="J468" i="41"/>
  <c r="I468" i="41"/>
  <c r="K468" i="41"/>
  <c r="E468" i="41"/>
  <c r="H468" i="41"/>
  <c r="I85" i="41"/>
  <c r="J85" i="41"/>
  <c r="K85" i="41"/>
  <c r="H85" i="41"/>
  <c r="E85" i="41"/>
  <c r="K445" i="41"/>
  <c r="H445" i="41"/>
  <c r="E445" i="41"/>
  <c r="J445" i="41"/>
  <c r="I445" i="41"/>
  <c r="J694" i="41"/>
  <c r="K694" i="41"/>
  <c r="H694" i="41"/>
  <c r="E694" i="41"/>
  <c r="I694" i="41"/>
  <c r="E177" i="41"/>
  <c r="I177" i="41"/>
  <c r="J177" i="41"/>
  <c r="K177" i="41"/>
  <c r="H177" i="41"/>
  <c r="K555" i="41"/>
  <c r="H555" i="41"/>
  <c r="J555" i="41"/>
  <c r="I555" i="41"/>
  <c r="E555" i="41"/>
  <c r="E539" i="41"/>
  <c r="I539" i="41"/>
  <c r="H539" i="41"/>
  <c r="K539" i="41"/>
  <c r="J539" i="41"/>
  <c r="K343" i="41"/>
  <c r="E343" i="41"/>
  <c r="J343" i="41"/>
  <c r="H343" i="41"/>
  <c r="I343" i="41"/>
  <c r="K447" i="41"/>
  <c r="J447" i="41"/>
  <c r="I447" i="41"/>
  <c r="E447" i="41"/>
  <c r="H447" i="41"/>
  <c r="K381" i="41"/>
  <c r="I381" i="41"/>
  <c r="H381" i="41"/>
  <c r="E381" i="41"/>
  <c r="J381" i="41"/>
  <c r="H133" i="41"/>
  <c r="K133" i="41"/>
  <c r="J133" i="41"/>
  <c r="E133" i="41"/>
  <c r="I133" i="41"/>
  <c r="K313" i="41"/>
  <c r="H313" i="41"/>
  <c r="J313" i="41"/>
  <c r="E313" i="41"/>
  <c r="I313" i="41"/>
  <c r="J281" i="41"/>
  <c r="I281" i="41"/>
  <c r="K281" i="41"/>
  <c r="E281" i="41"/>
  <c r="H281" i="41"/>
  <c r="E695" i="41"/>
  <c r="J695" i="41"/>
  <c r="H695" i="41"/>
  <c r="I695" i="41"/>
  <c r="K695" i="41"/>
  <c r="E63" i="41"/>
  <c r="K63" i="41"/>
  <c r="J63" i="41"/>
  <c r="I63" i="41"/>
  <c r="H63" i="41"/>
  <c r="I230" i="41"/>
  <c r="H230" i="41"/>
  <c r="J230" i="41"/>
  <c r="E230" i="41"/>
  <c r="K230" i="41"/>
  <c r="E39" i="41"/>
  <c r="H39" i="41"/>
  <c r="J39" i="41"/>
  <c r="I39" i="41"/>
  <c r="K39" i="41"/>
  <c r="K23" i="41"/>
  <c r="J23" i="41"/>
  <c r="I23" i="41"/>
  <c r="E23" i="41"/>
  <c r="H23" i="41"/>
  <c r="I562" i="41"/>
  <c r="E562" i="41"/>
  <c r="K562" i="41"/>
  <c r="J562" i="41"/>
  <c r="H562" i="41"/>
  <c r="J443" i="41"/>
  <c r="H443" i="41"/>
  <c r="E443" i="41"/>
  <c r="K443" i="41"/>
  <c r="I443" i="41"/>
  <c r="E205" i="41"/>
  <c r="H205" i="41"/>
  <c r="K205" i="41"/>
  <c r="J205" i="41"/>
  <c r="I205" i="41"/>
  <c r="K33" i="41"/>
  <c r="I33" i="41"/>
  <c r="J33" i="41"/>
  <c r="E33" i="41"/>
  <c r="H33" i="41"/>
  <c r="E399" i="41"/>
  <c r="H399" i="41"/>
  <c r="I399" i="41"/>
  <c r="J399" i="41"/>
  <c r="K399" i="41"/>
  <c r="H642" i="41"/>
  <c r="J642" i="41"/>
  <c r="E642" i="41"/>
  <c r="I642" i="41"/>
  <c r="K642" i="41"/>
  <c r="E282" i="41"/>
  <c r="J282" i="41"/>
  <c r="I282" i="41"/>
  <c r="K282" i="41"/>
  <c r="H282" i="41"/>
  <c r="H700" i="41"/>
  <c r="E700" i="41"/>
  <c r="I700" i="41"/>
  <c r="K700" i="41"/>
  <c r="J700" i="41"/>
  <c r="K251" i="41"/>
  <c r="E251" i="41"/>
  <c r="I251" i="41"/>
  <c r="J251" i="41"/>
  <c r="H251" i="41"/>
  <c r="I635" i="41"/>
  <c r="K635" i="41"/>
  <c r="E635" i="41"/>
  <c r="J635" i="41"/>
  <c r="H635" i="41"/>
  <c r="K583" i="41"/>
  <c r="E583" i="41"/>
  <c r="J583" i="41"/>
  <c r="I583" i="41"/>
  <c r="H583" i="41"/>
  <c r="K240" i="41"/>
  <c r="E240" i="41"/>
  <c r="J240" i="41"/>
  <c r="H240" i="41"/>
  <c r="I240" i="41"/>
  <c r="J416" i="41"/>
  <c r="I416" i="41"/>
  <c r="H416" i="41"/>
  <c r="K416" i="41"/>
  <c r="E416" i="41"/>
  <c r="I306" i="41"/>
  <c r="H306" i="41"/>
  <c r="J306" i="41"/>
  <c r="E306" i="41"/>
  <c r="K306" i="41"/>
  <c r="H247" i="41"/>
  <c r="K247" i="41"/>
  <c r="I247" i="41"/>
  <c r="E247" i="41"/>
  <c r="J247" i="41"/>
  <c r="H337" i="41"/>
  <c r="J337" i="41"/>
  <c r="E337" i="41"/>
  <c r="K337" i="41"/>
  <c r="I337" i="41"/>
  <c r="J462" i="41"/>
  <c r="K462" i="41"/>
  <c r="I462" i="41"/>
  <c r="E462" i="41"/>
  <c r="H462" i="41"/>
  <c r="H513" i="41"/>
  <c r="E513" i="41"/>
  <c r="J513" i="41"/>
  <c r="I513" i="41"/>
  <c r="K513" i="41"/>
  <c r="K677" i="41"/>
  <c r="J677" i="41"/>
  <c r="E677" i="41"/>
  <c r="I677" i="41"/>
  <c r="H677" i="41"/>
  <c r="H497" i="41"/>
  <c r="E497" i="41"/>
  <c r="I497" i="41"/>
  <c r="K497" i="41"/>
  <c r="J497" i="41"/>
  <c r="H674" i="41"/>
  <c r="I674" i="41"/>
  <c r="J674" i="41"/>
  <c r="E674" i="41"/>
  <c r="K674" i="41"/>
  <c r="H293" i="41"/>
  <c r="I293" i="41"/>
  <c r="J293" i="41"/>
  <c r="K293" i="41"/>
  <c r="E293" i="41"/>
  <c r="E654" i="41"/>
  <c r="H654" i="41"/>
  <c r="K654" i="41"/>
  <c r="I654" i="41"/>
  <c r="J654" i="41"/>
  <c r="E473" i="41"/>
  <c r="H473" i="41"/>
  <c r="I473" i="41"/>
  <c r="K473" i="41"/>
  <c r="J473" i="41"/>
  <c r="H76" i="41"/>
  <c r="J76" i="41"/>
  <c r="E76" i="41"/>
  <c r="I76" i="41"/>
  <c r="K76" i="41"/>
  <c r="I86" i="41"/>
  <c r="K86" i="41"/>
  <c r="J86" i="41"/>
  <c r="E86" i="41"/>
  <c r="H86" i="41"/>
  <c r="I245" i="41"/>
  <c r="E245" i="41"/>
  <c r="H245" i="41"/>
  <c r="K245" i="41"/>
  <c r="J245" i="41"/>
  <c r="K420" i="41"/>
  <c r="I420" i="41"/>
  <c r="J420" i="41"/>
  <c r="E420" i="41"/>
  <c r="H420" i="41"/>
  <c r="H104" i="41"/>
  <c r="J104" i="41"/>
  <c r="E104" i="41"/>
  <c r="I104" i="41"/>
  <c r="K104" i="41"/>
  <c r="K172" i="41"/>
  <c r="I172" i="41"/>
  <c r="H172" i="41"/>
  <c r="E172" i="41"/>
  <c r="J172" i="41"/>
  <c r="E192" i="41"/>
  <c r="K192" i="41"/>
  <c r="I192" i="41"/>
  <c r="J192" i="41"/>
  <c r="H192" i="41"/>
  <c r="H427" i="41"/>
  <c r="K427" i="41"/>
  <c r="J427" i="41"/>
  <c r="E427" i="41"/>
  <c r="I427" i="41"/>
  <c r="H528" i="41"/>
  <c r="J528" i="41"/>
  <c r="K528" i="41"/>
  <c r="I528" i="41"/>
  <c r="E528" i="41"/>
  <c r="K53" i="41"/>
  <c r="H53" i="41"/>
  <c r="E53" i="41"/>
  <c r="J53" i="41"/>
  <c r="I53" i="41"/>
  <c r="I140" i="41"/>
  <c r="J140" i="41"/>
  <c r="H140" i="41"/>
  <c r="E140" i="41"/>
  <c r="K140" i="41"/>
  <c r="I637" i="41"/>
  <c r="H637" i="41"/>
  <c r="J637" i="41"/>
  <c r="E637" i="41"/>
  <c r="K637" i="41"/>
  <c r="K163" i="41"/>
  <c r="J163" i="41"/>
  <c r="H163" i="41"/>
  <c r="I163" i="41"/>
  <c r="E163" i="41"/>
  <c r="H137" i="41"/>
  <c r="K137" i="41"/>
  <c r="E137" i="41"/>
  <c r="I137" i="41"/>
  <c r="J137" i="41"/>
  <c r="I123" i="41"/>
  <c r="K123" i="41"/>
  <c r="H123" i="41"/>
  <c r="J123" i="41"/>
  <c r="E123" i="41"/>
  <c r="J436" i="41"/>
  <c r="E436" i="41"/>
  <c r="H436" i="41"/>
  <c r="I436" i="41"/>
  <c r="K436" i="41"/>
  <c r="I179" i="41"/>
  <c r="H179" i="41"/>
  <c r="K179" i="41"/>
  <c r="J179" i="41"/>
  <c r="E179" i="41"/>
  <c r="J38" i="41"/>
  <c r="E38" i="41"/>
  <c r="H38" i="41"/>
  <c r="I38" i="41"/>
  <c r="K38" i="41"/>
  <c r="K614" i="41"/>
  <c r="I614" i="41"/>
  <c r="J614" i="41"/>
  <c r="E614" i="41"/>
  <c r="H614" i="41"/>
  <c r="J650" i="41"/>
  <c r="E650" i="41"/>
  <c r="H650" i="41"/>
  <c r="I650" i="41"/>
  <c r="K650" i="41"/>
  <c r="E314" i="41"/>
  <c r="I314" i="41"/>
  <c r="H314" i="41"/>
  <c r="J314" i="41"/>
  <c r="K314" i="41"/>
  <c r="K693" i="41"/>
  <c r="J693" i="41"/>
  <c r="E693" i="41"/>
  <c r="I693" i="41"/>
  <c r="H693" i="41"/>
  <c r="K374" i="41"/>
  <c r="H374" i="41"/>
  <c r="I374" i="41"/>
  <c r="J374" i="41"/>
  <c r="E374" i="41"/>
  <c r="K275" i="41"/>
  <c r="H275" i="41"/>
  <c r="J275" i="41"/>
  <c r="I275" i="41"/>
  <c r="E275" i="41"/>
  <c r="I170" i="41"/>
  <c r="E170" i="41"/>
  <c r="K170" i="41"/>
  <c r="J170" i="41"/>
  <c r="H170" i="41"/>
  <c r="H594" i="41"/>
  <c r="E594" i="41"/>
  <c r="J594" i="41"/>
  <c r="K594" i="41"/>
  <c r="I594" i="41"/>
  <c r="E707" i="41"/>
  <c r="K707" i="41"/>
  <c r="I707" i="41"/>
  <c r="J707" i="41"/>
  <c r="H707" i="41"/>
  <c r="I249" i="41"/>
  <c r="E249" i="41"/>
  <c r="H249" i="41"/>
  <c r="K249" i="41"/>
  <c r="J249" i="41"/>
  <c r="J676" i="41"/>
  <c r="E676" i="41"/>
  <c r="I676" i="41"/>
  <c r="K676" i="41"/>
  <c r="H676" i="41"/>
  <c r="H28" i="41"/>
  <c r="K28" i="41"/>
  <c r="J28" i="41"/>
  <c r="I28" i="41"/>
  <c r="E28" i="41"/>
  <c r="J234" i="41"/>
  <c r="E234" i="41"/>
  <c r="K234" i="41"/>
  <c r="I234" i="41"/>
  <c r="H234" i="41"/>
  <c r="J35" i="41"/>
  <c r="E35" i="41"/>
  <c r="H35" i="41"/>
  <c r="K35" i="41"/>
  <c r="I35" i="41"/>
  <c r="E672" i="41"/>
  <c r="K672" i="41"/>
  <c r="H672" i="41"/>
  <c r="I672" i="41"/>
  <c r="J672" i="41"/>
  <c r="J159" i="41"/>
  <c r="H159" i="41"/>
  <c r="K159" i="41"/>
  <c r="I159" i="41"/>
  <c r="E159" i="41"/>
  <c r="E663" i="41"/>
  <c r="I663" i="41"/>
  <c r="H663" i="41"/>
  <c r="J663" i="41"/>
  <c r="K663" i="41"/>
  <c r="I80" i="41"/>
  <c r="K80" i="41"/>
  <c r="E80" i="41"/>
  <c r="H80" i="41"/>
  <c r="J80" i="41"/>
  <c r="E638" i="41"/>
  <c r="K638" i="41"/>
  <c r="J638" i="41"/>
  <c r="I638" i="41"/>
  <c r="H638" i="41"/>
  <c r="E310" i="41"/>
  <c r="H310" i="41"/>
  <c r="K310" i="41"/>
  <c r="I310" i="41"/>
  <c r="J310" i="41"/>
  <c r="K324" i="41"/>
  <c r="E324" i="41"/>
  <c r="J324" i="41"/>
  <c r="H324" i="41"/>
  <c r="I324" i="41"/>
  <c r="E478" i="41"/>
  <c r="J478" i="41"/>
  <c r="H478" i="41"/>
  <c r="K478" i="41"/>
  <c r="I478" i="41"/>
  <c r="E198" i="41"/>
  <c r="H198" i="41"/>
  <c r="I198" i="41"/>
  <c r="J198" i="41"/>
  <c r="K198" i="41"/>
  <c r="J575" i="41"/>
  <c r="E575" i="41"/>
  <c r="I575" i="41"/>
  <c r="K575" i="41"/>
  <c r="H575" i="41"/>
  <c r="H699" i="41"/>
  <c r="K699" i="41"/>
  <c r="I699" i="41"/>
  <c r="E699" i="41"/>
  <c r="J699" i="41"/>
  <c r="I60" i="41"/>
  <c r="K60" i="41"/>
  <c r="E60" i="41"/>
  <c r="J60" i="41"/>
  <c r="H60" i="41"/>
  <c r="E175" i="41"/>
  <c r="J175" i="41"/>
  <c r="K175" i="41"/>
  <c r="I175" i="41"/>
  <c r="H175" i="41"/>
  <c r="H444" i="41"/>
  <c r="E444" i="41"/>
  <c r="J444" i="41"/>
  <c r="I444" i="41"/>
  <c r="K444" i="41"/>
  <c r="J432" i="41"/>
  <c r="K432" i="41"/>
  <c r="E432" i="41"/>
  <c r="I432" i="41"/>
  <c r="H432" i="41"/>
  <c r="J258" i="41"/>
  <c r="K258" i="41"/>
  <c r="E258" i="41"/>
  <c r="H258" i="41"/>
  <c r="I258" i="41"/>
  <c r="E255" i="41"/>
  <c r="K255" i="41"/>
  <c r="I255" i="41"/>
  <c r="H255" i="41"/>
  <c r="J255" i="41"/>
  <c r="K684" i="41"/>
  <c r="E684" i="41"/>
  <c r="H684" i="41"/>
  <c r="J684" i="41"/>
  <c r="I684" i="41"/>
  <c r="J256" i="41"/>
  <c r="K256" i="41"/>
  <c r="E256" i="41"/>
  <c r="I256" i="41"/>
  <c r="H256" i="41"/>
  <c r="E599" i="41"/>
  <c r="H599" i="41"/>
  <c r="K599" i="41"/>
  <c r="J599" i="41"/>
  <c r="I599" i="41"/>
  <c r="J391" i="41"/>
  <c r="K391" i="41"/>
  <c r="H391" i="41"/>
  <c r="I391" i="41"/>
  <c r="E391" i="41"/>
  <c r="K233" i="41"/>
  <c r="E233" i="41"/>
  <c r="J233" i="41"/>
  <c r="I233" i="41"/>
  <c r="H233" i="41"/>
  <c r="H262" i="41"/>
  <c r="J262" i="41"/>
  <c r="E262" i="41"/>
  <c r="K262" i="41"/>
  <c r="I262" i="41"/>
  <c r="H173" i="41"/>
  <c r="J173" i="41"/>
  <c r="I173" i="41"/>
  <c r="E173" i="41"/>
  <c r="K173" i="41"/>
  <c r="H333" i="41"/>
  <c r="J333" i="41"/>
  <c r="E333" i="41"/>
  <c r="I333" i="41"/>
  <c r="K333" i="41"/>
  <c r="K554" i="41"/>
  <c r="E554" i="41"/>
  <c r="J554" i="41"/>
  <c r="I554" i="41"/>
  <c r="H554" i="41"/>
  <c r="J196" i="41"/>
  <c r="K196" i="41"/>
  <c r="E196" i="41"/>
  <c r="I196" i="41"/>
  <c r="H196" i="41"/>
  <c r="E128" i="41"/>
  <c r="J128" i="41"/>
  <c r="K128" i="41"/>
  <c r="I128" i="41"/>
  <c r="H128" i="41"/>
  <c r="J276" i="41"/>
  <c r="I276" i="41"/>
  <c r="K276" i="41"/>
  <c r="H276" i="41"/>
  <c r="E276" i="41"/>
  <c r="I304" i="41"/>
  <c r="K304" i="41"/>
  <c r="J304" i="41"/>
  <c r="E304" i="41"/>
  <c r="H304" i="41"/>
  <c r="K338" i="41"/>
  <c r="I338" i="41"/>
  <c r="H338" i="41"/>
  <c r="E338" i="41"/>
  <c r="J338" i="41"/>
  <c r="K174" i="41"/>
  <c r="I174" i="41"/>
  <c r="E174" i="41"/>
  <c r="H174" i="41"/>
  <c r="J174" i="41"/>
  <c r="J307" i="41"/>
  <c r="E307" i="41"/>
  <c r="H307" i="41"/>
  <c r="K307" i="41"/>
  <c r="I307" i="41"/>
  <c r="J217" i="41"/>
  <c r="I217" i="41"/>
  <c r="H217" i="41"/>
  <c r="E217" i="41"/>
  <c r="K217" i="41"/>
  <c r="J354" i="41"/>
  <c r="E354" i="41"/>
  <c r="I354" i="41"/>
  <c r="H354" i="41"/>
  <c r="K354" i="41"/>
  <c r="H410" i="41"/>
  <c r="I410" i="41"/>
  <c r="E410" i="41"/>
  <c r="K410" i="41"/>
  <c r="J410" i="41"/>
  <c r="E130" i="41"/>
  <c r="K130" i="41"/>
  <c r="H130" i="41"/>
  <c r="I130" i="41"/>
  <c r="J130" i="41"/>
  <c r="E263" i="41"/>
  <c r="K263" i="41"/>
  <c r="I263" i="41"/>
  <c r="H263" i="41"/>
  <c r="J263" i="41"/>
  <c r="K195" i="41"/>
  <c r="I195" i="41"/>
  <c r="E195" i="41"/>
  <c r="H195" i="41"/>
  <c r="J195" i="41"/>
  <c r="J574" i="41"/>
  <c r="E574" i="41"/>
  <c r="K574" i="41"/>
  <c r="I574" i="41"/>
  <c r="H574" i="41"/>
  <c r="E134" i="41"/>
  <c r="J134" i="41"/>
  <c r="K134" i="41"/>
  <c r="H134" i="41"/>
  <c r="I134" i="41"/>
  <c r="E582" i="41"/>
  <c r="J582" i="41"/>
  <c r="I582" i="41"/>
  <c r="K582" i="41"/>
  <c r="H582" i="41"/>
  <c r="E294" i="41"/>
  <c r="K294" i="41"/>
  <c r="J294" i="41"/>
  <c r="H294" i="41"/>
  <c r="I294" i="41"/>
  <c r="J578" i="41"/>
  <c r="E578" i="41"/>
  <c r="I578" i="41"/>
  <c r="K578" i="41"/>
  <c r="H578" i="41"/>
  <c r="I64" i="41"/>
  <c r="E64" i="41"/>
  <c r="J64" i="41"/>
  <c r="K64" i="41"/>
  <c r="H64" i="41"/>
  <c r="H664" i="41"/>
  <c r="J664" i="41"/>
  <c r="K664" i="41"/>
  <c r="I664" i="41"/>
  <c r="E664" i="41"/>
  <c r="J285" i="41"/>
  <c r="H285" i="41"/>
  <c r="K285" i="41"/>
  <c r="I285" i="41"/>
  <c r="E285" i="41"/>
  <c r="H547" i="41"/>
  <c r="K547" i="41"/>
  <c r="E547" i="41"/>
  <c r="I547" i="41"/>
  <c r="J547" i="41"/>
  <c r="E500" i="41"/>
  <c r="K500" i="41"/>
  <c r="I500" i="41"/>
  <c r="J500" i="41"/>
  <c r="H500" i="41"/>
  <c r="H342" i="41"/>
  <c r="E342" i="41"/>
  <c r="J342" i="41"/>
  <c r="K342" i="41"/>
  <c r="I342" i="41"/>
  <c r="I496" i="41"/>
  <c r="K496" i="41"/>
  <c r="J496" i="41"/>
  <c r="E496" i="41"/>
  <c r="H496" i="41"/>
  <c r="E366" i="41"/>
  <c r="K366" i="41"/>
  <c r="J366" i="41"/>
  <c r="H366" i="41"/>
  <c r="I366" i="41"/>
  <c r="J215" i="41"/>
  <c r="H215" i="41"/>
  <c r="I215" i="41"/>
  <c r="K215" i="41"/>
  <c r="E215" i="41"/>
  <c r="J691" i="41"/>
  <c r="E691" i="41"/>
  <c r="K691" i="41"/>
  <c r="I691" i="41"/>
  <c r="H691" i="41"/>
  <c r="E556" i="41"/>
  <c r="H556" i="41"/>
  <c r="K556" i="41"/>
  <c r="J556" i="41"/>
  <c r="I556" i="41"/>
  <c r="H569" i="41"/>
  <c r="I569" i="41"/>
  <c r="E569" i="41"/>
  <c r="J569" i="41"/>
  <c r="K569" i="41"/>
  <c r="J486" i="41"/>
  <c r="H486" i="41"/>
  <c r="K486" i="41"/>
  <c r="I486" i="41"/>
  <c r="E486" i="41"/>
  <c r="H164" i="41"/>
  <c r="I164" i="41"/>
  <c r="E164" i="41"/>
  <c r="K164" i="41"/>
  <c r="J164" i="41"/>
  <c r="K658" i="41"/>
  <c r="J658" i="41"/>
  <c r="I658" i="41"/>
  <c r="H658" i="41"/>
  <c r="E658" i="41"/>
  <c r="E442" i="41"/>
  <c r="H442" i="41"/>
  <c r="J442" i="41"/>
  <c r="K442" i="41"/>
  <c r="I442" i="41"/>
  <c r="E98" i="41"/>
  <c r="H98" i="41"/>
  <c r="K98" i="41"/>
  <c r="I98" i="41"/>
  <c r="J98" i="41"/>
  <c r="J225" i="41"/>
  <c r="E225" i="41"/>
  <c r="K225" i="41"/>
  <c r="I225" i="41"/>
  <c r="H225" i="41"/>
  <c r="E519" i="41"/>
  <c r="K519" i="41"/>
  <c r="J519" i="41"/>
  <c r="I519" i="41"/>
  <c r="H519" i="41"/>
  <c r="H67" i="41"/>
  <c r="I67" i="41"/>
  <c r="J67" i="41"/>
  <c r="E67" i="41"/>
  <c r="K67" i="41"/>
  <c r="H577" i="41"/>
  <c r="E577" i="41"/>
  <c r="J577" i="41"/>
  <c r="K577" i="41"/>
  <c r="I577" i="41"/>
  <c r="E83" i="41"/>
  <c r="I83" i="41"/>
  <c r="H83" i="41"/>
  <c r="K83" i="41"/>
  <c r="J83" i="41"/>
  <c r="K200" i="41"/>
  <c r="E200" i="41"/>
  <c r="H200" i="41"/>
  <c r="J200" i="41"/>
  <c r="I200" i="41"/>
  <c r="J311" i="41"/>
  <c r="I311" i="41"/>
  <c r="K311" i="41"/>
  <c r="H311" i="41"/>
  <c r="E311" i="41"/>
  <c r="K412" i="41"/>
  <c r="E412" i="41"/>
  <c r="I412" i="41"/>
  <c r="J412" i="41"/>
  <c r="H412" i="41"/>
  <c r="E295" i="41"/>
  <c r="K295" i="41"/>
  <c r="I295" i="41"/>
  <c r="J295" i="41"/>
  <c r="H295" i="41"/>
  <c r="E201" i="41"/>
  <c r="I201" i="41"/>
  <c r="J201" i="41"/>
  <c r="H201" i="41"/>
  <c r="K201" i="41"/>
  <c r="H506" i="41"/>
  <c r="J506" i="41"/>
  <c r="E506" i="41"/>
  <c r="K506" i="41"/>
  <c r="I506" i="41"/>
  <c r="H657" i="41"/>
  <c r="I657" i="41"/>
  <c r="J657" i="41"/>
  <c r="K657" i="41"/>
  <c r="E657" i="41"/>
  <c r="I319" i="41"/>
  <c r="H319" i="41"/>
  <c r="E319" i="41"/>
  <c r="J319" i="41"/>
  <c r="K319" i="41"/>
  <c r="I246" i="41"/>
  <c r="K246" i="41"/>
  <c r="J246" i="41"/>
  <c r="E246" i="41"/>
  <c r="H246" i="41"/>
  <c r="H155" i="41"/>
  <c r="I155" i="41"/>
  <c r="K155" i="41"/>
  <c r="E155" i="41"/>
  <c r="J155" i="41"/>
  <c r="K433" i="41"/>
  <c r="H433" i="41"/>
  <c r="J433" i="41"/>
  <c r="I433" i="41"/>
  <c r="E433" i="41"/>
  <c r="E566" i="41"/>
  <c r="J566" i="41"/>
  <c r="K566" i="41"/>
  <c r="H566" i="41"/>
  <c r="I566" i="41"/>
  <c r="K124" i="41"/>
  <c r="E124" i="41"/>
  <c r="J124" i="41"/>
  <c r="H124" i="41"/>
  <c r="I124" i="41"/>
  <c r="E421" i="41"/>
  <c r="J421" i="41"/>
  <c r="I421" i="41"/>
  <c r="H421" i="41"/>
  <c r="K421" i="41"/>
  <c r="I259" i="41"/>
  <c r="K259" i="41"/>
  <c r="J259" i="41"/>
  <c r="H259" i="41"/>
  <c r="E259" i="41"/>
  <c r="H330" i="41"/>
  <c r="J330" i="41"/>
  <c r="K330" i="41"/>
  <c r="E330" i="41"/>
  <c r="I330" i="41"/>
  <c r="E45" i="41"/>
  <c r="J45" i="41"/>
  <c r="I45" i="41"/>
  <c r="H45" i="41"/>
  <c r="K45" i="41"/>
  <c r="I595" i="41"/>
  <c r="H595" i="41"/>
  <c r="E595" i="41"/>
  <c r="K595" i="41"/>
  <c r="J595" i="41"/>
  <c r="I305" i="41"/>
  <c r="E305" i="41"/>
  <c r="H305" i="41"/>
  <c r="K305" i="41"/>
  <c r="J305" i="41"/>
  <c r="E69" i="41"/>
  <c r="K69" i="41"/>
  <c r="I69" i="41"/>
  <c r="J69" i="41"/>
  <c r="H69" i="41"/>
  <c r="I30" i="41"/>
  <c r="E30" i="41"/>
  <c r="H30" i="41"/>
  <c r="K30" i="41"/>
  <c r="J30" i="41"/>
  <c r="E216" i="41"/>
  <c r="H216" i="41"/>
  <c r="K216" i="41"/>
  <c r="I216" i="41"/>
  <c r="J216" i="41"/>
  <c r="I424" i="41"/>
  <c r="K424" i="41"/>
  <c r="J424" i="41"/>
  <c r="H424" i="41"/>
  <c r="E424" i="41"/>
  <c r="K630" i="41"/>
  <c r="J630" i="41"/>
  <c r="I630" i="41"/>
  <c r="H630" i="41"/>
  <c r="E630" i="41"/>
  <c r="E667" i="41"/>
  <c r="K667" i="41"/>
  <c r="I667" i="41"/>
  <c r="J667" i="41"/>
  <c r="H667" i="41"/>
  <c r="K665" i="41"/>
  <c r="E665" i="41"/>
  <c r="J665" i="41"/>
  <c r="I665" i="41"/>
  <c r="H665" i="41"/>
  <c r="K561" i="41"/>
  <c r="H561" i="41"/>
  <c r="I561" i="41"/>
  <c r="E561" i="41"/>
  <c r="J561" i="41"/>
  <c r="K652" i="41"/>
  <c r="J652" i="41"/>
  <c r="H652" i="41"/>
  <c r="E652" i="41"/>
  <c r="I652" i="41"/>
  <c r="K162" i="41"/>
  <c r="H162" i="41"/>
  <c r="J162" i="41"/>
  <c r="E162" i="41"/>
  <c r="I162" i="41"/>
  <c r="H26" i="41"/>
  <c r="J26" i="41"/>
  <c r="I26" i="41"/>
  <c r="E26" i="41"/>
  <c r="K26" i="41"/>
  <c r="H178" i="41"/>
  <c r="J178" i="41"/>
  <c r="E178" i="41"/>
  <c r="I178" i="41"/>
  <c r="K178" i="41"/>
  <c r="I97" i="41"/>
  <c r="J97" i="41"/>
  <c r="K97" i="41"/>
  <c r="H97" i="41"/>
  <c r="E97" i="41"/>
  <c r="E488" i="41"/>
  <c r="I488" i="41"/>
  <c r="K488" i="41"/>
  <c r="J488" i="41"/>
  <c r="H488" i="41"/>
  <c r="H644" i="41"/>
  <c r="I644" i="41"/>
  <c r="K644" i="41"/>
  <c r="J644" i="41"/>
  <c r="E644" i="41"/>
  <c r="J645" i="41"/>
  <c r="I645" i="41"/>
  <c r="E645" i="41"/>
  <c r="H645" i="41"/>
  <c r="K645" i="41"/>
  <c r="I587" i="41"/>
  <c r="K587" i="41"/>
  <c r="J587" i="41"/>
  <c r="E587" i="41"/>
  <c r="H587" i="41"/>
  <c r="I403" i="41"/>
  <c r="E403" i="41"/>
  <c r="H403" i="41"/>
  <c r="K403" i="41"/>
  <c r="J403" i="41"/>
  <c r="I568" i="41"/>
  <c r="E568" i="41"/>
  <c r="H568" i="41"/>
  <c r="K568" i="41"/>
  <c r="J568" i="41"/>
  <c r="I573" i="41"/>
  <c r="J573" i="41"/>
  <c r="K573" i="41"/>
  <c r="H573" i="41"/>
  <c r="E573" i="41"/>
  <c r="H550" i="41"/>
  <c r="I550" i="41"/>
  <c r="K550" i="41"/>
  <c r="E550" i="41"/>
  <c r="J550" i="41"/>
  <c r="H102" i="41"/>
  <c r="K102" i="41"/>
  <c r="J102" i="41"/>
  <c r="E102" i="41"/>
  <c r="I102" i="41"/>
  <c r="I167" i="41"/>
  <c r="K167" i="41"/>
  <c r="J167" i="41"/>
  <c r="H167" i="41"/>
  <c r="E167" i="41"/>
  <c r="K168" i="41"/>
  <c r="E168" i="41"/>
  <c r="I168" i="41"/>
  <c r="J168" i="41"/>
  <c r="H168" i="41"/>
  <c r="K357" i="41"/>
  <c r="H357" i="41"/>
  <c r="E357" i="41"/>
  <c r="I357" i="41"/>
  <c r="J357" i="41"/>
  <c r="K690" i="41"/>
  <c r="H690" i="41"/>
  <c r="E690" i="41"/>
  <c r="I690" i="41"/>
  <c r="J690" i="41"/>
  <c r="J620" i="41"/>
  <c r="H620" i="41"/>
  <c r="E620" i="41"/>
  <c r="K620" i="41"/>
  <c r="I620" i="41"/>
  <c r="H394" i="41"/>
  <c r="E394" i="41"/>
  <c r="I394" i="41"/>
  <c r="J394" i="41"/>
  <c r="K394" i="41"/>
  <c r="E661" i="41"/>
  <c r="K661" i="41"/>
  <c r="I661" i="41"/>
  <c r="H661" i="41"/>
  <c r="J661" i="41"/>
  <c r="I709" i="41"/>
  <c r="E709" i="41"/>
  <c r="K709" i="41"/>
  <c r="J709" i="41"/>
  <c r="H709" i="41"/>
  <c r="J91" i="41"/>
  <c r="K91" i="41"/>
  <c r="I91" i="41"/>
  <c r="E91" i="41"/>
  <c r="H91" i="41"/>
  <c r="K190" i="41"/>
  <c r="I190" i="41"/>
  <c r="H190" i="41"/>
  <c r="J190" i="41"/>
  <c r="E190" i="41"/>
  <c r="H529" i="41"/>
  <c r="E529" i="41"/>
  <c r="J529" i="41"/>
  <c r="K529" i="41"/>
  <c r="I529" i="41"/>
  <c r="J596" i="41"/>
  <c r="H596" i="41"/>
  <c r="E596" i="41"/>
  <c r="I596" i="41"/>
  <c r="K596" i="41"/>
  <c r="K299" i="41"/>
  <c r="I299" i="41"/>
  <c r="H299" i="41"/>
  <c r="E299" i="41"/>
  <c r="J299" i="41"/>
  <c r="J514" i="41"/>
  <c r="K514" i="41"/>
  <c r="E514" i="41"/>
  <c r="H514" i="41"/>
  <c r="I514" i="41"/>
  <c r="E48" i="41"/>
  <c r="H48" i="41"/>
  <c r="I48" i="41"/>
  <c r="J48" i="41"/>
  <c r="K48" i="41"/>
  <c r="H356" i="41"/>
  <c r="J356" i="41"/>
  <c r="E356" i="41"/>
  <c r="I356" i="41"/>
  <c r="K356" i="41"/>
  <c r="J103" i="41"/>
  <c r="E103" i="41"/>
  <c r="I103" i="41"/>
  <c r="K103" i="41"/>
  <c r="H103" i="41"/>
  <c r="J411" i="41"/>
  <c r="I411" i="41"/>
  <c r="H411" i="41"/>
  <c r="K411" i="41"/>
  <c r="E411" i="41"/>
  <c r="E446" i="41"/>
  <c r="J446" i="41"/>
  <c r="H446" i="41"/>
  <c r="K446" i="41"/>
  <c r="I446" i="41"/>
  <c r="E559" i="41"/>
  <c r="K559" i="41"/>
  <c r="H559" i="41"/>
  <c r="J559" i="41"/>
  <c r="I559" i="41"/>
  <c r="I708" i="41"/>
  <c r="K708" i="41"/>
  <c r="H708" i="41"/>
  <c r="E708" i="41"/>
  <c r="J708" i="41"/>
  <c r="H373" i="41"/>
  <c r="I373" i="41"/>
  <c r="E373" i="41"/>
  <c r="J373" i="41"/>
  <c r="K373" i="41"/>
  <c r="E476" i="41"/>
  <c r="I476" i="41"/>
  <c r="H476" i="41"/>
  <c r="J476" i="41"/>
  <c r="K476" i="41"/>
  <c r="K439" i="41"/>
  <c r="E439" i="41"/>
  <c r="H439" i="41"/>
  <c r="I439" i="41"/>
  <c r="J439" i="41"/>
  <c r="I458" i="41"/>
  <c r="J458" i="41"/>
  <c r="H458" i="41"/>
  <c r="K458" i="41"/>
  <c r="E458" i="41"/>
  <c r="H419" i="41"/>
  <c r="K419" i="41"/>
  <c r="I419" i="41"/>
  <c r="J419" i="41"/>
  <c r="E419" i="41"/>
  <c r="I252" i="41"/>
  <c r="J252" i="41"/>
  <c r="K252" i="41"/>
  <c r="H252" i="41"/>
  <c r="E252" i="41"/>
  <c r="H371" i="41"/>
  <c r="K371" i="41"/>
  <c r="I371" i="41"/>
  <c r="J371" i="41"/>
  <c r="E371" i="41"/>
  <c r="J296" i="41"/>
  <c r="E296" i="41"/>
  <c r="H296" i="41"/>
  <c r="I296" i="41"/>
  <c r="K296" i="41"/>
  <c r="I605" i="41"/>
  <c r="K605" i="41"/>
  <c r="H605" i="41"/>
  <c r="E605" i="41"/>
  <c r="J605" i="41"/>
  <c r="J495" i="41"/>
  <c r="K495" i="41"/>
  <c r="E495" i="41"/>
  <c r="H495" i="41"/>
  <c r="I495" i="41"/>
  <c r="E156" i="41"/>
  <c r="I156" i="41"/>
  <c r="H156" i="41"/>
  <c r="K156" i="41"/>
  <c r="J156" i="41"/>
  <c r="I213" i="41"/>
  <c r="E213" i="41"/>
  <c r="K213" i="41"/>
  <c r="H213" i="41"/>
  <c r="J213" i="41"/>
  <c r="K634" i="41"/>
  <c r="E634" i="41"/>
  <c r="J634" i="41"/>
  <c r="H634" i="41"/>
  <c r="I634" i="41"/>
  <c r="H643" i="41"/>
  <c r="J643" i="41"/>
  <c r="K643" i="41"/>
  <c r="E643" i="41"/>
  <c r="I643" i="41"/>
  <c r="K349" i="41"/>
  <c r="I349" i="41"/>
  <c r="E349" i="41"/>
  <c r="J349" i="41"/>
  <c r="H349" i="41"/>
  <c r="I46" i="41"/>
  <c r="H46" i="41"/>
  <c r="K46" i="41"/>
  <c r="E46" i="41"/>
  <c r="J46" i="41"/>
  <c r="I390" i="41"/>
  <c r="H390" i="41"/>
  <c r="J390" i="41"/>
  <c r="E390" i="41"/>
  <c r="K390" i="41"/>
  <c r="K512" i="41"/>
  <c r="I512" i="41"/>
  <c r="E512" i="41"/>
  <c r="H512" i="41"/>
  <c r="J512" i="41"/>
  <c r="K613" i="41"/>
  <c r="I613" i="41"/>
  <c r="J613" i="41"/>
  <c r="H613" i="41"/>
  <c r="E613" i="41"/>
  <c r="J129" i="41"/>
  <c r="E129" i="41"/>
  <c r="I129" i="41"/>
  <c r="H129" i="41"/>
  <c r="K129" i="41"/>
  <c r="K466" i="41"/>
  <c r="J466" i="41"/>
  <c r="I466" i="41"/>
  <c r="E466" i="41"/>
  <c r="H466" i="41"/>
  <c r="H480" i="41"/>
  <c r="J480" i="41"/>
  <c r="K480" i="41"/>
  <c r="I480" i="41"/>
  <c r="E480" i="41"/>
  <c r="E110" i="41"/>
  <c r="H110" i="41"/>
  <c r="I110" i="41"/>
  <c r="K110" i="41"/>
  <c r="J110" i="41"/>
  <c r="I639" i="41"/>
  <c r="H639" i="41"/>
  <c r="E639" i="41"/>
  <c r="K639" i="41"/>
  <c r="J639" i="41"/>
  <c r="J434" i="41"/>
  <c r="K434" i="41"/>
  <c r="E434" i="41"/>
  <c r="I434" i="41"/>
  <c r="H434" i="41"/>
  <c r="K483" i="41"/>
  <c r="I483" i="41"/>
  <c r="H483" i="41"/>
  <c r="J483" i="41"/>
  <c r="E483" i="41"/>
  <c r="K570" i="41"/>
  <c r="H570" i="41"/>
  <c r="J570" i="41"/>
  <c r="E570" i="41"/>
  <c r="I570" i="41"/>
  <c r="I265" i="41"/>
  <c r="H265" i="41"/>
  <c r="K265" i="41"/>
  <c r="J265" i="41"/>
  <c r="E265" i="41"/>
  <c r="I147" i="41"/>
  <c r="H147" i="41"/>
  <c r="J147" i="41"/>
  <c r="K147" i="41"/>
  <c r="E147" i="41"/>
  <c r="H121" i="41"/>
  <c r="E121" i="41"/>
  <c r="J121" i="41"/>
  <c r="K121" i="41"/>
  <c r="I121" i="41"/>
  <c r="H602" i="41"/>
  <c r="E602" i="41"/>
  <c r="J602" i="41"/>
  <c r="K602" i="41"/>
  <c r="I602" i="41"/>
  <c r="I280" i="41"/>
  <c r="H280" i="41"/>
  <c r="E280" i="41"/>
  <c r="K280" i="41"/>
  <c r="J280" i="41"/>
  <c r="K386" i="41"/>
  <c r="E386" i="41"/>
  <c r="J386" i="41"/>
  <c r="H386" i="41"/>
  <c r="I386" i="41"/>
  <c r="I475" i="41"/>
  <c r="H475" i="41"/>
  <c r="K475" i="41"/>
  <c r="E475" i="41"/>
  <c r="J475" i="41"/>
  <c r="H303" i="41"/>
  <c r="J303" i="41"/>
  <c r="I303" i="41"/>
  <c r="E303" i="41"/>
  <c r="K303" i="41"/>
  <c r="J141" i="41"/>
  <c r="E141" i="41"/>
  <c r="H141" i="41"/>
  <c r="I141" i="41"/>
  <c r="K141" i="41"/>
  <c r="E244" i="41"/>
  <c r="I244" i="41"/>
  <c r="H244" i="41"/>
  <c r="J244" i="41"/>
  <c r="K244" i="41"/>
  <c r="H553" i="41"/>
  <c r="E553" i="41"/>
  <c r="J553" i="41"/>
  <c r="I553" i="41"/>
  <c r="K553" i="41"/>
  <c r="E340" i="41"/>
  <c r="J340" i="41"/>
  <c r="H340" i="41"/>
  <c r="K340" i="41"/>
  <c r="I340" i="41"/>
  <c r="K161" i="41"/>
  <c r="I161" i="41"/>
  <c r="H161" i="41"/>
  <c r="J161" i="41"/>
  <c r="E161" i="41"/>
  <c r="I659" i="41"/>
  <c r="E659" i="41"/>
  <c r="J659" i="41"/>
  <c r="H659" i="41"/>
  <c r="K659" i="41"/>
  <c r="I184" i="41"/>
  <c r="E184" i="41"/>
  <c r="H184" i="41"/>
  <c r="K184" i="41"/>
  <c r="J184" i="41"/>
  <c r="E326" i="41"/>
  <c r="J326" i="41"/>
  <c r="K326" i="41"/>
  <c r="I326" i="41"/>
  <c r="H326" i="41"/>
  <c r="E536" i="41"/>
  <c r="I536" i="41"/>
  <c r="H536" i="41"/>
  <c r="K536" i="41"/>
  <c r="J536" i="41"/>
  <c r="J37" i="41"/>
  <c r="H37" i="41"/>
  <c r="I37" i="41"/>
  <c r="E37" i="41"/>
  <c r="K37" i="41"/>
  <c r="K545" i="41"/>
  <c r="E545" i="41"/>
  <c r="J545" i="41"/>
  <c r="I545" i="41"/>
  <c r="H545" i="41"/>
  <c r="E400" i="41"/>
  <c r="I400" i="41"/>
  <c r="J400" i="41"/>
  <c r="H400" i="41"/>
  <c r="K400" i="41"/>
  <c r="E591" i="41"/>
  <c r="H591" i="41"/>
  <c r="J591" i="41"/>
  <c r="K591" i="41"/>
  <c r="I591" i="41"/>
  <c r="I571" i="41"/>
  <c r="E571" i="41"/>
  <c r="J571" i="41"/>
  <c r="H571" i="41"/>
  <c r="K571" i="41"/>
  <c r="I601" i="41"/>
  <c r="K601" i="41"/>
  <c r="H601" i="41"/>
  <c r="J601" i="41"/>
  <c r="E601" i="41"/>
  <c r="E100" i="41"/>
  <c r="J100" i="41"/>
  <c r="K100" i="41"/>
  <c r="H100" i="41"/>
  <c r="I100" i="41"/>
  <c r="H308" i="41"/>
  <c r="I308" i="41"/>
  <c r="K308" i="41"/>
  <c r="J308" i="41"/>
  <c r="E308" i="41"/>
  <c r="J592" i="41"/>
  <c r="E592" i="41"/>
  <c r="K592" i="41"/>
  <c r="I592" i="41"/>
  <c r="H592" i="41"/>
  <c r="K79" i="41"/>
  <c r="E79" i="41"/>
  <c r="H79" i="41"/>
  <c r="I79" i="41"/>
  <c r="J79" i="41"/>
  <c r="K456" i="41"/>
  <c r="I456" i="41"/>
  <c r="H456" i="41"/>
  <c r="J456" i="41"/>
  <c r="E456" i="41"/>
  <c r="J567" i="41"/>
  <c r="I567" i="41"/>
  <c r="H567" i="41"/>
  <c r="E567" i="41"/>
  <c r="K567" i="41"/>
  <c r="E341" i="41"/>
  <c r="H341" i="41"/>
  <c r="K341" i="41"/>
  <c r="J341" i="41"/>
  <c r="I341" i="41"/>
  <c r="E535" i="41"/>
  <c r="I535" i="41"/>
  <c r="J535" i="41"/>
  <c r="K535" i="41"/>
  <c r="H535" i="41"/>
  <c r="E612" i="41"/>
  <c r="K612" i="41"/>
  <c r="I612" i="41"/>
  <c r="J612" i="41"/>
  <c r="H612" i="41"/>
  <c r="E142" i="41"/>
  <c r="I142" i="41"/>
  <c r="J142" i="41"/>
  <c r="H142" i="41"/>
  <c r="K142" i="41"/>
  <c r="K515" i="41"/>
  <c r="H515" i="41"/>
  <c r="I515" i="41"/>
  <c r="J515" i="41"/>
  <c r="E515" i="41"/>
  <c r="J176" i="41"/>
  <c r="H176" i="41"/>
  <c r="E176" i="41"/>
  <c r="I176" i="41"/>
  <c r="K176" i="41"/>
  <c r="J655" i="41"/>
  <c r="H655" i="41"/>
  <c r="K655" i="41"/>
  <c r="E655" i="41"/>
  <c r="I655" i="41"/>
  <c r="J530" i="41"/>
  <c r="H530" i="41"/>
  <c r="E530" i="41"/>
  <c r="K530" i="41"/>
  <c r="I530" i="41"/>
  <c r="J524" i="41"/>
  <c r="I524" i="41"/>
  <c r="K524" i="41"/>
  <c r="E524" i="41"/>
  <c r="H524" i="41"/>
  <c r="K563" i="41"/>
  <c r="H563" i="41"/>
  <c r="I563" i="41"/>
  <c r="J563" i="41"/>
  <c r="E563" i="41"/>
  <c r="J194" i="41"/>
  <c r="K194" i="41"/>
  <c r="E194" i="41"/>
  <c r="I194" i="41"/>
  <c r="H194" i="41"/>
  <c r="I351" i="41"/>
  <c r="J351" i="41"/>
  <c r="E351" i="41"/>
  <c r="K351" i="41"/>
  <c r="H351" i="41"/>
  <c r="K78" i="41"/>
  <c r="I78" i="41"/>
  <c r="J78" i="41"/>
  <c r="H78" i="41"/>
  <c r="E78" i="41"/>
  <c r="H435" i="41"/>
  <c r="E435" i="41"/>
  <c r="J435" i="41"/>
  <c r="I435" i="41"/>
  <c r="K435" i="41"/>
  <c r="J301" i="41"/>
  <c r="H301" i="41"/>
  <c r="K301" i="41"/>
  <c r="E301" i="41"/>
  <c r="I301" i="41"/>
  <c r="H181" i="41"/>
  <c r="I181" i="41"/>
  <c r="J181" i="41"/>
  <c r="K181" i="41"/>
  <c r="E181" i="41"/>
  <c r="K320" i="41"/>
  <c r="E320" i="41"/>
  <c r="J320" i="41"/>
  <c r="I320" i="41"/>
  <c r="H320" i="41"/>
  <c r="E484" i="41"/>
  <c r="I484" i="41"/>
  <c r="H484" i="41"/>
  <c r="J484" i="41"/>
  <c r="K484" i="41"/>
  <c r="H564" i="41"/>
  <c r="E564" i="41"/>
  <c r="I564" i="41"/>
  <c r="J564" i="41"/>
  <c r="K564" i="41"/>
  <c r="H36" i="41"/>
  <c r="E36" i="41"/>
  <c r="K36" i="41"/>
  <c r="J36" i="41"/>
  <c r="I36" i="41"/>
  <c r="I117" i="41"/>
  <c r="K117" i="41"/>
  <c r="J117" i="41"/>
  <c r="H117" i="41"/>
  <c r="E117" i="41"/>
  <c r="E489" i="41"/>
  <c r="H489" i="41"/>
  <c r="J489" i="41"/>
  <c r="I489" i="41"/>
  <c r="K489" i="41"/>
  <c r="E662" i="41"/>
  <c r="H662" i="41"/>
  <c r="I662" i="41"/>
  <c r="J662" i="41"/>
  <c r="K662" i="41"/>
  <c r="J358" i="41"/>
  <c r="H358" i="41"/>
  <c r="I358" i="41"/>
  <c r="E358" i="41"/>
  <c r="K358" i="41"/>
  <c r="I610" i="41"/>
  <c r="K610" i="41"/>
  <c r="J610" i="41"/>
  <c r="H610" i="41"/>
  <c r="E610" i="41"/>
  <c r="K87" i="41"/>
  <c r="I87" i="41"/>
  <c r="H87" i="41"/>
  <c r="E87" i="41"/>
  <c r="J87" i="41"/>
  <c r="I25" i="41"/>
  <c r="E25" i="41"/>
  <c r="J25" i="41"/>
  <c r="H25" i="41"/>
  <c r="K25" i="41"/>
  <c r="K359" i="41"/>
  <c r="H359" i="41"/>
  <c r="J359" i="41"/>
  <c r="I359" i="41"/>
  <c r="E359" i="41"/>
  <c r="J385" i="41"/>
  <c r="H385" i="41"/>
  <c r="K385" i="41"/>
  <c r="I385" i="41"/>
  <c r="E385" i="41"/>
  <c r="K685" i="41"/>
  <c r="J685" i="41"/>
  <c r="I685" i="41"/>
  <c r="E685" i="41"/>
  <c r="H685" i="41"/>
  <c r="E660" i="41"/>
  <c r="K660" i="41"/>
  <c r="H660" i="41"/>
  <c r="J660" i="41"/>
  <c r="I660" i="41"/>
  <c r="J242" i="41"/>
  <c r="E242" i="41"/>
  <c r="K242" i="41"/>
  <c r="I242" i="41"/>
  <c r="H242" i="41"/>
  <c r="E193" i="41"/>
  <c r="J193" i="41"/>
  <c r="H193" i="41"/>
  <c r="I193" i="41"/>
  <c r="K193" i="41"/>
  <c r="H541" i="41"/>
  <c r="K541" i="41"/>
  <c r="I541" i="41"/>
  <c r="J541" i="41"/>
  <c r="E541" i="41"/>
  <c r="H138" i="41"/>
  <c r="E138" i="41"/>
  <c r="I138" i="41"/>
  <c r="K138" i="41"/>
  <c r="J138" i="41"/>
  <c r="I668" i="41"/>
  <c r="J668" i="41"/>
  <c r="K668" i="41"/>
  <c r="H668" i="41"/>
  <c r="E668" i="41"/>
  <c r="I669" i="41"/>
  <c r="K669" i="41"/>
  <c r="J669" i="41"/>
  <c r="E669" i="41"/>
  <c r="H669" i="41"/>
  <c r="H673" i="41"/>
  <c r="I673" i="41"/>
  <c r="K673" i="41"/>
  <c r="E673" i="41"/>
  <c r="J673" i="41"/>
  <c r="K683" i="41"/>
  <c r="H683" i="41"/>
  <c r="I683" i="41"/>
  <c r="E683" i="41"/>
  <c r="J683" i="41"/>
  <c r="K369" i="41"/>
  <c r="E369" i="41"/>
  <c r="I369" i="41"/>
  <c r="J369" i="41"/>
  <c r="H369" i="41"/>
  <c r="H501" i="41"/>
  <c r="E501" i="41"/>
  <c r="I501" i="41"/>
  <c r="J501" i="41"/>
  <c r="K501" i="41"/>
  <c r="H62" i="41"/>
  <c r="I62" i="41"/>
  <c r="K62" i="41"/>
  <c r="E62" i="41"/>
  <c r="J62" i="41"/>
  <c r="E44" i="41"/>
  <c r="J44" i="41"/>
  <c r="H44" i="41"/>
  <c r="K44" i="41"/>
  <c r="I44" i="41"/>
  <c r="J629" i="41"/>
  <c r="I629" i="41"/>
  <c r="H629" i="41"/>
  <c r="E629" i="41"/>
  <c r="K629" i="41"/>
  <c r="H49" i="41"/>
  <c r="I49" i="41"/>
  <c r="K49" i="41"/>
  <c r="E49" i="41"/>
  <c r="J49" i="41"/>
  <c r="E680" i="41"/>
  <c r="K680" i="41"/>
  <c r="H680" i="41"/>
  <c r="J680" i="41"/>
  <c r="I680" i="41"/>
  <c r="H402" i="41"/>
  <c r="J402" i="41"/>
  <c r="I402" i="41"/>
  <c r="K402" i="41"/>
  <c r="E402" i="41"/>
  <c r="K302" i="41"/>
  <c r="I302" i="41"/>
  <c r="J302" i="41"/>
  <c r="E302" i="41"/>
  <c r="H302" i="41"/>
  <c r="H116" i="41"/>
  <c r="I116" i="41"/>
  <c r="J116" i="41"/>
  <c r="E116" i="41"/>
  <c r="K116" i="41"/>
  <c r="K401" i="41"/>
  <c r="E401" i="41"/>
  <c r="I401" i="41"/>
  <c r="J401" i="41"/>
  <c r="H401" i="41"/>
  <c r="K150" i="41"/>
  <c r="H150" i="41"/>
  <c r="J150" i="41"/>
  <c r="E150" i="41"/>
  <c r="I150" i="41"/>
  <c r="K107" i="41"/>
  <c r="H107" i="41"/>
  <c r="E107" i="41"/>
  <c r="I107" i="41"/>
  <c r="J107" i="41"/>
  <c r="H243" i="41"/>
  <c r="J243" i="41"/>
  <c r="K243" i="41"/>
  <c r="I243" i="41"/>
  <c r="E243" i="41"/>
  <c r="K477" i="41"/>
  <c r="I477" i="41"/>
  <c r="J477" i="41"/>
  <c r="E477" i="41"/>
  <c r="H477" i="41"/>
  <c r="J92" i="41"/>
  <c r="E92" i="41"/>
  <c r="I92" i="41"/>
  <c r="H92" i="41"/>
  <c r="K92" i="41"/>
  <c r="K350" i="41"/>
  <c r="I350" i="41"/>
  <c r="E350" i="41"/>
  <c r="H350" i="41"/>
  <c r="J350" i="41"/>
  <c r="I51" i="41"/>
  <c r="K51" i="41"/>
  <c r="E51" i="41"/>
  <c r="H51" i="41"/>
  <c r="J51" i="41"/>
  <c r="J557" i="41"/>
  <c r="H557" i="41"/>
  <c r="I557" i="41"/>
  <c r="K557" i="41"/>
  <c r="E557" i="41"/>
  <c r="K199" i="41"/>
  <c r="H199" i="41"/>
  <c r="E199" i="41"/>
  <c r="J199" i="41"/>
  <c r="I199" i="41"/>
  <c r="I415" i="41"/>
  <c r="K415" i="41"/>
  <c r="E415" i="41"/>
  <c r="H415" i="41"/>
  <c r="J415" i="41"/>
  <c r="I70" i="41"/>
  <c r="H70" i="41"/>
  <c r="E70" i="41"/>
  <c r="J70" i="41"/>
  <c r="K70" i="41"/>
  <c r="H389" i="41"/>
  <c r="J389" i="41"/>
  <c r="K389" i="41"/>
  <c r="I389" i="41"/>
  <c r="E389" i="41"/>
  <c r="J21" i="41"/>
  <c r="K21" i="41"/>
  <c r="I21" i="41"/>
  <c r="H21" i="41"/>
  <c r="E21" i="41"/>
  <c r="J29" i="41"/>
  <c r="H29" i="41"/>
  <c r="I29" i="41"/>
  <c r="K29" i="41"/>
  <c r="E29" i="41"/>
  <c r="I146" i="41"/>
  <c r="K146" i="41"/>
  <c r="E146" i="41"/>
  <c r="J146" i="41"/>
  <c r="H146" i="41"/>
  <c r="H670" i="41"/>
  <c r="K670" i="41"/>
  <c r="E670" i="41"/>
  <c r="J670" i="41"/>
  <c r="I670" i="41"/>
  <c r="E197" i="41"/>
  <c r="K197" i="41"/>
  <c r="J197" i="41"/>
  <c r="H197" i="41"/>
  <c r="I197" i="41"/>
  <c r="H678" i="41"/>
  <c r="E678" i="41"/>
  <c r="K678" i="41"/>
  <c r="I678" i="41"/>
  <c r="J678" i="41"/>
  <c r="A25" i="54"/>
  <c r="O24" i="54"/>
  <c r="E710" i="41"/>
  <c r="J710" i="41"/>
  <c r="H710" i="41"/>
  <c r="I710" i="41"/>
  <c r="K710" i="41"/>
  <c r="H393" i="41"/>
  <c r="E393" i="41"/>
  <c r="J393" i="41"/>
  <c r="K393" i="41"/>
  <c r="I393" i="41"/>
  <c r="J125" i="41"/>
  <c r="H125" i="41"/>
  <c r="E125" i="41"/>
  <c r="I125" i="41"/>
  <c r="K125" i="41"/>
  <c r="J598" i="41"/>
  <c r="I598" i="41"/>
  <c r="E598" i="41"/>
  <c r="K598" i="41"/>
  <c r="H598" i="41"/>
  <c r="H551" i="41"/>
  <c r="J551" i="41"/>
  <c r="K551" i="41"/>
  <c r="E551" i="41"/>
  <c r="I551" i="41"/>
  <c r="H388" i="41"/>
  <c r="I388" i="41"/>
  <c r="E388" i="41"/>
  <c r="K388" i="41"/>
  <c r="J388" i="41"/>
  <c r="K517" i="41"/>
  <c r="H517" i="41"/>
  <c r="J517" i="41"/>
  <c r="I517" i="41"/>
  <c r="E517" i="41"/>
  <c r="K625" i="41"/>
  <c r="J625" i="41"/>
  <c r="I625" i="41"/>
  <c r="E625" i="41"/>
  <c r="H625" i="41"/>
  <c r="E531" i="41"/>
  <c r="I531" i="41"/>
  <c r="K531" i="41"/>
  <c r="H531" i="41"/>
  <c r="J531" i="41"/>
  <c r="E344" i="41"/>
  <c r="J344" i="41"/>
  <c r="H344" i="41"/>
  <c r="K344" i="41"/>
  <c r="I344" i="41"/>
  <c r="E522" i="41"/>
  <c r="K522" i="41"/>
  <c r="H522" i="41"/>
  <c r="I522" i="41"/>
  <c r="J522" i="41"/>
  <c r="K239" i="41"/>
  <c r="E239" i="41"/>
  <c r="J239" i="41"/>
  <c r="H239" i="41"/>
  <c r="I239" i="41"/>
  <c r="E42" i="41"/>
  <c r="I42" i="41"/>
  <c r="J42" i="41"/>
  <c r="K42" i="41"/>
  <c r="H42" i="41"/>
  <c r="E633" i="41"/>
  <c r="J633" i="41"/>
  <c r="I633" i="41"/>
  <c r="K633" i="41"/>
  <c r="H633" i="41"/>
  <c r="I453" i="41"/>
  <c r="K453" i="41"/>
  <c r="J453" i="41"/>
  <c r="E453" i="41"/>
  <c r="H453" i="41"/>
  <c r="J206" i="41"/>
  <c r="E206" i="41"/>
  <c r="H206" i="41"/>
  <c r="I206" i="41"/>
  <c r="K206" i="41"/>
  <c r="J619" i="41"/>
  <c r="E619" i="41"/>
  <c r="I619" i="41"/>
  <c r="K619" i="41"/>
  <c r="H619" i="41"/>
  <c r="I611" i="41"/>
  <c r="K611" i="41"/>
  <c r="E611" i="41"/>
  <c r="H611" i="41"/>
  <c r="J611" i="41"/>
  <c r="K154" i="41"/>
  <c r="E154" i="41"/>
  <c r="H154" i="41"/>
  <c r="I154" i="41"/>
  <c r="J154" i="41"/>
  <c r="H666" i="41"/>
  <c r="K666" i="41"/>
  <c r="J666" i="41"/>
  <c r="I666" i="41"/>
  <c r="E666" i="41"/>
  <c r="H278" i="41"/>
  <c r="I278" i="41"/>
  <c r="E278" i="41"/>
  <c r="J278" i="41"/>
  <c r="K278" i="41"/>
  <c r="J511" i="41"/>
  <c r="K511" i="41"/>
  <c r="H511" i="41"/>
  <c r="E511" i="41"/>
  <c r="I511" i="41"/>
  <c r="J370" i="41"/>
  <c r="I370" i="41"/>
  <c r="H370" i="41"/>
  <c r="E370" i="41"/>
  <c r="K370" i="41"/>
  <c r="I521" i="41"/>
  <c r="E521" i="41"/>
  <c r="H521" i="41"/>
  <c r="K521" i="41"/>
  <c r="J521" i="41"/>
  <c r="K549" i="41"/>
  <c r="J549" i="41"/>
  <c r="E549" i="41"/>
  <c r="H549" i="41"/>
  <c r="I549" i="41"/>
  <c r="J61" i="41"/>
  <c r="K61" i="41"/>
  <c r="H61" i="41"/>
  <c r="E61" i="41"/>
  <c r="I61" i="41"/>
  <c r="J520" i="41"/>
  <c r="H520" i="41"/>
  <c r="I520" i="41"/>
  <c r="E520" i="41"/>
  <c r="K520" i="41"/>
  <c r="I438" i="41"/>
  <c r="J438" i="41"/>
  <c r="K438" i="41"/>
  <c r="H438" i="41"/>
  <c r="E438" i="41"/>
  <c r="K586" i="41"/>
  <c r="H586" i="41"/>
  <c r="I586" i="41"/>
  <c r="J586" i="41"/>
  <c r="E586" i="41"/>
  <c r="E626" i="41"/>
  <c r="H626" i="41"/>
  <c r="J626" i="41"/>
  <c r="K626" i="41"/>
  <c r="I626" i="41"/>
  <c r="K560" i="41"/>
  <c r="E560" i="41"/>
  <c r="J560" i="41"/>
  <c r="H560" i="41"/>
  <c r="I560" i="41"/>
  <c r="N13" i="54"/>
  <c r="P13" i="54" s="1"/>
  <c r="J14" i="54"/>
  <c r="N14" i="54" s="1"/>
  <c r="P14" i="54" s="1"/>
  <c r="D15" i="54"/>
  <c r="C16" i="54"/>
  <c r="H15" i="54"/>
  <c r="I15" i="54"/>
  <c r="S7" i="54"/>
  <c r="Q8" i="54"/>
  <c r="O25" i="54" l="1"/>
  <c r="A26" i="54"/>
  <c r="J15" i="54"/>
  <c r="E15" i="54"/>
  <c r="L15" i="54" s="1"/>
  <c r="M15" i="54" s="1"/>
  <c r="D16" i="54"/>
  <c r="E16" i="54" s="1"/>
  <c r="C17" i="54"/>
  <c r="H16" i="54"/>
  <c r="I16" i="54"/>
  <c r="Q9" i="54"/>
  <c r="S8" i="54"/>
  <c r="O26" i="54" l="1"/>
  <c r="A27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A28" i="54" l="1"/>
  <c r="O27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A29" i="54" l="1"/>
  <c r="O28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A30" i="54" l="1"/>
  <c r="O29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A31" i="54" l="1"/>
  <c r="O30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O31" i="54" l="1"/>
  <c r="A32" i="54"/>
  <c r="O32" i="54" s="1"/>
  <c r="N20" i="54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<sst xmlns="http://schemas.openxmlformats.org/spreadsheetml/2006/main" count="4971" uniqueCount="1665">
  <si>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</si>
  <si>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</si>
  <si>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</si>
  <si>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</si>
  <si>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</si>
  <si>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</si>
  <si>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</si>
  <si>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</si>
  <si>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</si>
  <si>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</si>
  <si>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</si>
  <si>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</si>
  <si>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</si>
  <si>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</si>
  <si>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</si>
  <si>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</si>
  <si>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</si>
  <si>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</si>
  <si>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</si>
  <si>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</si>
  <si>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</si>
  <si>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</si>
  <si>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</si>
  <si>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</si>
  <si>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</si>
  <si>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</si>
  <si>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</si>
  <si>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</si>
  <si>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</si>
  <si>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</si>
  <si>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</si>
  <si>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</si>
  <si>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</si>
  <si>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</si>
  <si>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</si>
  <si>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</si>
  <si>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</si>
  <si>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</si>
  <si>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</si>
  <si>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</si>
  <si>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</si>
  <si>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</si>
  <si>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</si>
  <si>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</si>
  <si>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</si>
  <si>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</si>
  <si>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</si>
  <si>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</si>
  <si>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</si>
  <si>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</si>
  <si>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</si>
  <si>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</si>
  <si>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</si>
  <si>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</si>
  <si>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</si>
  <si>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</si>
  <si>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</si>
  <si>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</si>
  <si>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</si>
  <si>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</si>
  <si>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</si>
  <si>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</si>
  <si>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</si>
  <si>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</si>
  <si>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</si>
  <si>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</si>
  <si>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</si>
  <si>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</si>
  <si>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</si>
  <si>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</si>
  <si>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</si>
  <si>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</si>
  <si>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</si>
  <si>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</si>
  <si>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</si>
  <si>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</si>
  <si>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</si>
  <si>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</si>
  <si>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</si>
  <si>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</si>
  <si>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</si>
  <si>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</si>
  <si>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</si>
  <si>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</si>
  <si>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</si>
  <si>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</si>
  <si>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</si>
  <si>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</si>
  <si>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</si>
  <si>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</si>
  <si>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</si>
  <si>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</si>
  <si>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</si>
  <si>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</si>
  <si>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</si>
  <si>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</si>
  <si>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</si>
  <si>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</si>
  <si>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</si>
  <si>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</si>
  <si>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</si>
  <si>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</si>
  <si>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</si>
  <si>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</si>
  <si>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</si>
  <si>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</si>
  <si>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</si>
  <si>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</si>
  <si>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</si>
  <si>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</si>
  <si>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</si>
  <si>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</si>
  <si>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</si>
  <si>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</si>
  <si>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</si>
  <si>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</si>
  <si>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</si>
  <si>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</si>
  <si>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</si>
  <si>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</si>
  <si>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</si>
  <si>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</si>
  <si>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</si>
  <si>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</si>
  <si>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</si>
  <si>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</si>
  <si>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</si>
  <si>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</si>
  <si>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</si>
  <si>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</si>
  <si>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</si>
  <si>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</si>
  <si>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</si>
  <si>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</si>
  <si>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</si>
  <si>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</si>
  <si>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</si>
  <si>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</si>
  <si>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</si>
  <si>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</si>
  <si>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</si>
  <si>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</si>
  <si>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</si>
  <si>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</si>
  <si>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</si>
  <si>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</si>
  <si>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</si>
  <si>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</si>
  <si>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</si>
  <si>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</si>
  <si>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</si>
  <si>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</si>
  <si>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</si>
  <si>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</si>
  <si>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</si>
  <si>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</si>
  <si>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</si>
  <si>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</si>
  <si>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</si>
  <si>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</si>
  <si>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</si>
  <si>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</si>
  <si>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</si>
  <si>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</si>
  <si>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</si>
  <si>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</si>
  <si>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</si>
  <si>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</si>
  <si>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</si>
  <si>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</si>
  <si>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</si>
  <si>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</si>
  <si>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</si>
  <si>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</si>
  <si>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</si>
  <si>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</si>
  <si>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</si>
  <si>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</si>
  <si>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</si>
  <si>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</si>
  <si>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</si>
  <si>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</si>
  <si>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</si>
  <si>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</si>
  <si>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</si>
  <si>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</si>
  <si>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</si>
  <si>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</si>
  <si>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</si>
  <si>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</si>
  <si>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</si>
  <si>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</si>
  <si>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</si>
  <si>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</si>
  <si>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</si>
  <si>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</si>
  <si>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</si>
  <si>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</si>
  <si>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</si>
  <si>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</si>
  <si>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</si>
  <si>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</si>
  <si>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</si>
  <si>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</si>
  <si>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</si>
  <si>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</si>
  <si>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</si>
  <si>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</si>
  <si>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</si>
  <si>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</si>
  <si>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</si>
  <si>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</si>
  <si>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</si>
  <si>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</si>
  <si>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</si>
  <si>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</si>
  <si>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</si>
  <si>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</si>
  <si>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</si>
  <si>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</si>
  <si>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</si>
  <si>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</si>
  <si>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</si>
  <si>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</si>
  <si>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</si>
  <si>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</si>
  <si>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</si>
  <si>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</si>
  <si>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</si>
  <si>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</si>
  <si>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</si>
  <si>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</si>
  <si>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</si>
  <si>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</si>
  <si>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</si>
  <si>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</si>
  <si>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</si>
  <si>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</si>
  <si>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</si>
  <si>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</si>
  <si>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</si>
  <si>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</si>
  <si>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</si>
  <si>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</si>
  <si>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</si>
  <si>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</si>
  <si>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</si>
  <si>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</si>
  <si>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</si>
  <si>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</si>
  <si>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</si>
  <si>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</si>
  <si>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</si>
  <si>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</si>
  <si>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</si>
  <si>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</si>
  <si>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</si>
  <si>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</si>
  <si>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</si>
  <si>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</si>
  <si>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</si>
  <si>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</si>
  <si>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</si>
  <si>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</si>
  <si>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</si>
  <si>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</si>
  <si>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</si>
  <si>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</si>
  <si>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</si>
  <si>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</si>
  <si>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</si>
  <si>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</si>
  <si>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</si>
  <si>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</si>
  <si>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</si>
  <si>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</si>
  <si>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</si>
  <si>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</si>
  <si>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</si>
  <si>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</si>
  <si>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</si>
  <si>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</si>
  <si>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</si>
  <si>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</si>
  <si>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</si>
  <si>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</si>
  <si>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</si>
  <si>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</si>
  <si>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</si>
  <si>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</si>
  <si>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</si>
  <si>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</si>
  <si>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</si>
  <si>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</si>
  <si>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</si>
  <si>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</si>
  <si>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</si>
  <si>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</si>
  <si>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</si>
  <si>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</si>
  <si>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</si>
  <si>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</si>
  <si>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</si>
  <si>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</si>
  <si>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</si>
  <si>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</si>
  <si>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</si>
  <si>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</si>
  <si>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</si>
  <si>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</si>
  <si>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</si>
  <si>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</si>
  <si>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</si>
  <si>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</si>
  <si>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</si>
  <si>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</si>
  <si>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</si>
  <si>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</si>
  <si>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</si>
  <si>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</si>
  <si>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</si>
  <si>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</si>
  <si>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</si>
  <si>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</si>
  <si>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</si>
  <si>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</si>
  <si>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</si>
  <si>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</si>
  <si>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</si>
  <si>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</si>
  <si>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</si>
  <si>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</si>
  <si>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</si>
  <si>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</si>
  <si>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</si>
  <si>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</si>
  <si>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</si>
  <si>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</si>
  <si>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</si>
  <si>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</si>
  <si>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</si>
  <si>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</si>
  <si>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</si>
  <si>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</si>
  <si>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</si>
  <si>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</si>
  <si>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</si>
  <si>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</si>
  <si>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</si>
  <si>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</si>
  <si>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</si>
  <si>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</si>
  <si>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</si>
  <si>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</si>
  <si>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</si>
  <si>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</si>
  <si>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</si>
  <si>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</si>
  <si>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</si>
  <si>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</si>
  <si>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</si>
  <si>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</si>
  <si>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</si>
  <si>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</si>
  <si>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</si>
  <si>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</si>
  <si>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</si>
  <si>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</si>
  <si>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</si>
  <si>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</si>
  <si>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</si>
  <si>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</si>
  <si>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</si>
  <si>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</si>
  <si>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</si>
  <si>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</si>
  <si>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</si>
  <si>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</si>
  <si>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</si>
  <si>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</si>
  <si>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</si>
  <si>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</si>
  <si>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</si>
  <si>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</si>
  <si>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</si>
  <si>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</si>
  <si>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</si>
  <si>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</si>
  <si>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</si>
  <si>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</si>
  <si>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</si>
  <si>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</si>
  <si>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</si>
  <si>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</si>
  <si>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</si>
  <si>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</si>
  <si>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</si>
  <si>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</si>
  <si>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</si>
  <si>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</si>
  <si>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</si>
  <si>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</si>
  <si>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</si>
  <si>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</si>
  <si>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</si>
  <si>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</si>
  <si>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</si>
  <si>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</si>
  <si>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</si>
  <si>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</si>
  <si>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</si>
  <si>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</si>
  <si>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</si>
  <si>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</si>
  <si>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</si>
  <si>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</si>
  <si>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</si>
  <si>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</si>
  <si>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</si>
  <si>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</si>
  <si>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</si>
  <si>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</si>
  <si>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</si>
  <si>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</si>
  <si>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</si>
  <si>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</si>
  <si>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</si>
  <si>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</si>
  <si>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</si>
  <si>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</si>
  <si>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</si>
  <si>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</si>
  <si>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</si>
  <si>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</si>
  <si>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</si>
  <si>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</si>
  <si>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</si>
  <si>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</si>
  <si>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</si>
  <si>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</si>
  <si>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</si>
  <si>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</si>
  <si>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</si>
  <si>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</si>
  <si>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</si>
  <si>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</si>
  <si>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</si>
  <si>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</si>
  <si>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</si>
  <si>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</si>
  <si>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</si>
  <si>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</si>
  <si>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</si>
  <si>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</si>
  <si>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</si>
  <si>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</si>
  <si>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</si>
  <si>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</si>
  <si>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</si>
  <si>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</si>
  <si>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</si>
  <si>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</si>
  <si>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</si>
  <si>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</si>
  <si>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</si>
  <si>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</si>
  <si>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</si>
  <si>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</si>
  <si>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</si>
  <si>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</si>
  <si>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</si>
  <si>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</si>
  <si>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</si>
  <si>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</si>
  <si>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</si>
  <si>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</si>
  <si>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</si>
  <si>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</si>
  <si>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</si>
  <si>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</si>
  <si>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</si>
  <si>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</si>
  <si>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</si>
  <si>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</si>
  <si>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</si>
  <si>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</si>
  <si>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</si>
  <si>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</si>
  <si>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</si>
  <si>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</si>
  <si>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</si>
  <si>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</si>
  <si>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</si>
  <si>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</si>
  <si>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</si>
  <si>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</si>
  <si>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</si>
  <si>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</si>
  <si>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</si>
  <si>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</si>
  <si>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</si>
  <si>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</si>
  <si>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</si>
  <si>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</si>
  <si>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</si>
  <si>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</si>
  <si>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</si>
  <si>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</si>
  <si>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</si>
  <si>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</si>
  <si>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</si>
  <si>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</si>
  <si>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</si>
  <si>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</si>
  <si>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</si>
  <si>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</si>
  <si>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</si>
  <si>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</si>
  <si>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</si>
  <si>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</si>
  <si>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</si>
  <si>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</si>
  <si>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</si>
  <si>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</si>
  <si>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</si>
  <si>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</si>
  <si>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</si>
  <si>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</si>
  <si>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</si>
  <si>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</si>
  <si>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</si>
  <si>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</si>
  <si>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</si>
  <si>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</si>
  <si>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</si>
  <si>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</si>
  <si>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</si>
  <si>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</si>
  <si>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</si>
  <si>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</si>
  <si>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</si>
  <si>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</si>
  <si>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</si>
  <si>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</si>
  <si>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</si>
  <si>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</si>
  <si>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</si>
  <si>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</si>
  <si>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</si>
  <si>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</si>
  <si>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</si>
  <si>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</si>
  <si>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</si>
  <si>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</si>
  <si>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</si>
  <si>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</si>
  <si>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</si>
  <si>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</si>
  <si>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</si>
  <si>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</si>
  <si>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</si>
  <si>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</si>
  <si>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</si>
  <si>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</si>
  <si>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</si>
  <si>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</si>
  <si>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</si>
  <si>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</si>
  <si>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</si>
  <si>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</si>
  <si>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</si>
  <si>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</si>
  <si>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</si>
  <si>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</si>
  <si>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</si>
  <si>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</si>
  <si>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</si>
  <si>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</si>
  <si>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</si>
  <si>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</si>
  <si>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</si>
  <si>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</si>
  <si>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</si>
  <si>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</si>
  <si>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</si>
  <si>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</si>
  <si>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</si>
  <si>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</si>
  <si>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</si>
  <si>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</si>
  <si>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</si>
  <si>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</si>
  <si>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</si>
  <si>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</si>
  <si>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</si>
  <si>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</si>
  <si>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</si>
  <si>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</si>
  <si>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</si>
  <si>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</si>
  <si>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</si>
  <si>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</si>
  <si>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</si>
  <si>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</si>
  <si>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</si>
  <si>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</si>
  <si>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</si>
  <si>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</si>
  <si>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</si>
  <si>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</si>
  <si>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</si>
  <si>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</si>
  <si>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</si>
  <si>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</si>
  <si>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</si>
  <si>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</si>
  <si>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</si>
  <si>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</si>
  <si>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</si>
  <si>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</si>
  <si>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</si>
  <si>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</si>
  <si>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</si>
  <si>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</si>
  <si>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</si>
  <si>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</si>
  <si>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</si>
  <si>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</si>
  <si>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</si>
  <si>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</si>
  <si>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</si>
  <si>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</si>
  <si>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</si>
  <si>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</si>
  <si>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</si>
  <si>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</si>
  <si>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</si>
  <si>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</si>
  <si>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</si>
  <si>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</si>
  <si>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</si>
  <si>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</si>
  <si>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</si>
  <si>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</si>
  <si>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</si>
  <si>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</si>
  <si>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</si>
  <si>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</si>
  <si>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</si>
  <si>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</si>
  <si>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</si>
  <si>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</si>
  <si>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</si>
  <si>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</si>
  <si>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</si>
  <si>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</si>
  <si>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</si>
  <si>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</si>
  <si>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</si>
  <si>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</si>
  <si>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</si>
  <si>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</si>
  <si>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</si>
  <si>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</si>
  <si>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</si>
  <si>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</si>
  <si>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</si>
  <si>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</si>
  <si>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</si>
  <si>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</si>
  <si>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</si>
  <si>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</si>
  <si>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</si>
  <si>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</si>
  <si>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</si>
  <si>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</si>
  <si>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</si>
  <si>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</si>
  <si>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</si>
  <si>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</si>
  <si>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</si>
  <si>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</si>
  <si>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</si>
  <si>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</si>
  <si>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</si>
  <si>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</si>
  <si>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</si>
  <si>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</si>
  <si>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</si>
  <si>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</si>
  <si>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</si>
  <si>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</si>
  <si>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</si>
  <si>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</si>
  <si>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</si>
  <si>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</si>
  <si>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</si>
  <si>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</si>
  <si>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</si>
  <si>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</si>
  <si>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</si>
  <si>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</si>
  <si>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</si>
  <si>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</si>
  <si>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</si>
  <si>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</si>
  <si>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</si>
  <si>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</si>
  <si>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</si>
  <si>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</si>
  <si>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</si>
  <si>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</si>
  <si>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</si>
  <si>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</si>
  <si>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</si>
  <si>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</si>
  <si>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</si>
  <si>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</si>
  <si>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</si>
  <si>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</si>
  <si>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</si>
  <si>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</si>
  <si>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</si>
  <si>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</si>
  <si>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</si>
  <si>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</si>
  <si>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</si>
  <si>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</si>
  <si>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</si>
  <si>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</si>
  <si>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</si>
  <si>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</si>
  <si>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</si>
  <si>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</si>
  <si>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</si>
  <si>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</si>
  <si>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</si>
  <si>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</si>
  <si>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</si>
  <si>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</si>
  <si>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</si>
  <si>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</si>
  <si>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</si>
  <si>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</si>
  <si>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</si>
  <si>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</si>
  <si>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</si>
  <si>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</si>
  <si>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</si>
  <si>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</si>
  <si>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</si>
  <si>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</si>
  <si>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</si>
  <si>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</si>
  <si>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</si>
  <si>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</si>
  <si>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</si>
  <si>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</si>
  <si>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</si>
  <si>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</si>
  <si>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</si>
  <si>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</si>
  <si>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</si>
  <si>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</si>
  <si>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</si>
  <si>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</si>
  <si>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</si>
  <si>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</si>
  <si>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</si>
  <si>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</si>
  <si>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</si>
  <si>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</si>
  <si>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</si>
  <si>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</si>
  <si>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</si>
  <si>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</si>
  <si>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</si>
  <si>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</si>
  <si>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</si>
  <si>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</si>
  <si>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</si>
  <si>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</si>
  <si>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</si>
  <si>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</si>
  <si>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</si>
  <si>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</si>
  <si>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</si>
  <si>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</si>
  <si>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</si>
  <si>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</si>
  <si>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</si>
  <si>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</si>
  <si>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</si>
  <si>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</si>
  <si>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</si>
  <si>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</si>
  <si>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</si>
  <si>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</si>
  <si>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</si>
  <si>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</si>
  <si>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</si>
  <si>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</si>
  <si>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</si>
  <si>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</si>
  <si>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</si>
  <si>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</si>
  <si>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</si>
  <si>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</si>
  <si>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</si>
  <si>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</si>
  <si>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</si>
  <si>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</si>
  <si>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</si>
  <si>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</si>
  <si>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</si>
  <si>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</si>
  <si>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</si>
  <si>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</si>
  <si>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</si>
  <si>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</si>
  <si>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</si>
  <si>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</si>
  <si>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</si>
  <si>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</si>
  <si>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</si>
  <si>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</si>
  <si>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</si>
  <si>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</si>
  <si>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</si>
  <si>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</si>
  <si>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</si>
  <si>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</si>
  <si>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</si>
  <si>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</si>
  <si>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</si>
  <si>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</si>
  <si>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</si>
  <si>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</si>
  <si>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</si>
  <si>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</si>
  <si>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</si>
  <si>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</si>
  <si>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</si>
  <si>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</si>
  <si>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</si>
  <si>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</si>
  <si>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</si>
  <si>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</si>
  <si>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</si>
  <si>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</si>
  <si>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</si>
  <si>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</si>
  <si>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</si>
  <si>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</si>
  <si>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</si>
  <si>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</si>
  <si>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</si>
  <si>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</si>
  <si>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</si>
  <si>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</si>
  <si>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</si>
  <si>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</si>
  <si>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</si>
  <si>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</si>
  <si>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</si>
  <si>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</si>
  <si>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</si>
  <si>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</si>
  <si>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</si>
  <si>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</si>
  <si>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</si>
  <si>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</si>
  <si>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</si>
  <si>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</si>
  <si>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</si>
  <si>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</si>
  <si>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</si>
  <si>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</si>
  <si>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</si>
  <si>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</si>
  <si>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</si>
  <si>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</si>
  <si>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</si>
  <si>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</si>
  <si>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</si>
  <si>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</si>
  <si>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</si>
  <si>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</si>
  <si>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</si>
  <si>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</si>
  <si>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</si>
  <si>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</si>
  <si>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</si>
  <si>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</si>
  <si>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</si>
  <si>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</si>
  <si>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</si>
  <si>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</si>
  <si>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</si>
  <si>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</si>
  <si>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</si>
  <si>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</si>
  <si>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</si>
  <si>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</si>
  <si>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</si>
  <si>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</si>
  <si>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</si>
  <si>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</si>
  <si>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</si>
  <si>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</si>
  <si>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</si>
  <si>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</si>
  <si>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</si>
  <si>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</si>
  <si>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</si>
  <si>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</si>
  <si>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</si>
  <si>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</si>
  <si>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</si>
  <si>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</si>
  <si>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</si>
  <si>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</si>
  <si>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</si>
  <si>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</si>
  <si>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</si>
  <si>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</si>
  <si>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</si>
  <si>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</si>
  <si>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</si>
  <si>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</si>
  <si>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</si>
  <si>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</si>
  <si>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</si>
  <si>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</si>
  <si>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</si>
  <si>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</si>
  <si>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</si>
  <si>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</si>
  <si>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</si>
  <si>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</si>
  <si>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</si>
  <si>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</si>
  <si>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</si>
  <si>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</si>
  <si>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</si>
  <si>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</si>
  <si>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</si>
  <si>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</si>
  <si>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</si>
  <si>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</si>
  <si>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</si>
  <si>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</si>
  <si>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</si>
  <si>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</si>
  <si>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</si>
  <si>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</si>
  <si>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</si>
  <si>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</si>
  <si>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</si>
  <si>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</si>
  <si>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</si>
  <si>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</si>
  <si>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</si>
  <si>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</si>
  <si>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</si>
  <si>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</si>
  <si>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</si>
  <si>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</si>
  <si>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</si>
  <si>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</si>
  <si>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</si>
  <si>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</si>
  <si>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</si>
  <si>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</si>
  <si>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</si>
  <si>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</si>
  <si>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</si>
  <si>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</si>
  <si>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</si>
  <si>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</si>
  <si>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</si>
  <si>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</si>
  <si>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</si>
  <si>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</si>
  <si>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</si>
  <si>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</si>
  <si>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</si>
  <si>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</si>
  <si>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</si>
  <si>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</si>
  <si>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</si>
  <si>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</si>
  <si>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</si>
  <si>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</si>
  <si>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</si>
  <si>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</si>
  <si>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</si>
  <si>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</si>
  <si>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</si>
  <si>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</si>
  <si>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</si>
  <si>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</si>
  <si>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</si>
  <si>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</si>
  <si>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</si>
  <si>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</si>
  <si>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</si>
  <si>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</si>
  <si>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</si>
  <si>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</si>
  <si>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</si>
  <si>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</si>
  <si>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</si>
  <si>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</si>
  <si>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</si>
  <si>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</si>
  <si>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</si>
  <si>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</si>
  <si>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</si>
  <si>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</si>
  <si>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</si>
  <si>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</si>
  <si>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</si>
  <si>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</si>
  <si>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</si>
  <si>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</si>
  <si>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</si>
  <si>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</si>
  <si>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</si>
  <si>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</si>
  <si>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</si>
  <si>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</si>
  <si>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</si>
  <si>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</si>
  <si>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</si>
  <si>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</si>
  <si>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</si>
  <si>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</si>
  <si>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</si>
  <si>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</si>
  <si>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</si>
  <si>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</si>
  <si>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</si>
  <si>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</si>
  <si>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</si>
  <si>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</si>
  <si>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</si>
  <si>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</si>
  <si>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</si>
  <si>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</si>
  <si>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</si>
  <si>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</si>
  <si>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</si>
  <si>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</si>
  <si>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</si>
  <si>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</si>
  <si>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</si>
  <si>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</si>
  <si>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</si>
  <si>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</si>
  <si>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</si>
  <si>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</si>
  <si>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</si>
  <si>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</si>
  <si>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</si>
  <si>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</si>
  <si>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</si>
  <si>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</si>
  <si>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</si>
  <si>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</si>
  <si>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</si>
  <si>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</si>
  <si>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</si>
  <si>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</si>
  <si>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</si>
  <si>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</si>
  <si>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</si>
  <si>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</si>
  <si>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</si>
  <si>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</si>
  <si>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</si>
  <si>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</si>
  <si>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</si>
  <si>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</si>
  <si>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</si>
  <si>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</si>
  <si>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</si>
  <si>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</si>
  <si>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</si>
  <si>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</si>
  <si>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</si>
  <si>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</si>
  <si>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</si>
  <si>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</si>
  <si>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</si>
  <si>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</si>
  <si>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</si>
  <si>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</si>
  <si>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</si>
  <si>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</si>
  <si>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</si>
  <si>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</si>
  <si>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</si>
  <si>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</si>
  <si>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</si>
  <si>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</si>
  <si>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</si>
  <si>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</si>
  <si>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</si>
  <si>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</si>
  <si>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</si>
  <si>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</si>
  <si>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</si>
  <si>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</si>
  <si>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</si>
  <si>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</si>
  <si>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</si>
  <si>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</si>
  <si>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</si>
  <si>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</si>
  <si>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</si>
  <si>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</si>
  <si>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</si>
  <si>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</si>
  <si>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</si>
  <si>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</si>
  <si>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</si>
  <si>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</si>
  <si>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</si>
  <si>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</si>
  <si>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</si>
  <si>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</si>
  <si>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</si>
  <si>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</si>
  <si>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</si>
  <si>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</si>
  <si>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</si>
  <si>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</si>
  <si>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</si>
  <si>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</si>
  <si>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</si>
  <si>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</si>
  <si>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</si>
  <si>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</si>
  <si>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</si>
  <si>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</si>
  <si>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</si>
  <si>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</si>
  <si>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</si>
  <si>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</si>
  <si>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</si>
  <si>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</si>
  <si>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</si>
  <si>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</si>
  <si>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</si>
  <si>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</si>
  <si>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</si>
  <si>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</si>
  <si>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</si>
  <si>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</si>
  <si>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</si>
  <si>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</si>
  <si>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</si>
  <si>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</si>
  <si>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</si>
  <si>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</si>
  <si>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</si>
  <si>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</si>
  <si>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</si>
  <si>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</si>
  <si>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</si>
  <si>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</si>
  <si>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</si>
  <si>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</si>
  <si>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</si>
  <si>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</si>
  <si>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</si>
  <si>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</si>
  <si>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</si>
  <si>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</si>
  <si>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</si>
  <si>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</si>
  <si>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</si>
  <si>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</si>
  <si>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</si>
  <si>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</si>
  <si>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</si>
  <si>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</si>
  <si>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</si>
  <si>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</si>
  <si>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</si>
  <si>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</si>
  <si>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</si>
  <si>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</si>
  <si>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</si>
  <si>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</si>
  <si>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</si>
  <si>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</si>
  <si>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</si>
  <si>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</si>
  <si>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</si>
  <si>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</si>
  <si>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</si>
  <si>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</si>
  <si>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</si>
  <si>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</si>
  <si>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</si>
  <si>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</si>
  <si>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</si>
  <si>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</si>
  <si>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</si>
  <si>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</si>
  <si>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</si>
  <si>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</si>
  <si>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</si>
  <si>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</si>
  <si>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</si>
  <si>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</si>
  <si>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</si>
  <si>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</si>
  <si>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</si>
  <si>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</si>
  <si>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</si>
  <si>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</si>
  <si>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</si>
  <si>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</si>
  <si>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</si>
  <si>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</si>
  <si>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</si>
  <si>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</si>
  <si>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</si>
  <si>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</si>
  <si>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</si>
  <si>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</si>
  <si>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</si>
  <si>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</si>
  <si>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</si>
  <si>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</si>
  <si>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</si>
  <si>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</si>
  <si>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</si>
  <si>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</si>
  <si>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</si>
  <si>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</si>
  <si>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</si>
  <si>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</si>
  <si>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</si>
  <si>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</si>
  <si>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</si>
  <si>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</si>
  <si>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</si>
  <si>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</si>
  <si>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</si>
  <si>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</si>
  <si>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</si>
  <si>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</si>
  <si>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</si>
  <si>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</si>
  <si>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</si>
  <si>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</si>
  <si>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</si>
  <si>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</si>
  <si>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</si>
  <si>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</si>
  <si>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</si>
  <si>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</si>
  <si>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</si>
  <si>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</si>
  <si>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</si>
  <si>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</si>
  <si>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</si>
  <si>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</si>
  <si>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</si>
  <si>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</si>
  <si>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</si>
  <si>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</si>
  <si>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</si>
  <si>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</si>
  <si>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</si>
  <si>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</si>
  <si>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</si>
  <si>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</si>
  <si>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</si>
  <si>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</si>
  <si>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</si>
  <si>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</si>
  <si>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</si>
  <si>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</si>
  <si>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</si>
  <si>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</si>
  <si>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</si>
  <si>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</si>
  <si>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</si>
  <si>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</si>
  <si>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</si>
  <si>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</si>
  <si>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</si>
  <si>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</si>
  <si>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</si>
  <si>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</si>
  <si>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</si>
  <si>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</si>
  <si>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</si>
  <si>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</si>
  <si>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</si>
  <si>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</si>
  <si>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</si>
  <si>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</si>
  <si>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</si>
  <si>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</si>
  <si>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</si>
  <si>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</si>
  <si>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</si>
  <si>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</si>
  <si>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</si>
  <si>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</si>
  <si>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</si>
  <si>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</si>
  <si>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</si>
  <si>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</si>
  <si>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</si>
  <si>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</si>
  <si>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</si>
  <si>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</si>
  <si>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</si>
  <si>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</si>
  <si>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</si>
  <si>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</si>
  <si>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</si>
  <si>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</si>
  <si>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</si>
  <si>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</si>
  <si>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</si>
  <si>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</si>
  <si>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</si>
  <si>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</si>
  <si>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</si>
  <si>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</si>
  <si>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</si>
  <si>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</si>
  <si>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</si>
  <si>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</si>
  <si>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</si>
  <si>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</si>
  <si>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</si>
  <si>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</si>
  <si>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</si>
  <si>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</si>
  <si>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</si>
  <si>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</si>
  <si>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</si>
  <si>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</si>
  <si>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</si>
  <si>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</si>
  <si>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</si>
  <si>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</si>
  <si>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</si>
  <si>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</si>
  <si>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</si>
  <si>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</si>
  <si>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</si>
  <si>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</si>
  <si>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</si>
  <si>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</si>
  <si>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</si>
  <si>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</si>
  <si>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</si>
  <si>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</si>
  <si>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</si>
  <si>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</si>
  <si>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</si>
  <si>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</si>
  <si>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</si>
  <si>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</si>
  <si>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</si>
  <si>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</si>
  <si>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</si>
  <si>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</si>
  <si>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</si>
  <si>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</si>
  <si>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</si>
  <si>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</si>
  <si>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</si>
  <si>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</si>
  <si>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</si>
  <si>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</si>
  <si>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</si>
  <si>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</si>
  <si>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</si>
  <si>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</si>
  <si>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</si>
  <si>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</si>
  <si>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</si>
  <si>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</si>
  <si>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</si>
  <si>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</si>
  <si>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</si>
  <si>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</si>
  <si>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</si>
  <si>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</si>
  <si>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</si>
  <si>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</si>
  <si>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</si>
  <si>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</si>
  <si>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</si>
  <si>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</si>
  <si>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</si>
  <si>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</si>
  <si>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</si>
  <si>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</si>
  <si>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</si>
  <si>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</si>
  <si>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</si>
  <si>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</si>
  <si>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</si>
  <si>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</si>
  <si>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</si>
  <si>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</si>
  <si>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</si>
  <si>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</si>
  <si>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</si>
  <si>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</si>
  <si>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</si>
  <si>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</si>
  <si>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</si>
  <si>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</si>
  <si>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</si>
  <si>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</si>
  <si>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</si>
  <si>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</si>
  <si>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</si>
  <si>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</si>
  <si>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</si>
  <si>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</si>
  <si>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</si>
  <si>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</si>
  <si>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</si>
  <si>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</si>
  <si>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</si>
  <si>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</si>
  <si>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</si>
  <si>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</si>
  <si>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</si>
  <si>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</si>
  <si>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</si>
  <si>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</si>
  <si>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</si>
  <si>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</si>
  <si>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</si>
  <si>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</si>
  <si>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</si>
  <si>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</si>
  <si>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</si>
  <si>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</si>
  <si>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</si>
  <si>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</si>
  <si>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</si>
  <si>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</si>
  <si>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</si>
  <si>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</si>
  <si>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</si>
  <si>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</si>
  <si>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</si>
  <si>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</si>
  <si>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</si>
  <si>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</si>
  <si>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</si>
  <si>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</si>
  <si>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</si>
  <si>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</si>
  <si>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</si>
  <si>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</si>
  <si>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</si>
  <si>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</si>
  <si>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</si>
  <si>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</si>
  <si>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</si>
  <si>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</si>
  <si>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</si>
  <si>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</si>
  <si>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</si>
  <si>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</si>
  <si>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</si>
  <si>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</si>
  <si>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</si>
  <si>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</si>
  <si>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</si>
  <si>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</si>
  <si>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</si>
  <si>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</si>
  <si>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</si>
  <si>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</si>
  <si>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</si>
  <si>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</si>
  <si>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</si>
  <si>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</si>
  <si>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</si>
  <si>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</si>
  <si>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</si>
  <si>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</si>
  <si>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</si>
  <si>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</si>
  <si>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</si>
  <si>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</si>
  <si>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</si>
  <si>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</si>
  <si>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</si>
  <si>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</si>
  <si>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</si>
  <si>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</si>
  <si>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</si>
  <si>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</si>
  <si>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</si>
  <si>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</si>
  <si>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</si>
  <si>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</si>
  <si>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</si>
  <si>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</si>
  <si>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</si>
  <si>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</si>
  <si>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</si>
  <si>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</si>
  <si>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</si>
  <si>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</si>
  <si>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</si>
  <si>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</si>
  <si>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</si>
  <si>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</si>
  <si>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</si>
  <si>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</si>
  <si>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</si>
  <si>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</si>
  <si>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</si>
  <si>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</si>
  <si>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</si>
  <si>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</si>
  <si>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</si>
  <si>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</si>
  <si>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</si>
  <si>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</si>
  <si>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</si>
  <si>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</si>
  <si>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</si>
  <si>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</si>
  <si>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</si>
  <si>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</si>
  <si>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</si>
  <si>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</si>
  <si>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</si>
  <si>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</si>
  <si>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</si>
  <si>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</si>
  <si>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</si>
  <si>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</si>
  <si>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</si>
  <si>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</si>
  <si>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</si>
  <si>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</si>
  <si>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</si>
  <si>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</si>
  <si>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</si>
  <si>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</si>
  <si>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</si>
  <si>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</si>
  <si>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</si>
  <si>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</si>
  <si>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</si>
  <si>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</si>
  <si>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</si>
  <si>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</si>
  <si>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</si>
  <si>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</si>
  <si>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</si>
  <si>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</si>
  <si>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</si>
  <si>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</si>
  <si>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</si>
  <si>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</si>
  <si>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</si>
  <si>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</si>
  <si>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</si>
  <si>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</si>
  <si>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</si>
  <si>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</si>
  <si>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</si>
  <si>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</si>
  <si>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</si>
  <si>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</si>
  <si>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</si>
  <si>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</si>
  <si>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</si>
  <si>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</si>
  <si>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</si>
  <si>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</si>
  <si>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</si>
  <si>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</si>
  <si>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</si>
  <si>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</si>
  <si>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</si>
  <si>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</si>
  <si>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</si>
  <si>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</si>
  <si>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</si>
  <si>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</si>
  <si>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</si>
  <si>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</si>
  <si>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</si>
  <si>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</si>
  <si>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</si>
  <si>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</si>
  <si>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</si>
  <si>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</si>
  <si>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</si>
  <si>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</si>
  <si>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</si>
  <si>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</si>
  <si>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</si>
  <si>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</si>
  <si>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</si>
  <si>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</si>
  <si>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</si>
  <si>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 xml:space="preserve">SINGLE LINE DIAGRAM LOKASI </t>
  </si>
  <si>
    <t>Manager</t>
  </si>
  <si>
    <t>Man. Perencanaan</t>
  </si>
  <si>
    <t>Spv. Rensis</t>
  </si>
  <si>
    <t xml:space="preserve">Keterangan Tambahan : </t>
  </si>
  <si>
    <t xml:space="preserve">PETA LOKASI </t>
  </si>
  <si>
    <t>K2-621/309</t>
  </si>
  <si>
    <t>PWI10</t>
  </si>
  <si>
    <t>K2-621/310</t>
  </si>
  <si>
    <t>B1T</t>
  </si>
  <si>
    <t>5,5</t>
  </si>
  <si>
    <t>PB MARGONO 5500 VA</t>
  </si>
  <si>
    <t>DSN. MOJOLEGI DS. BANDUNGHARJO</t>
  </si>
  <si>
    <t>-7.181679, 110.896657</t>
  </si>
  <si>
    <t>C12-200</t>
  </si>
  <si>
    <t>C12-350</t>
  </si>
  <si>
    <t>C9-200</t>
  </si>
  <si>
    <t>CA-1</t>
  </si>
  <si>
    <t>CA-2</t>
  </si>
  <si>
    <t>CA-6</t>
  </si>
  <si>
    <t>CA-5</t>
  </si>
  <si>
    <t>CG-106</t>
  </si>
  <si>
    <t>F1-3</t>
  </si>
  <si>
    <t>CE1-3</t>
  </si>
  <si>
    <t>CM2-12A</t>
  </si>
  <si>
    <t>CJ5</t>
  </si>
  <si>
    <t>CJ6</t>
  </si>
  <si>
    <t>CJ5-T</t>
  </si>
  <si>
    <t>CJ6-T</t>
  </si>
  <si>
    <t>CM5-9</t>
  </si>
  <si>
    <t>RS9-200</t>
  </si>
  <si>
    <t>F1-2</t>
  </si>
  <si>
    <t>CE1-2</t>
  </si>
  <si>
    <t>APP 5500 VA</t>
  </si>
  <si>
    <t>AAAC 70MM</t>
  </si>
  <si>
    <t>BTG</t>
  </si>
  <si>
    <t>UNIT</t>
  </si>
  <si>
    <t>MTR</t>
  </si>
  <si>
    <t>LVTC 2X70+70</t>
  </si>
  <si>
    <t>CA2</t>
  </si>
  <si>
    <t>CA5</t>
  </si>
  <si>
    <t>CA6</t>
  </si>
  <si>
    <t>Daya 5.500 VA</t>
  </si>
  <si>
    <t>CM2-11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</si>
</sst>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b/>
      <sz val="9"/>
      <color rgb="FF33CCFF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6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73" fillId="33" borderId="28" xfId="2677" applyFont="1" applyFill="1" applyBorder="1" applyAlignment="1">
      <alignment horizontal="center"/>
    </xf>
    <xf numFmtId="0" fontId="173" fillId="33" borderId="0" xfId="2677" applyFont="1" applyFill="1" applyAlignment="1">
      <alignment horizont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8" fillId="0" borderId="21" xfId="1614" applyFont="1" applyBorder="1" applyAlignment="1">
      <alignment horizontal="center" vertical="center" wrapText="1"/>
    </xf>
    <xf numFmtId="0" fontId="42" fillId="0" borderId="21" xfId="1652" applyFont="1" applyBorder="1" applyAlignment="1">
      <alignment vertical="center" wrapText="1"/>
    </xf>
    <xf numFmtId="0" fontId="112" fillId="0" borderId="21" xfId="1652" applyFont="1" applyBorder="1" applyAlignment="1">
      <alignment vertical="center" wrapText="1"/>
    </xf>
    <xf numFmtId="0" fontId="42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8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33CCFF"/>
      <color rgb="FFFF6699"/>
      <color rgb="FFCCFF99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3.6666666666666674E-2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0.81614234052645507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8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8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216</xdr:row>
      <xdr:rowOff>68515</xdr:rowOff>
    </xdr:from>
    <xdr:to>
      <xdr:col>12</xdr:col>
      <xdr:colOff>189677</xdr:colOff>
      <xdr:row>219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234664</xdr:colOff>
      <xdr:row>2</xdr:row>
      <xdr:rowOff>55319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016464" y="379169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18</xdr:col>
      <xdr:colOff>354266</xdr:colOff>
      <xdr:row>3</xdr:row>
      <xdr:rowOff>72059</xdr:rowOff>
    </xdr:from>
    <xdr:to>
      <xdr:col>19</xdr:col>
      <xdr:colOff>168049</xdr:colOff>
      <xdr:row>35</xdr:row>
      <xdr:rowOff>89779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 rot="5400000">
          <a:off x="4405198" y="2898177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/>
            <a:t>jL RAYA PURWODADI - SOLO</a:t>
          </a:r>
        </a:p>
      </xdr:txBody>
    </xdr:sp>
    <xdr:clientData/>
  </xdr:twoCellAnchor>
  <xdr:twoCellAnchor>
    <xdr:from>
      <xdr:col>19</xdr:col>
      <xdr:colOff>284925</xdr:colOff>
      <xdr:row>8</xdr:row>
      <xdr:rowOff>133351</xdr:rowOff>
    </xdr:from>
    <xdr:to>
      <xdr:col>20</xdr:col>
      <xdr:colOff>48477</xdr:colOff>
      <xdr:row>9</xdr:row>
      <xdr:rowOff>126471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7066725" y="1371601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9111</xdr:colOff>
      <xdr:row>17</xdr:row>
      <xdr:rowOff>8282</xdr:rowOff>
    </xdr:from>
    <xdr:to>
      <xdr:col>20</xdr:col>
      <xdr:colOff>161925</xdr:colOff>
      <xdr:row>18</xdr:row>
      <xdr:rowOff>9525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7171911" y="2627657"/>
          <a:ext cx="152814" cy="153643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314325</xdr:colOff>
      <xdr:row>18</xdr:row>
      <xdr:rowOff>28575</xdr:rowOff>
    </xdr:from>
    <xdr:to>
      <xdr:col>20</xdr:col>
      <xdr:colOff>77877</xdr:colOff>
      <xdr:row>19</xdr:row>
      <xdr:rowOff>21695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7096125" y="2800350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323850</xdr:colOff>
      <xdr:row>29</xdr:row>
      <xdr:rowOff>95250</xdr:rowOff>
    </xdr:from>
    <xdr:to>
      <xdr:col>20</xdr:col>
      <xdr:colOff>87402</xdr:colOff>
      <xdr:row>30</xdr:row>
      <xdr:rowOff>97895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7105650" y="4543425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352425</xdr:colOff>
      <xdr:row>7</xdr:row>
      <xdr:rowOff>104775</xdr:rowOff>
    </xdr:from>
    <xdr:to>
      <xdr:col>20</xdr:col>
      <xdr:colOff>9525</xdr:colOff>
      <xdr:row>30</xdr:row>
      <xdr:rowOff>76200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 flipH="1" flipV="1">
          <a:off x="7134225" y="1190625"/>
          <a:ext cx="38100" cy="34766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17</xdr:row>
      <xdr:rowOff>1</xdr:rowOff>
    </xdr:from>
    <xdr:to>
      <xdr:col>21</xdr:col>
      <xdr:colOff>171450</xdr:colOff>
      <xdr:row>18</xdr:row>
      <xdr:rowOff>49493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7229475" y="2619376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ysClr val="windowText" lastClr="000000"/>
              </a:solidFill>
              <a:effectLst/>
            </a:rPr>
            <a:t>50KVA</a:t>
          </a:r>
        </a:p>
      </xdr:txBody>
    </xdr:sp>
    <xdr:clientData/>
  </xdr:twoCellAnchor>
  <xdr:twoCellAnchor>
    <xdr:from>
      <xdr:col>18</xdr:col>
      <xdr:colOff>304800</xdr:colOff>
      <xdr:row>18</xdr:row>
      <xdr:rowOff>95250</xdr:rowOff>
    </xdr:from>
    <xdr:to>
      <xdr:col>19</xdr:col>
      <xdr:colOff>31052</xdr:colOff>
      <xdr:row>19</xdr:row>
      <xdr:rowOff>8037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A69018BA-A594-4985-858B-356B19A85DEA}"/>
            </a:ext>
          </a:extLst>
        </xdr:cNvPr>
        <xdr:cNvGrpSpPr/>
      </xdr:nvGrpSpPr>
      <xdr:grpSpPr>
        <a:xfrm rot="20731053">
          <a:off x="6705600" y="2867025"/>
          <a:ext cx="107252" cy="65187"/>
          <a:chOff x="13029613" y="2289822"/>
          <a:chExt cx="107252" cy="65187"/>
        </a:xfrm>
      </xdr:grpSpPr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A87BD14D-D093-92F7-5C51-0021BF032836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50">
            <a:extLst>
              <a:ext uri="{FF2B5EF4-FFF2-40B4-BE49-F238E27FC236}">
                <a16:creationId xmlns:a16="http://schemas.microsoft.com/office/drawing/2014/main" id="{F5E7385D-B2D7-2ECD-050C-61A9BB1C5E93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760C4E0F-41D1-7E12-2187-B58022907A5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364069</xdr:colOff>
      <xdr:row>18</xdr:row>
      <xdr:rowOff>49886</xdr:rowOff>
    </xdr:from>
    <xdr:to>
      <xdr:col>19</xdr:col>
      <xdr:colOff>335494</xdr:colOff>
      <xdr:row>19</xdr:row>
      <xdr:rowOff>68936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95E6241F-4806-44A3-8AB9-210F2679B922}"/>
            </a:ext>
          </a:extLst>
        </xdr:cNvPr>
        <xdr:cNvCxnSpPr>
          <a:stCxn id="190" idx="1"/>
          <a:endCxn id="266" idx="1"/>
        </xdr:cNvCxnSpPr>
      </xdr:nvCxnSpPr>
      <xdr:spPr>
        <a:xfrm flipV="1">
          <a:off x="6383869" y="2821661"/>
          <a:ext cx="733425" cy="1714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</xdr:colOff>
      <xdr:row>20</xdr:row>
      <xdr:rowOff>59728</xdr:rowOff>
    </xdr:from>
    <xdr:to>
      <xdr:col>19</xdr:col>
      <xdr:colOff>108093</xdr:colOff>
      <xdr:row>21</xdr:row>
      <xdr:rowOff>114300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8B65190D-DC81-4269-83DE-B0B8A2500EF5}"/>
            </a:ext>
          </a:extLst>
        </xdr:cNvPr>
        <xdr:cNvSpPr txBox="1"/>
      </xdr:nvSpPr>
      <xdr:spPr>
        <a:xfrm>
          <a:off x="1514475" y="3136303"/>
          <a:ext cx="5375418" cy="20697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000"/>
            <a:t>JL DSN. MOJOLEGI</a:t>
          </a:r>
        </a:p>
      </xdr:txBody>
    </xdr:sp>
    <xdr:clientData/>
  </xdr:twoCellAnchor>
  <xdr:twoCellAnchor>
    <xdr:from>
      <xdr:col>17</xdr:col>
      <xdr:colOff>342900</xdr:colOff>
      <xdr:row>19</xdr:row>
      <xdr:rowOff>47625</xdr:rowOff>
    </xdr:from>
    <xdr:to>
      <xdr:col>18</xdr:col>
      <xdr:colOff>106452</xdr:colOff>
      <xdr:row>20</xdr:row>
      <xdr:rowOff>40745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613E5B9C-A3FD-41C4-9869-A0B3B3000E27}"/>
            </a:ext>
          </a:extLst>
        </xdr:cNvPr>
        <xdr:cNvGrpSpPr/>
      </xdr:nvGrpSpPr>
      <xdr:grpSpPr>
        <a:xfrm>
          <a:off x="6362700" y="2971800"/>
          <a:ext cx="144552" cy="145520"/>
          <a:chOff x="9937028" y="802652"/>
          <a:chExt cx="83991" cy="77961"/>
        </a:xfrm>
      </xdr:grpSpPr>
      <xdr:sp macro="" textlink="">
        <xdr:nvSpPr>
          <xdr:cNvPr id="190" name="Oval 1">
            <a:extLst>
              <a:ext uri="{FF2B5EF4-FFF2-40B4-BE49-F238E27FC236}">
                <a16:creationId xmlns:a16="http://schemas.microsoft.com/office/drawing/2014/main" id="{AD1C8CBF-4572-01C8-303E-91E06C74EA0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1" name="Straight Connector 3">
            <a:extLst>
              <a:ext uri="{FF2B5EF4-FFF2-40B4-BE49-F238E27FC236}">
                <a16:creationId xmlns:a16="http://schemas.microsoft.com/office/drawing/2014/main" id="{29394343-DE38-C7CF-30AE-DC280F7177B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7">
            <a:extLst>
              <a:ext uri="{FF2B5EF4-FFF2-40B4-BE49-F238E27FC236}">
                <a16:creationId xmlns:a16="http://schemas.microsoft.com/office/drawing/2014/main" id="{FC348343-A8F6-A64E-4E50-75767B51D23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19050</xdr:colOff>
      <xdr:row>22</xdr:row>
      <xdr:rowOff>57150</xdr:rowOff>
    </xdr:from>
    <xdr:to>
      <xdr:col>14</xdr:col>
      <xdr:colOff>209550</xdr:colOff>
      <xdr:row>23</xdr:row>
      <xdr:rowOff>85725</xdr:rowOff>
    </xdr:to>
    <xdr:sp macro="" textlink="">
      <xdr:nvSpPr>
        <xdr:cNvPr id="194" name="Oval 193">
          <a:extLst>
            <a:ext uri="{FF2B5EF4-FFF2-40B4-BE49-F238E27FC236}">
              <a16:creationId xmlns:a16="http://schemas.microsoft.com/office/drawing/2014/main" id="{F3FE6828-C495-446C-B63D-B2D366517C1D}"/>
            </a:ext>
          </a:extLst>
        </xdr:cNvPr>
        <xdr:cNvSpPr/>
      </xdr:nvSpPr>
      <xdr:spPr>
        <a:xfrm>
          <a:off x="4895850" y="3438525"/>
          <a:ext cx="190500" cy="180975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200025</xdr:colOff>
      <xdr:row>22</xdr:row>
      <xdr:rowOff>38100</xdr:rowOff>
    </xdr:from>
    <xdr:to>
      <xdr:col>11</xdr:col>
      <xdr:colOff>9525</xdr:colOff>
      <xdr:row>23</xdr:row>
      <xdr:rowOff>66675</xdr:rowOff>
    </xdr:to>
    <xdr:sp macro="" textlink="">
      <xdr:nvSpPr>
        <xdr:cNvPr id="197" name="Oval 196">
          <a:extLst>
            <a:ext uri="{FF2B5EF4-FFF2-40B4-BE49-F238E27FC236}">
              <a16:creationId xmlns:a16="http://schemas.microsoft.com/office/drawing/2014/main" id="{55268DC5-4664-4791-BC80-3AC833D7F531}"/>
            </a:ext>
          </a:extLst>
        </xdr:cNvPr>
        <xdr:cNvSpPr/>
      </xdr:nvSpPr>
      <xdr:spPr>
        <a:xfrm>
          <a:off x="3552825" y="3419475"/>
          <a:ext cx="190500" cy="180975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19050</xdr:colOff>
      <xdr:row>18</xdr:row>
      <xdr:rowOff>133350</xdr:rowOff>
    </xdr:from>
    <xdr:to>
      <xdr:col>8</xdr:col>
      <xdr:colOff>209550</xdr:colOff>
      <xdr:row>20</xdr:row>
      <xdr:rowOff>9525</xdr:rowOff>
    </xdr:to>
    <xdr:sp macro="" textlink="">
      <xdr:nvSpPr>
        <xdr:cNvPr id="201" name="Oval 200">
          <a:extLst>
            <a:ext uri="{FF2B5EF4-FFF2-40B4-BE49-F238E27FC236}">
              <a16:creationId xmlns:a16="http://schemas.microsoft.com/office/drawing/2014/main" id="{B16CA966-FA4D-4DF3-8BC6-906A79F1BCF0}"/>
            </a:ext>
          </a:extLst>
        </xdr:cNvPr>
        <xdr:cNvSpPr/>
      </xdr:nvSpPr>
      <xdr:spPr>
        <a:xfrm>
          <a:off x="2609850" y="2905125"/>
          <a:ext cx="190500" cy="180975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208722</xdr:colOff>
      <xdr:row>20</xdr:row>
      <xdr:rowOff>85725</xdr:rowOff>
    </xdr:from>
    <xdr:to>
      <xdr:col>21</xdr:col>
      <xdr:colOff>361950</xdr:colOff>
      <xdr:row>28</xdr:row>
      <xdr:rowOff>95250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6990522" y="3162300"/>
          <a:ext cx="915228" cy="12287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K2-803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G136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50 KVA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CA-5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3</xdr:col>
      <xdr:colOff>361950</xdr:colOff>
      <xdr:row>19</xdr:row>
      <xdr:rowOff>19050</xdr:rowOff>
    </xdr:from>
    <xdr:to>
      <xdr:col>4</xdr:col>
      <xdr:colOff>171450</xdr:colOff>
      <xdr:row>20</xdr:row>
      <xdr:rowOff>47625</xdr:rowOff>
    </xdr:to>
    <xdr:sp macro="" textlink="">
      <xdr:nvSpPr>
        <xdr:cNvPr id="202" name="Oval 201">
          <a:extLst>
            <a:ext uri="{FF2B5EF4-FFF2-40B4-BE49-F238E27FC236}">
              <a16:creationId xmlns:a16="http://schemas.microsoft.com/office/drawing/2014/main" id="{48F56270-FBDF-4428-A391-1EEE41E9CEBB}"/>
            </a:ext>
          </a:extLst>
        </xdr:cNvPr>
        <xdr:cNvSpPr/>
      </xdr:nvSpPr>
      <xdr:spPr>
        <a:xfrm>
          <a:off x="1047750" y="2943225"/>
          <a:ext cx="190500" cy="180975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285750</xdr:colOff>
      <xdr:row>9</xdr:row>
      <xdr:rowOff>85725</xdr:rowOff>
    </xdr:from>
    <xdr:to>
      <xdr:col>5</xdr:col>
      <xdr:colOff>76200</xdr:colOff>
      <xdr:row>28</xdr:row>
      <xdr:rowOff>57150</xdr:rowOff>
    </xdr:to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FCB5C04C-AFFC-4C17-94F7-DDB48848D132}"/>
            </a:ext>
          </a:extLst>
        </xdr:cNvPr>
        <xdr:cNvSpPr txBox="1"/>
      </xdr:nvSpPr>
      <xdr:spPr>
        <a:xfrm rot="5400000">
          <a:off x="0" y="2828925"/>
          <a:ext cx="2876550" cy="1714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114300</xdr:colOff>
      <xdr:row>10</xdr:row>
      <xdr:rowOff>142875</xdr:rowOff>
    </xdr:from>
    <xdr:to>
      <xdr:col>5</xdr:col>
      <xdr:colOff>258852</xdr:colOff>
      <xdr:row>11</xdr:row>
      <xdr:rowOff>135995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F2DA9BEA-BD0D-4DC0-8C6E-71B7E438661F}"/>
            </a:ext>
          </a:extLst>
        </xdr:cNvPr>
        <xdr:cNvGrpSpPr/>
      </xdr:nvGrpSpPr>
      <xdr:grpSpPr>
        <a:xfrm>
          <a:off x="1562100" y="1685925"/>
          <a:ext cx="144552" cy="14552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C8D78B9E-F76B-D99A-747B-50EB70DA7D5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5" name="Straight Connector 3">
            <a:extLst>
              <a:ext uri="{FF2B5EF4-FFF2-40B4-BE49-F238E27FC236}">
                <a16:creationId xmlns:a16="http://schemas.microsoft.com/office/drawing/2014/main" id="{74200688-1939-B1D0-238A-C04906EC096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7">
            <a:extLst>
              <a:ext uri="{FF2B5EF4-FFF2-40B4-BE49-F238E27FC236}">
                <a16:creationId xmlns:a16="http://schemas.microsoft.com/office/drawing/2014/main" id="{9E4A0564-401B-B665-1028-3BE542D6A98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409574</xdr:colOff>
      <xdr:row>9</xdr:row>
      <xdr:rowOff>76199</xdr:rowOff>
    </xdr:from>
    <xdr:to>
      <xdr:col>5</xdr:col>
      <xdr:colOff>76199</xdr:colOff>
      <xdr:row>10</xdr:row>
      <xdr:rowOff>104774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DB4BD8B-77A4-4525-B45F-39C62DE19014}"/>
            </a:ext>
          </a:extLst>
        </xdr:cNvPr>
        <xdr:cNvSpPr txBox="1"/>
      </xdr:nvSpPr>
      <xdr:spPr>
        <a:xfrm>
          <a:off x="600074" y="1466849"/>
          <a:ext cx="923925" cy="1809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14</xdr:col>
      <xdr:colOff>114300</xdr:colOff>
      <xdr:row>19</xdr:row>
      <xdr:rowOff>68936</xdr:rowOff>
    </xdr:from>
    <xdr:to>
      <xdr:col>17</xdr:col>
      <xdr:colOff>364069</xdr:colOff>
      <xdr:row>22</xdr:row>
      <xdr:rowOff>57150</xdr:rowOff>
    </xdr:to>
    <xdr:cxnSp macro="">
      <xdr:nvCxnSpPr>
        <xdr:cNvPr id="221" name="Straight Connector 220">
          <a:extLst>
            <a:ext uri="{FF2B5EF4-FFF2-40B4-BE49-F238E27FC236}">
              <a16:creationId xmlns:a16="http://schemas.microsoft.com/office/drawing/2014/main" id="{DE328A5C-8813-48B3-813B-C6427EABBE34}"/>
            </a:ext>
          </a:extLst>
        </xdr:cNvPr>
        <xdr:cNvCxnSpPr>
          <a:stCxn id="194" idx="0"/>
          <a:endCxn id="190" idx="1"/>
        </xdr:cNvCxnSpPr>
      </xdr:nvCxnSpPr>
      <xdr:spPr>
        <a:xfrm flipV="1">
          <a:off x="4991100" y="2993111"/>
          <a:ext cx="1392769" cy="4454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295275</xdr:colOff>
      <xdr:row>22</xdr:row>
      <xdr:rowOff>38100</xdr:rowOff>
    </xdr:from>
    <xdr:to>
      <xdr:col>14</xdr:col>
      <xdr:colOff>114300</xdr:colOff>
      <xdr:row>22</xdr:row>
      <xdr:rowOff>57150</xdr:rowOff>
    </xdr:to>
    <xdr:cxnSp macro="">
      <xdr:nvCxnSpPr>
        <xdr:cNvPr id="224" name="Straight Connector 223">
          <a:extLst>
            <a:ext uri="{FF2B5EF4-FFF2-40B4-BE49-F238E27FC236}">
              <a16:creationId xmlns:a16="http://schemas.microsoft.com/office/drawing/2014/main" id="{6C8D7C62-35DA-4258-B76E-C5DAD60F10AC}"/>
            </a:ext>
          </a:extLst>
        </xdr:cNvPr>
        <xdr:cNvCxnSpPr>
          <a:stCxn id="197" idx="0"/>
          <a:endCxn id="194" idx="0"/>
        </xdr:cNvCxnSpPr>
      </xdr:nvCxnSpPr>
      <xdr:spPr>
        <a:xfrm>
          <a:off x="3648075" y="3419475"/>
          <a:ext cx="1343025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18</xdr:row>
      <xdr:rowOff>133350</xdr:rowOff>
    </xdr:from>
    <xdr:to>
      <xdr:col>10</xdr:col>
      <xdr:colOff>295275</xdr:colOff>
      <xdr:row>22</xdr:row>
      <xdr:rowOff>38100</xdr:rowOff>
    </xdr:to>
    <xdr:cxnSp macro="">
      <xdr:nvCxnSpPr>
        <xdr:cNvPr id="227" name="Straight Connector 226">
          <a:extLst>
            <a:ext uri="{FF2B5EF4-FFF2-40B4-BE49-F238E27FC236}">
              <a16:creationId xmlns:a16="http://schemas.microsoft.com/office/drawing/2014/main" id="{A16473D4-D890-4CD7-A63F-2A657795D44D}"/>
            </a:ext>
          </a:extLst>
        </xdr:cNvPr>
        <xdr:cNvCxnSpPr>
          <a:stCxn id="201" idx="0"/>
          <a:endCxn id="197" idx="0"/>
        </xdr:cNvCxnSpPr>
      </xdr:nvCxnSpPr>
      <xdr:spPr>
        <a:xfrm>
          <a:off x="2705100" y="2905125"/>
          <a:ext cx="942975" cy="5143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18</xdr:row>
      <xdr:rowOff>133350</xdr:rowOff>
    </xdr:from>
    <xdr:to>
      <xdr:col>8</xdr:col>
      <xdr:colOff>114300</xdr:colOff>
      <xdr:row>19</xdr:row>
      <xdr:rowOff>19050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AB6827D4-3978-4564-B235-F8DAB58D68AA}"/>
            </a:ext>
          </a:extLst>
        </xdr:cNvPr>
        <xdr:cNvCxnSpPr>
          <a:stCxn id="202" idx="0"/>
          <a:endCxn id="201" idx="0"/>
        </xdr:cNvCxnSpPr>
      </xdr:nvCxnSpPr>
      <xdr:spPr>
        <a:xfrm flipV="1">
          <a:off x="1143000" y="2905125"/>
          <a:ext cx="1562100" cy="381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11</xdr:row>
      <xdr:rowOff>11786</xdr:rowOff>
    </xdr:from>
    <xdr:to>
      <xdr:col>5</xdr:col>
      <xdr:colOff>135469</xdr:colOff>
      <xdr:row>19</xdr:row>
      <xdr:rowOff>19050</xdr:rowOff>
    </xdr:to>
    <xdr:cxnSp macro="">
      <xdr:nvCxnSpPr>
        <xdr:cNvPr id="233" name="Straight Connector 232">
          <a:extLst>
            <a:ext uri="{FF2B5EF4-FFF2-40B4-BE49-F238E27FC236}">
              <a16:creationId xmlns:a16="http://schemas.microsoft.com/office/drawing/2014/main" id="{96AEC8D9-F7E7-44E5-8895-A09E619C9888}"/>
            </a:ext>
          </a:extLst>
        </xdr:cNvPr>
        <xdr:cNvCxnSpPr>
          <a:stCxn id="202" idx="0"/>
          <a:endCxn id="213" idx="1"/>
        </xdr:cNvCxnSpPr>
      </xdr:nvCxnSpPr>
      <xdr:spPr>
        <a:xfrm flipV="1">
          <a:off x="1143000" y="1707236"/>
          <a:ext cx="440269" cy="12359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438150</xdr:colOff>
      <xdr:row>11</xdr:row>
      <xdr:rowOff>63235</xdr:rowOff>
    </xdr:from>
    <xdr:to>
      <xdr:col>5</xdr:col>
      <xdr:colOff>114300</xdr:colOff>
      <xdr:row>11</xdr:row>
      <xdr:rowOff>85725</xdr:rowOff>
    </xdr:to>
    <xdr:cxnSp macro="">
      <xdr:nvCxnSpPr>
        <xdr:cNvPr id="236" name="Straight Connector 235">
          <a:extLst>
            <a:ext uri="{FF2B5EF4-FFF2-40B4-BE49-F238E27FC236}">
              <a16:creationId xmlns:a16="http://schemas.microsoft.com/office/drawing/2014/main" id="{0C998925-8DCA-4D27-8B48-325D77C054A3}"/>
            </a:ext>
          </a:extLst>
        </xdr:cNvPr>
        <xdr:cNvCxnSpPr>
          <a:endCxn id="213" idx="2"/>
        </xdr:cNvCxnSpPr>
      </xdr:nvCxnSpPr>
      <xdr:spPr>
        <a:xfrm flipV="1">
          <a:off x="628650" y="1758685"/>
          <a:ext cx="933450" cy="224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352425</xdr:colOff>
      <xdr:row>20</xdr:row>
      <xdr:rowOff>123825</xdr:rowOff>
    </xdr:from>
    <xdr:to>
      <xdr:col>16</xdr:col>
      <xdr:colOff>78677</xdr:colOff>
      <xdr:row>21</xdr:row>
      <xdr:rowOff>36612</xdr:rowOff>
    </xdr:to>
    <xdr:grpSp>
      <xdr:nvGrpSpPr>
        <xdr:cNvPr id="239" name="Group 238">
          <a:extLst>
            <a:ext uri="{FF2B5EF4-FFF2-40B4-BE49-F238E27FC236}">
              <a16:creationId xmlns:a16="http://schemas.microsoft.com/office/drawing/2014/main" id="{39E107BD-9543-4ACC-9B57-EB59EFC9C91B}"/>
            </a:ext>
          </a:extLst>
        </xdr:cNvPr>
        <xdr:cNvGrpSpPr/>
      </xdr:nvGrpSpPr>
      <xdr:grpSpPr>
        <a:xfrm rot="20731053">
          <a:off x="5610225" y="3200400"/>
          <a:ext cx="107252" cy="65187"/>
          <a:chOff x="13029613" y="2289822"/>
          <a:chExt cx="107252" cy="65187"/>
        </a:xfrm>
      </xdr:grpSpPr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0240F4BE-878F-B9EC-6681-66D19D1E5AE9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50">
            <a:extLst>
              <a:ext uri="{FF2B5EF4-FFF2-40B4-BE49-F238E27FC236}">
                <a16:creationId xmlns:a16="http://schemas.microsoft.com/office/drawing/2014/main" id="{F72940FA-6B4A-E4C7-63F0-2FE16EF6FC9D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71BBC092-20EE-A4CE-E06A-4EFE05BCF39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161925</xdr:colOff>
      <xdr:row>22</xdr:row>
      <xdr:rowOff>28575</xdr:rowOff>
    </xdr:from>
    <xdr:to>
      <xdr:col>12</xdr:col>
      <xdr:colOff>269177</xdr:colOff>
      <xdr:row>22</xdr:row>
      <xdr:rowOff>93762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8101D0DF-818F-49ED-A240-011A7B849357}"/>
            </a:ext>
          </a:extLst>
        </xdr:cNvPr>
        <xdr:cNvGrpSpPr/>
      </xdr:nvGrpSpPr>
      <xdr:grpSpPr>
        <a:xfrm>
          <a:off x="4276725" y="3409950"/>
          <a:ext cx="107252" cy="65187"/>
          <a:chOff x="13029613" y="2289822"/>
          <a:chExt cx="107252" cy="65187"/>
        </a:xfrm>
      </xdr:grpSpPr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5C49E939-9EC4-2ABC-0467-1B835DC1FEB8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50">
            <a:extLst>
              <a:ext uri="{FF2B5EF4-FFF2-40B4-BE49-F238E27FC236}">
                <a16:creationId xmlns:a16="http://schemas.microsoft.com/office/drawing/2014/main" id="{4CA1485F-66B1-0928-AD80-0308B173C3D9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DC0BE660-E828-DFB3-692C-111ABDA2EA3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19050</xdr:colOff>
      <xdr:row>18</xdr:row>
      <xdr:rowOff>142874</xdr:rowOff>
    </xdr:from>
    <xdr:to>
      <xdr:col>6</xdr:col>
      <xdr:colOff>126302</xdr:colOff>
      <xdr:row>19</xdr:row>
      <xdr:rowOff>55661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2E4B540A-E778-4C87-B68C-660FA59F8DE4}"/>
            </a:ext>
          </a:extLst>
        </xdr:cNvPr>
        <xdr:cNvGrpSpPr/>
      </xdr:nvGrpSpPr>
      <xdr:grpSpPr>
        <a:xfrm rot="21410135">
          <a:off x="1847850" y="2914649"/>
          <a:ext cx="107252" cy="65187"/>
          <a:chOff x="13029613" y="2289822"/>
          <a:chExt cx="107252" cy="65187"/>
        </a:xfrm>
      </xdr:grpSpPr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3B90E483-AD9C-4463-C8A1-44B300BBCE1E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50">
            <a:extLst>
              <a:ext uri="{FF2B5EF4-FFF2-40B4-BE49-F238E27FC236}">
                <a16:creationId xmlns:a16="http://schemas.microsoft.com/office/drawing/2014/main" id="{A636E417-4971-4511-8CF5-2D74F6D4D18B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29E9B748-23FE-4B0C-0BCD-060F356E870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150417</xdr:colOff>
      <xdr:row>20</xdr:row>
      <xdr:rowOff>59131</xdr:rowOff>
    </xdr:from>
    <xdr:to>
      <xdr:col>9</xdr:col>
      <xdr:colOff>257669</xdr:colOff>
      <xdr:row>20</xdr:row>
      <xdr:rowOff>124318</xdr:rowOff>
    </xdr:to>
    <xdr:grpSp>
      <xdr:nvGrpSpPr>
        <xdr:cNvPr id="281" name="Group 280">
          <a:extLst>
            <a:ext uri="{FF2B5EF4-FFF2-40B4-BE49-F238E27FC236}">
              <a16:creationId xmlns:a16="http://schemas.microsoft.com/office/drawing/2014/main" id="{CA757E1A-579B-41D5-A490-7D84D3A87069}"/>
            </a:ext>
          </a:extLst>
        </xdr:cNvPr>
        <xdr:cNvGrpSpPr/>
      </xdr:nvGrpSpPr>
      <xdr:grpSpPr>
        <a:xfrm rot="1767757">
          <a:off x="3122217" y="3135706"/>
          <a:ext cx="107252" cy="65187"/>
          <a:chOff x="13029613" y="2289822"/>
          <a:chExt cx="107252" cy="65187"/>
        </a:xfrm>
      </xdr:grpSpPr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011EEB41-06D3-2DF2-8710-A61E3FC431D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50">
            <a:extLst>
              <a:ext uri="{FF2B5EF4-FFF2-40B4-BE49-F238E27FC236}">
                <a16:creationId xmlns:a16="http://schemas.microsoft.com/office/drawing/2014/main" id="{E8E62433-D3A5-2624-9255-C7CA5EDCCE4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709B72E7-E048-A92B-0072-A65D9F42A475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240107</xdr:colOff>
      <xdr:row>15</xdr:row>
      <xdr:rowOff>36118</xdr:rowOff>
    </xdr:from>
    <xdr:to>
      <xdr:col>4</xdr:col>
      <xdr:colOff>305294</xdr:colOff>
      <xdr:row>15</xdr:row>
      <xdr:rowOff>143370</xdr:rowOff>
    </xdr:to>
    <xdr:grpSp>
      <xdr:nvGrpSpPr>
        <xdr:cNvPr id="251" name="Group 250">
          <a:extLst>
            <a:ext uri="{FF2B5EF4-FFF2-40B4-BE49-F238E27FC236}">
              <a16:creationId xmlns:a16="http://schemas.microsoft.com/office/drawing/2014/main" id="{B04C4DDD-2176-456B-A11D-9D668B5150C4}"/>
            </a:ext>
          </a:extLst>
        </xdr:cNvPr>
        <xdr:cNvGrpSpPr/>
      </xdr:nvGrpSpPr>
      <xdr:grpSpPr>
        <a:xfrm rot="16968534">
          <a:off x="1285875" y="2371725"/>
          <a:ext cx="107252" cy="65187"/>
          <a:chOff x="13029613" y="2289822"/>
          <a:chExt cx="107252" cy="65187"/>
        </a:xfrm>
      </xdr:grpSpPr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E1634612-60BC-451F-FCA6-3E81580B67C1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50">
            <a:extLst>
              <a:ext uri="{FF2B5EF4-FFF2-40B4-BE49-F238E27FC236}">
                <a16:creationId xmlns:a16="http://schemas.microsoft.com/office/drawing/2014/main" id="{8A6EB127-AEAF-D082-1E11-C19682EF468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B3180AA1-FE77-F261-31C7-128AA1B69131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152400</xdr:colOff>
      <xdr:row>11</xdr:row>
      <xdr:rowOff>57150</xdr:rowOff>
    </xdr:from>
    <xdr:to>
      <xdr:col>3</xdr:col>
      <xdr:colOff>259652</xdr:colOff>
      <xdr:row>11</xdr:row>
      <xdr:rowOff>122337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5BCC5A58-1FD7-40F6-A565-18176C71C9DC}"/>
            </a:ext>
          </a:extLst>
        </xdr:cNvPr>
        <xdr:cNvGrpSpPr/>
      </xdr:nvGrpSpPr>
      <xdr:grpSpPr>
        <a:xfrm rot="213459">
          <a:off x="838200" y="1752600"/>
          <a:ext cx="107252" cy="65187"/>
          <a:chOff x="13029613" y="2289822"/>
          <a:chExt cx="107252" cy="65187"/>
        </a:xfrm>
      </xdr:grpSpPr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C4DD5D1A-6F7A-1DB5-5955-C574CD19752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50">
            <a:extLst>
              <a:ext uri="{FF2B5EF4-FFF2-40B4-BE49-F238E27FC236}">
                <a16:creationId xmlns:a16="http://schemas.microsoft.com/office/drawing/2014/main" id="{B81B229E-1266-7FE6-AE10-568E15C2F284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9358B264-4C05-8AE3-B84C-BD82A4E9EB77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114300</xdr:colOff>
      <xdr:row>19</xdr:row>
      <xdr:rowOff>47625</xdr:rowOff>
    </xdr:from>
    <xdr:to>
      <xdr:col>18</xdr:col>
      <xdr:colOff>258852</xdr:colOff>
      <xdr:row>20</xdr:row>
      <xdr:rowOff>40745</xdr:rowOff>
    </xdr:to>
    <xdr:grpSp>
      <xdr:nvGrpSpPr>
        <xdr:cNvPr id="259" name="Group 13">
          <a:extLst>
            <a:ext uri="{FF2B5EF4-FFF2-40B4-BE49-F238E27FC236}">
              <a16:creationId xmlns:a16="http://schemas.microsoft.com/office/drawing/2014/main" id="{313F508C-BD86-4CD8-A261-3980DC06BDA4}"/>
            </a:ext>
          </a:extLst>
        </xdr:cNvPr>
        <xdr:cNvGrpSpPr/>
      </xdr:nvGrpSpPr>
      <xdr:grpSpPr>
        <a:xfrm>
          <a:off x="6515100" y="2971800"/>
          <a:ext cx="144552" cy="145520"/>
          <a:chOff x="9937028" y="802652"/>
          <a:chExt cx="83991" cy="77961"/>
        </a:xfrm>
      </xdr:grpSpPr>
      <xdr:sp macro="" textlink="">
        <xdr:nvSpPr>
          <xdr:cNvPr id="260" name="Oval 1">
            <a:extLst>
              <a:ext uri="{FF2B5EF4-FFF2-40B4-BE49-F238E27FC236}">
                <a16:creationId xmlns:a16="http://schemas.microsoft.com/office/drawing/2014/main" id="{267BC0B2-D86E-70EA-86A9-C6758B6FCD3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1" name="Straight Connector 3">
            <a:extLst>
              <a:ext uri="{FF2B5EF4-FFF2-40B4-BE49-F238E27FC236}">
                <a16:creationId xmlns:a16="http://schemas.microsoft.com/office/drawing/2014/main" id="{8EF05B19-9838-7453-F7AA-266E0A53130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7">
            <a:extLst>
              <a:ext uri="{FF2B5EF4-FFF2-40B4-BE49-F238E27FC236}">
                <a16:creationId xmlns:a16="http://schemas.microsoft.com/office/drawing/2014/main" id="{A77B4ABF-9DC2-1FF3-C174-C523D6762AE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266700</xdr:colOff>
      <xdr:row>22</xdr:row>
      <xdr:rowOff>66675</xdr:rowOff>
    </xdr:from>
    <xdr:to>
      <xdr:col>14</xdr:col>
      <xdr:colOff>30252</xdr:colOff>
      <xdr:row>23</xdr:row>
      <xdr:rowOff>59795</xdr:rowOff>
    </xdr:to>
    <xdr:grpSp>
      <xdr:nvGrpSpPr>
        <xdr:cNvPr id="263" name="Group 13">
          <a:extLst>
            <a:ext uri="{FF2B5EF4-FFF2-40B4-BE49-F238E27FC236}">
              <a16:creationId xmlns:a16="http://schemas.microsoft.com/office/drawing/2014/main" id="{664BA4F7-1B09-4231-816D-CD83D1C18EB9}"/>
            </a:ext>
          </a:extLst>
        </xdr:cNvPr>
        <xdr:cNvGrpSpPr/>
      </xdr:nvGrpSpPr>
      <xdr:grpSpPr>
        <a:xfrm>
          <a:off x="4762500" y="3448050"/>
          <a:ext cx="144552" cy="145520"/>
          <a:chOff x="9937028" y="802652"/>
          <a:chExt cx="83991" cy="77961"/>
        </a:xfrm>
      </xdr:grpSpPr>
      <xdr:sp macro="" textlink="">
        <xdr:nvSpPr>
          <xdr:cNvPr id="264" name="Oval 1">
            <a:extLst>
              <a:ext uri="{FF2B5EF4-FFF2-40B4-BE49-F238E27FC236}">
                <a16:creationId xmlns:a16="http://schemas.microsoft.com/office/drawing/2014/main" id="{9AB77866-EB44-EA2E-EDAD-1238B511F85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4" name="Straight Connector 3">
            <a:extLst>
              <a:ext uri="{FF2B5EF4-FFF2-40B4-BE49-F238E27FC236}">
                <a16:creationId xmlns:a16="http://schemas.microsoft.com/office/drawing/2014/main" id="{4E70FFBC-6BFD-A7E6-C649-B5D5D00C5AC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7">
            <a:extLst>
              <a:ext uri="{FF2B5EF4-FFF2-40B4-BE49-F238E27FC236}">
                <a16:creationId xmlns:a16="http://schemas.microsoft.com/office/drawing/2014/main" id="{4B6C3911-2276-9459-49D4-9CE5B4FF3ED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57150</xdr:colOff>
      <xdr:row>22</xdr:row>
      <xdr:rowOff>57150</xdr:rowOff>
    </xdr:from>
    <xdr:to>
      <xdr:col>10</xdr:col>
      <xdr:colOff>201702</xdr:colOff>
      <xdr:row>23</xdr:row>
      <xdr:rowOff>50270</xdr:rowOff>
    </xdr:to>
    <xdr:grpSp>
      <xdr:nvGrpSpPr>
        <xdr:cNvPr id="276" name="Group 13">
          <a:extLst>
            <a:ext uri="{FF2B5EF4-FFF2-40B4-BE49-F238E27FC236}">
              <a16:creationId xmlns:a16="http://schemas.microsoft.com/office/drawing/2014/main" id="{5E9BAFB0-9880-416F-A877-8B62072D1769}"/>
            </a:ext>
          </a:extLst>
        </xdr:cNvPr>
        <xdr:cNvGrpSpPr/>
      </xdr:nvGrpSpPr>
      <xdr:grpSpPr>
        <a:xfrm>
          <a:off x="3409950" y="3438525"/>
          <a:ext cx="144552" cy="145520"/>
          <a:chOff x="9937028" y="802652"/>
          <a:chExt cx="83991" cy="77961"/>
        </a:xfrm>
      </xdr:grpSpPr>
      <xdr:sp macro="" textlink="">
        <xdr:nvSpPr>
          <xdr:cNvPr id="277" name="Oval 1">
            <a:extLst>
              <a:ext uri="{FF2B5EF4-FFF2-40B4-BE49-F238E27FC236}">
                <a16:creationId xmlns:a16="http://schemas.microsoft.com/office/drawing/2014/main" id="{AC84205F-EC78-779B-20B7-28A2762064B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8" name="Straight Connector 3">
            <a:extLst>
              <a:ext uri="{FF2B5EF4-FFF2-40B4-BE49-F238E27FC236}">
                <a16:creationId xmlns:a16="http://schemas.microsoft.com/office/drawing/2014/main" id="{12350040-0AAC-5300-FA5F-17AFD7C36F7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7">
            <a:extLst>
              <a:ext uri="{FF2B5EF4-FFF2-40B4-BE49-F238E27FC236}">
                <a16:creationId xmlns:a16="http://schemas.microsoft.com/office/drawing/2014/main" id="{C7C23D90-15D7-88FE-9927-D3997900103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247650</xdr:colOff>
      <xdr:row>19</xdr:row>
      <xdr:rowOff>0</xdr:rowOff>
    </xdr:from>
    <xdr:to>
      <xdr:col>8</xdr:col>
      <xdr:colOff>11202</xdr:colOff>
      <xdr:row>19</xdr:row>
      <xdr:rowOff>145520</xdr:rowOff>
    </xdr:to>
    <xdr:grpSp>
      <xdr:nvGrpSpPr>
        <xdr:cNvPr id="280" name="Group 13">
          <a:extLst>
            <a:ext uri="{FF2B5EF4-FFF2-40B4-BE49-F238E27FC236}">
              <a16:creationId xmlns:a16="http://schemas.microsoft.com/office/drawing/2014/main" id="{40FD6998-284C-4676-B067-3F683EAC2B34}"/>
            </a:ext>
          </a:extLst>
        </xdr:cNvPr>
        <xdr:cNvGrpSpPr/>
      </xdr:nvGrpSpPr>
      <xdr:grpSpPr>
        <a:xfrm>
          <a:off x="2457450" y="2924175"/>
          <a:ext cx="144552" cy="145520"/>
          <a:chOff x="9937028" y="802652"/>
          <a:chExt cx="83991" cy="77961"/>
        </a:xfrm>
      </xdr:grpSpPr>
      <xdr:sp macro="" textlink="">
        <xdr:nvSpPr>
          <xdr:cNvPr id="285" name="Oval 1">
            <a:extLst>
              <a:ext uri="{FF2B5EF4-FFF2-40B4-BE49-F238E27FC236}">
                <a16:creationId xmlns:a16="http://schemas.microsoft.com/office/drawing/2014/main" id="{5CADFC28-AB5A-4F56-E07F-33F674A8891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6" name="Straight Connector 3">
            <a:extLst>
              <a:ext uri="{FF2B5EF4-FFF2-40B4-BE49-F238E27FC236}">
                <a16:creationId xmlns:a16="http://schemas.microsoft.com/office/drawing/2014/main" id="{4095297C-7321-6FAF-51B9-AADF7A19088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7">
            <a:extLst>
              <a:ext uri="{FF2B5EF4-FFF2-40B4-BE49-F238E27FC236}">
                <a16:creationId xmlns:a16="http://schemas.microsoft.com/office/drawing/2014/main" id="{230A2F5A-2F7D-242D-253E-A7BD8759C5E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219075</xdr:colOff>
      <xdr:row>19</xdr:row>
      <xdr:rowOff>28575</xdr:rowOff>
    </xdr:from>
    <xdr:to>
      <xdr:col>3</xdr:col>
      <xdr:colOff>363627</xdr:colOff>
      <xdr:row>20</xdr:row>
      <xdr:rowOff>21695</xdr:rowOff>
    </xdr:to>
    <xdr:grpSp>
      <xdr:nvGrpSpPr>
        <xdr:cNvPr id="288" name="Group 13">
          <a:extLst>
            <a:ext uri="{FF2B5EF4-FFF2-40B4-BE49-F238E27FC236}">
              <a16:creationId xmlns:a16="http://schemas.microsoft.com/office/drawing/2014/main" id="{B9526A0E-246A-4644-BC8D-A393D3AD3E5A}"/>
            </a:ext>
          </a:extLst>
        </xdr:cNvPr>
        <xdr:cNvGrpSpPr/>
      </xdr:nvGrpSpPr>
      <xdr:grpSpPr>
        <a:xfrm>
          <a:off x="904875" y="2952750"/>
          <a:ext cx="144552" cy="145520"/>
          <a:chOff x="9937028" y="802652"/>
          <a:chExt cx="83991" cy="77961"/>
        </a:xfrm>
      </xdr:grpSpPr>
      <xdr:sp macro="" textlink="">
        <xdr:nvSpPr>
          <xdr:cNvPr id="289" name="Oval 1">
            <a:extLst>
              <a:ext uri="{FF2B5EF4-FFF2-40B4-BE49-F238E27FC236}">
                <a16:creationId xmlns:a16="http://schemas.microsoft.com/office/drawing/2014/main" id="{189424BE-37EB-5492-A6C7-A73196E0B76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0" name="Straight Connector 3">
            <a:extLst>
              <a:ext uri="{FF2B5EF4-FFF2-40B4-BE49-F238E27FC236}">
                <a16:creationId xmlns:a16="http://schemas.microsoft.com/office/drawing/2014/main" id="{BEE39C11-F7AB-0B91-97B7-E41EE7E3E3E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Straight Connector 7">
            <a:extLst>
              <a:ext uri="{FF2B5EF4-FFF2-40B4-BE49-F238E27FC236}">
                <a16:creationId xmlns:a16="http://schemas.microsoft.com/office/drawing/2014/main" id="{7530882A-DCF8-4651-A210-D6836DAF491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76200</xdr:colOff>
      <xdr:row>20</xdr:row>
      <xdr:rowOff>47625</xdr:rowOff>
    </xdr:from>
    <xdr:to>
      <xdr:col>4</xdr:col>
      <xdr:colOff>161925</xdr:colOff>
      <xdr:row>27</xdr:row>
      <xdr:rowOff>0</xdr:rowOff>
    </xdr:to>
    <xdr:cxnSp macro="">
      <xdr:nvCxnSpPr>
        <xdr:cNvPr id="292" name="Straight Connector 291">
          <a:extLst>
            <a:ext uri="{FF2B5EF4-FFF2-40B4-BE49-F238E27FC236}">
              <a16:creationId xmlns:a16="http://schemas.microsoft.com/office/drawing/2014/main" id="{0E1A1761-CD1B-483C-A078-2B55B11905ED}"/>
            </a:ext>
          </a:extLst>
        </xdr:cNvPr>
        <xdr:cNvCxnSpPr>
          <a:stCxn id="202" idx="4"/>
        </xdr:cNvCxnSpPr>
      </xdr:nvCxnSpPr>
      <xdr:spPr>
        <a:xfrm>
          <a:off x="1143000" y="3124200"/>
          <a:ext cx="85725" cy="10191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87706</xdr:colOff>
      <xdr:row>23</xdr:row>
      <xdr:rowOff>17068</xdr:rowOff>
    </xdr:from>
    <xdr:to>
      <xdr:col>4</xdr:col>
      <xdr:colOff>152893</xdr:colOff>
      <xdr:row>23</xdr:row>
      <xdr:rowOff>124320</xdr:rowOff>
    </xdr:to>
    <xdr:grpSp>
      <xdr:nvGrpSpPr>
        <xdr:cNvPr id="295" name="Group 294">
          <a:extLst>
            <a:ext uri="{FF2B5EF4-FFF2-40B4-BE49-F238E27FC236}">
              <a16:creationId xmlns:a16="http://schemas.microsoft.com/office/drawing/2014/main" id="{55A14D81-A2C1-42BE-9865-BA1CB031FA72}"/>
            </a:ext>
          </a:extLst>
        </xdr:cNvPr>
        <xdr:cNvGrpSpPr/>
      </xdr:nvGrpSpPr>
      <xdr:grpSpPr>
        <a:xfrm rot="16020506">
          <a:off x="1133474" y="3571875"/>
          <a:ext cx="107252" cy="65187"/>
          <a:chOff x="13029613" y="2289822"/>
          <a:chExt cx="107252" cy="65187"/>
        </a:xfrm>
      </xdr:grpSpPr>
      <xdr:cxnSp macro="">
        <xdr:nvCxnSpPr>
          <xdr:cNvPr id="296" name="Straight Connector 295">
            <a:extLst>
              <a:ext uri="{FF2B5EF4-FFF2-40B4-BE49-F238E27FC236}">
                <a16:creationId xmlns:a16="http://schemas.microsoft.com/office/drawing/2014/main" id="{93035D3F-A81E-2F52-F2FF-B3F38CCBBFA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50">
            <a:extLst>
              <a:ext uri="{FF2B5EF4-FFF2-40B4-BE49-F238E27FC236}">
                <a16:creationId xmlns:a16="http://schemas.microsoft.com/office/drawing/2014/main" id="{AFC152D1-2B8D-F5B1-9406-D1EB11DD1C65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8396EDC3-047B-1397-2A9D-2F39F41B7C7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171450</xdr:colOff>
      <xdr:row>19</xdr:row>
      <xdr:rowOff>28576</xdr:rowOff>
    </xdr:from>
    <xdr:to>
      <xdr:col>19</xdr:col>
      <xdr:colOff>359157</xdr:colOff>
      <xdr:row>20</xdr:row>
      <xdr:rowOff>57150</xdr:rowOff>
    </xdr:to>
    <xdr:cxnSp macro="">
      <xdr:nvCxnSpPr>
        <xdr:cNvPr id="301" name="Straight Connector 300">
          <a:extLst>
            <a:ext uri="{FF2B5EF4-FFF2-40B4-BE49-F238E27FC236}">
              <a16:creationId xmlns:a16="http://schemas.microsoft.com/office/drawing/2014/main" id="{3972E19A-EC4D-4883-90C1-48CC01537BE1}"/>
            </a:ext>
          </a:extLst>
        </xdr:cNvPr>
        <xdr:cNvCxnSpPr/>
      </xdr:nvCxnSpPr>
      <xdr:spPr>
        <a:xfrm flipV="1">
          <a:off x="6572250" y="2952751"/>
          <a:ext cx="568707" cy="180974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181652</xdr:colOff>
      <xdr:row>20</xdr:row>
      <xdr:rowOff>19434</xdr:rowOff>
    </xdr:from>
    <xdr:to>
      <xdr:col>18</xdr:col>
      <xdr:colOff>135469</xdr:colOff>
      <xdr:row>23</xdr:row>
      <xdr:rowOff>59222</xdr:rowOff>
    </xdr:to>
    <xdr:cxnSp macro="">
      <xdr:nvCxnSpPr>
        <xdr:cNvPr id="303" name="Straight Connector 302">
          <a:extLst>
            <a:ext uri="{FF2B5EF4-FFF2-40B4-BE49-F238E27FC236}">
              <a16:creationId xmlns:a16="http://schemas.microsoft.com/office/drawing/2014/main" id="{A8E286A3-2173-418D-922F-6B364F6E70DC}"/>
            </a:ext>
          </a:extLst>
        </xdr:cNvPr>
        <xdr:cNvCxnSpPr>
          <a:stCxn id="194" idx="5"/>
          <a:endCxn id="260" idx="3"/>
        </xdr:cNvCxnSpPr>
      </xdr:nvCxnSpPr>
      <xdr:spPr>
        <a:xfrm flipV="1">
          <a:off x="5058452" y="3096009"/>
          <a:ext cx="1477817" cy="4969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180533</xdr:colOff>
      <xdr:row>23</xdr:row>
      <xdr:rowOff>28959</xdr:rowOff>
    </xdr:from>
    <xdr:to>
      <xdr:col>14</xdr:col>
      <xdr:colOff>46948</xdr:colOff>
      <xdr:row>23</xdr:row>
      <xdr:rowOff>59222</xdr:rowOff>
    </xdr:to>
    <xdr:cxnSp macro="">
      <xdr:nvCxnSpPr>
        <xdr:cNvPr id="306" name="Straight Connector 305">
          <a:extLst>
            <a:ext uri="{FF2B5EF4-FFF2-40B4-BE49-F238E27FC236}">
              <a16:creationId xmlns:a16="http://schemas.microsoft.com/office/drawing/2014/main" id="{47F21E53-C444-4081-A4DA-BA375D848309}"/>
            </a:ext>
          </a:extLst>
        </xdr:cNvPr>
        <xdr:cNvCxnSpPr>
          <a:stCxn id="277" idx="5"/>
          <a:endCxn id="194" idx="3"/>
        </xdr:cNvCxnSpPr>
      </xdr:nvCxnSpPr>
      <xdr:spPr>
        <a:xfrm>
          <a:off x="3533333" y="3562734"/>
          <a:ext cx="1390415" cy="30263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371033</xdr:colOff>
      <xdr:row>19</xdr:row>
      <xdr:rowOff>124209</xdr:rowOff>
    </xdr:from>
    <xdr:to>
      <xdr:col>10</xdr:col>
      <xdr:colOff>180533</xdr:colOff>
      <xdr:row>23</xdr:row>
      <xdr:rowOff>28959</xdr:rowOff>
    </xdr:to>
    <xdr:cxnSp macro="">
      <xdr:nvCxnSpPr>
        <xdr:cNvPr id="309" name="Straight Connector 308">
          <a:extLst>
            <a:ext uri="{FF2B5EF4-FFF2-40B4-BE49-F238E27FC236}">
              <a16:creationId xmlns:a16="http://schemas.microsoft.com/office/drawing/2014/main" id="{F8B2C076-0718-4B7A-A15B-53D3DE7512CC}"/>
            </a:ext>
          </a:extLst>
        </xdr:cNvPr>
        <xdr:cNvCxnSpPr>
          <a:stCxn id="285" idx="5"/>
          <a:endCxn id="277" idx="5"/>
        </xdr:cNvCxnSpPr>
      </xdr:nvCxnSpPr>
      <xdr:spPr>
        <a:xfrm>
          <a:off x="2580833" y="3048384"/>
          <a:ext cx="952500" cy="51435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8848</xdr:colOff>
      <xdr:row>19</xdr:row>
      <xdr:rowOff>145520</xdr:rowOff>
    </xdr:from>
    <xdr:to>
      <xdr:col>7</xdr:col>
      <xdr:colOff>319926</xdr:colOff>
      <xdr:row>20</xdr:row>
      <xdr:rowOff>21122</xdr:rowOff>
    </xdr:to>
    <xdr:cxnSp macro="">
      <xdr:nvCxnSpPr>
        <xdr:cNvPr id="312" name="Straight Connector 311">
          <a:extLst>
            <a:ext uri="{FF2B5EF4-FFF2-40B4-BE49-F238E27FC236}">
              <a16:creationId xmlns:a16="http://schemas.microsoft.com/office/drawing/2014/main" id="{6271BD78-E0D2-4B74-8F22-9E058EC13B20}"/>
            </a:ext>
          </a:extLst>
        </xdr:cNvPr>
        <xdr:cNvCxnSpPr>
          <a:stCxn id="202" idx="3"/>
          <a:endCxn id="285" idx="4"/>
        </xdr:cNvCxnSpPr>
      </xdr:nvCxnSpPr>
      <xdr:spPr>
        <a:xfrm flipV="1">
          <a:off x="1075648" y="3069695"/>
          <a:ext cx="1454078" cy="28002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219075</xdr:colOff>
      <xdr:row>17</xdr:row>
      <xdr:rowOff>142875</xdr:rowOff>
    </xdr:from>
    <xdr:to>
      <xdr:col>3</xdr:col>
      <xdr:colOff>371889</xdr:colOff>
      <xdr:row>18</xdr:row>
      <xdr:rowOff>144118</xdr:rowOff>
    </xdr:to>
    <xdr:sp macro="" textlink="">
      <xdr:nvSpPr>
        <xdr:cNvPr id="315" name="Isosceles Triangle 120">
          <a:extLst>
            <a:ext uri="{FF2B5EF4-FFF2-40B4-BE49-F238E27FC236}">
              <a16:creationId xmlns:a16="http://schemas.microsoft.com/office/drawing/2014/main" id="{FE320723-9636-481E-8A6C-053CC66090FF}"/>
            </a:ext>
          </a:extLst>
        </xdr:cNvPr>
        <xdr:cNvSpPr/>
      </xdr:nvSpPr>
      <xdr:spPr>
        <a:xfrm>
          <a:off x="904875" y="2762250"/>
          <a:ext cx="152814" cy="153643"/>
        </a:xfrm>
        <a:prstGeom prst="triangle">
          <a:avLst/>
        </a:prstGeom>
        <a:solidFill>
          <a:srgbClr val="FF0066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66675</xdr:colOff>
      <xdr:row>11</xdr:row>
      <xdr:rowOff>28575</xdr:rowOff>
    </xdr:from>
    <xdr:to>
      <xdr:col>18</xdr:col>
      <xdr:colOff>219903</xdr:colOff>
      <xdr:row>18</xdr:row>
      <xdr:rowOff>60049</xdr:rowOff>
    </xdr:to>
    <xdr:sp macro="" textlink="">
      <xdr:nvSpPr>
        <xdr:cNvPr id="316" name="TextBox 157">
          <a:extLst>
            <a:ext uri="{FF2B5EF4-FFF2-40B4-BE49-F238E27FC236}">
              <a16:creationId xmlns:a16="http://schemas.microsoft.com/office/drawing/2014/main" id="{C53EE891-34B4-4AC5-9686-3E531C6DA575}"/>
            </a:ext>
          </a:extLst>
        </xdr:cNvPr>
        <xdr:cNvSpPr txBox="1"/>
      </xdr:nvSpPr>
      <xdr:spPr>
        <a:xfrm>
          <a:off x="5705475" y="1724025"/>
          <a:ext cx="915228" cy="1107799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K2-803/1</a:t>
          </a:r>
        </a:p>
        <a:p>
          <a:pPr algn="l"/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CA-6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CM5-6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361950</xdr:colOff>
      <xdr:row>24</xdr:row>
      <xdr:rowOff>104775</xdr:rowOff>
    </xdr:from>
    <xdr:to>
      <xdr:col>15</xdr:col>
      <xdr:colOff>134178</xdr:colOff>
      <xdr:row>32</xdr:row>
      <xdr:rowOff>114299</xdr:rowOff>
    </xdr:to>
    <xdr:sp macro="" textlink="">
      <xdr:nvSpPr>
        <xdr:cNvPr id="317" name="TextBox 157">
          <a:extLst>
            <a:ext uri="{FF2B5EF4-FFF2-40B4-BE49-F238E27FC236}">
              <a16:creationId xmlns:a16="http://schemas.microsoft.com/office/drawing/2014/main" id="{4D840C9C-411B-4035-9DC5-903834DFD5C0}"/>
            </a:ext>
          </a:extLst>
        </xdr:cNvPr>
        <xdr:cNvSpPr txBox="1"/>
      </xdr:nvSpPr>
      <xdr:spPr>
        <a:xfrm>
          <a:off x="4476750" y="3790950"/>
          <a:ext cx="915228" cy="1219199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K2-803/2</a:t>
          </a:r>
        </a:p>
        <a:p>
          <a:pPr algn="l"/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RS9</a:t>
          </a:r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pPr algn="l"/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CJ6</a:t>
          </a:r>
        </a:p>
        <a:p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CA-2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3 CJ6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171450</xdr:colOff>
      <xdr:row>24</xdr:row>
      <xdr:rowOff>76200</xdr:rowOff>
    </xdr:from>
    <xdr:to>
      <xdr:col>11</xdr:col>
      <xdr:colOff>324678</xdr:colOff>
      <xdr:row>31</xdr:row>
      <xdr:rowOff>0</xdr:rowOff>
    </xdr:to>
    <xdr:sp macro="" textlink="">
      <xdr:nvSpPr>
        <xdr:cNvPr id="318" name="TextBox 157">
          <a:extLst>
            <a:ext uri="{FF2B5EF4-FFF2-40B4-BE49-F238E27FC236}">
              <a16:creationId xmlns:a16="http://schemas.microsoft.com/office/drawing/2014/main" id="{FF0CC8C9-89A1-4E8A-8E65-291D9CF56B15}"/>
            </a:ext>
          </a:extLst>
        </xdr:cNvPr>
        <xdr:cNvSpPr txBox="1"/>
      </xdr:nvSpPr>
      <xdr:spPr>
        <a:xfrm>
          <a:off x="3143250" y="3762375"/>
          <a:ext cx="915228" cy="98107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K2-803/3</a:t>
          </a:r>
        </a:p>
        <a:p>
          <a:pPr algn="l"/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RS9</a:t>
          </a:r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CA-2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7</xdr:col>
      <xdr:colOff>171450</xdr:colOff>
      <xdr:row>11</xdr:row>
      <xdr:rowOff>66675</xdr:rowOff>
    </xdr:from>
    <xdr:to>
      <xdr:col>9</xdr:col>
      <xdr:colOff>324678</xdr:colOff>
      <xdr:row>18</xdr:row>
      <xdr:rowOff>9525</xdr:rowOff>
    </xdr:to>
    <xdr:sp macro="" textlink="">
      <xdr:nvSpPr>
        <xdr:cNvPr id="319" name="TextBox 157">
          <a:extLst>
            <a:ext uri="{FF2B5EF4-FFF2-40B4-BE49-F238E27FC236}">
              <a16:creationId xmlns:a16="http://schemas.microsoft.com/office/drawing/2014/main" id="{0A4776DD-F90A-4D72-9A0A-49F0DE2505C2}"/>
            </a:ext>
          </a:extLst>
        </xdr:cNvPr>
        <xdr:cNvSpPr txBox="1"/>
      </xdr:nvSpPr>
      <xdr:spPr>
        <a:xfrm>
          <a:off x="2381250" y="1762125"/>
          <a:ext cx="915228" cy="101917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K2-803/4</a:t>
          </a:r>
        </a:p>
        <a:p>
          <a:pPr algn="l"/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RS9</a:t>
          </a:r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CA-2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3</xdr:col>
      <xdr:colOff>28575</xdr:colOff>
      <xdr:row>25</xdr:row>
      <xdr:rowOff>85723</xdr:rowOff>
    </xdr:from>
    <xdr:to>
      <xdr:col>5</xdr:col>
      <xdr:colOff>181803</xdr:colOff>
      <xdr:row>37</xdr:row>
      <xdr:rowOff>95250</xdr:rowOff>
    </xdr:to>
    <xdr:sp macro="" textlink="">
      <xdr:nvSpPr>
        <xdr:cNvPr id="320" name="TextBox 157">
          <a:extLst>
            <a:ext uri="{FF2B5EF4-FFF2-40B4-BE49-F238E27FC236}">
              <a16:creationId xmlns:a16="http://schemas.microsoft.com/office/drawing/2014/main" id="{3B2369B0-FC23-48F3-8C60-900DF247D3EC}"/>
            </a:ext>
          </a:extLst>
        </xdr:cNvPr>
        <xdr:cNvSpPr txBox="1"/>
      </xdr:nvSpPr>
      <xdr:spPr>
        <a:xfrm>
          <a:off x="714375" y="3924298"/>
          <a:ext cx="915228" cy="1838327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K2-803/5</a:t>
          </a:r>
        </a:p>
        <a:p>
          <a:pPr algn="l"/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RS9</a:t>
          </a:r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CJ6</a:t>
          </a:r>
        </a:p>
        <a:p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CG-106</a:t>
          </a:r>
        </a:p>
        <a:p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CA-5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3 CJ6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2</xdr:col>
      <xdr:colOff>484697</xdr:colOff>
      <xdr:row>19</xdr:row>
      <xdr:rowOff>133350</xdr:rowOff>
    </xdr:from>
    <xdr:to>
      <xdr:col>3</xdr:col>
      <xdr:colOff>228600</xdr:colOff>
      <xdr:row>19</xdr:row>
      <xdr:rowOff>142875</xdr:rowOff>
    </xdr:to>
    <xdr:cxnSp macro="">
      <xdr:nvCxnSpPr>
        <xdr:cNvPr id="321" name="Straight Arrow Connector 320">
          <a:extLst>
            <a:ext uri="{FF2B5EF4-FFF2-40B4-BE49-F238E27FC236}">
              <a16:creationId xmlns:a16="http://schemas.microsoft.com/office/drawing/2014/main" id="{9BF8BC23-4080-419B-9BF4-1573B69FFD7F}"/>
            </a:ext>
          </a:extLst>
        </xdr:cNvPr>
        <xdr:cNvCxnSpPr/>
      </xdr:nvCxnSpPr>
      <xdr:spPr>
        <a:xfrm flipH="1" flipV="1">
          <a:off x="675197" y="3057525"/>
          <a:ext cx="239203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77278</xdr:colOff>
      <xdr:row>18</xdr:row>
      <xdr:rowOff>95250</xdr:rowOff>
    </xdr:from>
    <xdr:to>
      <xdr:col>20</xdr:col>
      <xdr:colOff>333375</xdr:colOff>
      <xdr:row>18</xdr:row>
      <xdr:rowOff>114300</xdr:rowOff>
    </xdr:to>
    <xdr:cxnSp macro="">
      <xdr:nvCxnSpPr>
        <xdr:cNvPr id="323" name="Straight Arrow Connector 322">
          <a:extLst>
            <a:ext uri="{FF2B5EF4-FFF2-40B4-BE49-F238E27FC236}">
              <a16:creationId xmlns:a16="http://schemas.microsoft.com/office/drawing/2014/main" id="{7FBF0F4A-ACDD-4971-B589-66715C4F7DE8}"/>
            </a:ext>
          </a:extLst>
        </xdr:cNvPr>
        <xdr:cNvCxnSpPr/>
      </xdr:nvCxnSpPr>
      <xdr:spPr>
        <a:xfrm>
          <a:off x="7240078" y="2867025"/>
          <a:ext cx="256097" cy="190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61</xdr:row>
      <xdr:rowOff>40340</xdr:rowOff>
    </xdr:from>
    <xdr:to>
      <xdr:col>27</xdr:col>
      <xdr:colOff>25283</xdr:colOff>
      <xdr:row>61</xdr:row>
      <xdr:rowOff>117079</xdr:rowOff>
    </xdr:to>
    <xdr:grpSp>
      <xdr:nvGrpSpPr>
        <xdr:cNvPr id="325" name="Group 13">
          <a:extLst>
            <a:ext uri="{FF2B5EF4-FFF2-40B4-BE49-F238E27FC236}">
              <a16:creationId xmlns:a16="http://schemas.microsoft.com/office/drawing/2014/main" id="{ED664C3E-9BAF-482A-8D4C-619B926BFEF8}"/>
            </a:ext>
          </a:extLst>
        </xdr:cNvPr>
        <xdr:cNvGrpSpPr/>
      </xdr:nvGrpSpPr>
      <xdr:grpSpPr>
        <a:xfrm>
          <a:off x="9874047" y="9498665"/>
          <a:ext cx="76286" cy="76739"/>
          <a:chOff x="9937028" y="802652"/>
          <a:chExt cx="83991" cy="77961"/>
        </a:xfrm>
      </xdr:grpSpPr>
      <xdr:sp macro="" textlink="">
        <xdr:nvSpPr>
          <xdr:cNvPr id="326" name="Oval 1">
            <a:extLst>
              <a:ext uri="{FF2B5EF4-FFF2-40B4-BE49-F238E27FC236}">
                <a16:creationId xmlns:a16="http://schemas.microsoft.com/office/drawing/2014/main" id="{DAA689BA-6D70-4915-F375-8BD9B5F7FB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7" name="Straight Connector 3">
            <a:extLst>
              <a:ext uri="{FF2B5EF4-FFF2-40B4-BE49-F238E27FC236}">
                <a16:creationId xmlns:a16="http://schemas.microsoft.com/office/drawing/2014/main" id="{5B04EEC5-CD4F-7C9A-3C51-3CD76A4DF328}"/>
              </a:ext>
            </a:extLst>
          </xdr:cNvPr>
          <xdr:cNvCxnSpPr>
            <a:stCxn id="347" idx="1"/>
            <a:endCxn id="34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id="{66EBCFA3-AF3C-93D3-EBCF-7F280FA2AD51}"/>
              </a:ext>
            </a:extLst>
          </xdr:cNvPr>
          <xdr:cNvCxnSpPr>
            <a:stCxn id="347" idx="3"/>
            <a:endCxn id="34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62</xdr:row>
      <xdr:rowOff>39523</xdr:rowOff>
    </xdr:from>
    <xdr:to>
      <xdr:col>27</xdr:col>
      <xdr:colOff>30540</xdr:colOff>
      <xdr:row>62</xdr:row>
      <xdr:rowOff>116262</xdr:rowOff>
    </xdr:to>
    <xdr:sp macro="" textlink="">
      <xdr:nvSpPr>
        <xdr:cNvPr id="329" name="Oval 328">
          <a:extLst>
            <a:ext uri="{FF2B5EF4-FFF2-40B4-BE49-F238E27FC236}">
              <a16:creationId xmlns:a16="http://schemas.microsoft.com/office/drawing/2014/main" id="{A5CEF3D2-E6DE-4DAD-90BE-58A206B29DD9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61</xdr:row>
      <xdr:rowOff>43172</xdr:rowOff>
    </xdr:from>
    <xdr:to>
      <xdr:col>29</xdr:col>
      <xdr:colOff>24317</xdr:colOff>
      <xdr:row>61</xdr:row>
      <xdr:rowOff>119911</xdr:rowOff>
    </xdr:to>
    <xdr:grpSp>
      <xdr:nvGrpSpPr>
        <xdr:cNvPr id="330" name="Group 14">
          <a:extLst>
            <a:ext uri="{FF2B5EF4-FFF2-40B4-BE49-F238E27FC236}">
              <a16:creationId xmlns:a16="http://schemas.microsoft.com/office/drawing/2014/main" id="{D55CB4AF-610A-42A9-88CB-F6D7844764E2}"/>
            </a:ext>
          </a:extLst>
        </xdr:cNvPr>
        <xdr:cNvGrpSpPr/>
      </xdr:nvGrpSpPr>
      <xdr:grpSpPr>
        <a:xfrm>
          <a:off x="10631271" y="9501497"/>
          <a:ext cx="80096" cy="76739"/>
          <a:chOff x="9937028" y="802652"/>
          <a:chExt cx="83991" cy="77961"/>
        </a:xfrm>
      </xdr:grpSpPr>
      <xdr:sp macro="" textlink="">
        <xdr:nvSpPr>
          <xdr:cNvPr id="331" name="Oval 330">
            <a:extLst>
              <a:ext uri="{FF2B5EF4-FFF2-40B4-BE49-F238E27FC236}">
                <a16:creationId xmlns:a16="http://schemas.microsoft.com/office/drawing/2014/main" id="{EBF9A62F-6DA2-3482-379A-C49317DB910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32" name="Straight Connector 331">
            <a:extLst>
              <a:ext uri="{FF2B5EF4-FFF2-40B4-BE49-F238E27FC236}">
                <a16:creationId xmlns:a16="http://schemas.microsoft.com/office/drawing/2014/main" id="{19FAF1CF-E3AD-CBCB-DBFE-EED390D6D0BB}"/>
              </a:ext>
            </a:extLst>
          </xdr:cNvPr>
          <xdr:cNvCxnSpPr>
            <a:stCxn id="331" idx="1"/>
            <a:endCxn id="33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3" name="Straight Connector 332">
            <a:extLst>
              <a:ext uri="{FF2B5EF4-FFF2-40B4-BE49-F238E27FC236}">
                <a16:creationId xmlns:a16="http://schemas.microsoft.com/office/drawing/2014/main" id="{B88953B5-DA55-F515-37A9-1577928EF161}"/>
              </a:ext>
            </a:extLst>
          </xdr:cNvPr>
          <xdr:cNvCxnSpPr>
            <a:stCxn id="331" idx="3"/>
            <a:endCxn id="33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62</xdr:row>
      <xdr:rowOff>39794</xdr:rowOff>
    </xdr:from>
    <xdr:to>
      <xdr:col>29</xdr:col>
      <xdr:colOff>19476</xdr:colOff>
      <xdr:row>62</xdr:row>
      <xdr:rowOff>121215</xdr:rowOff>
    </xdr:to>
    <xdr:sp macro="" textlink="">
      <xdr:nvSpPr>
        <xdr:cNvPr id="334" name="Oval 333">
          <a:extLst>
            <a:ext uri="{FF2B5EF4-FFF2-40B4-BE49-F238E27FC236}">
              <a16:creationId xmlns:a16="http://schemas.microsoft.com/office/drawing/2014/main" id="{AA1FD0F4-9BDD-4638-9678-AE5A5BF67F02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63</xdr:row>
      <xdr:rowOff>86293</xdr:rowOff>
    </xdr:from>
    <xdr:to>
      <xdr:col>27</xdr:col>
      <xdr:colOff>277358</xdr:colOff>
      <xdr:row>63</xdr:row>
      <xdr:rowOff>86294</xdr:rowOff>
    </xdr:to>
    <xdr:cxnSp macro="">
      <xdr:nvCxnSpPr>
        <xdr:cNvPr id="335" name="Straight Connector 334">
          <a:extLst>
            <a:ext uri="{FF2B5EF4-FFF2-40B4-BE49-F238E27FC236}">
              <a16:creationId xmlns:a16="http://schemas.microsoft.com/office/drawing/2014/main" id="{63CA98A9-B9D8-4E6E-B821-9CE53253FA72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63</xdr:row>
      <xdr:rowOff>90106</xdr:rowOff>
    </xdr:from>
    <xdr:to>
      <xdr:col>29</xdr:col>
      <xdr:colOff>296584</xdr:colOff>
      <xdr:row>63</xdr:row>
      <xdr:rowOff>90107</xdr:rowOff>
    </xdr:to>
    <xdr:cxnSp macro="">
      <xdr:nvCxnSpPr>
        <xdr:cNvPr id="336" name="Straight Connector 335">
          <a:extLst>
            <a:ext uri="{FF2B5EF4-FFF2-40B4-BE49-F238E27FC236}">
              <a16:creationId xmlns:a16="http://schemas.microsoft.com/office/drawing/2014/main" id="{A231DB1A-CE19-4946-859F-4DF1291BBA0F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64</xdr:row>
      <xdr:rowOff>81877</xdr:rowOff>
    </xdr:from>
    <xdr:to>
      <xdr:col>27</xdr:col>
      <xdr:colOff>278033</xdr:colOff>
      <xdr:row>64</xdr:row>
      <xdr:rowOff>81878</xdr:rowOff>
    </xdr:to>
    <xdr:cxnSp macro="">
      <xdr:nvCxnSpPr>
        <xdr:cNvPr id="337" name="Straight Connector 336">
          <a:extLst>
            <a:ext uri="{FF2B5EF4-FFF2-40B4-BE49-F238E27FC236}">
              <a16:creationId xmlns:a16="http://schemas.microsoft.com/office/drawing/2014/main" id="{E77DCA72-AE1C-4CE3-A95F-DBFB66B3E4D1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64</xdr:row>
      <xdr:rowOff>85691</xdr:rowOff>
    </xdr:from>
    <xdr:to>
      <xdr:col>29</xdr:col>
      <xdr:colOff>297259</xdr:colOff>
      <xdr:row>64</xdr:row>
      <xdr:rowOff>85692</xdr:rowOff>
    </xdr:to>
    <xdr:cxnSp macro="">
      <xdr:nvCxnSpPr>
        <xdr:cNvPr id="338" name="Straight Connector 337">
          <a:extLst>
            <a:ext uri="{FF2B5EF4-FFF2-40B4-BE49-F238E27FC236}">
              <a16:creationId xmlns:a16="http://schemas.microsoft.com/office/drawing/2014/main" id="{9E6CEBE6-E564-4EEE-93C4-CAD00D24537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65</xdr:row>
      <xdr:rowOff>88905</xdr:rowOff>
    </xdr:from>
    <xdr:to>
      <xdr:col>27</xdr:col>
      <xdr:colOff>280730</xdr:colOff>
      <xdr:row>65</xdr:row>
      <xdr:rowOff>88906</xdr:rowOff>
    </xdr:to>
    <xdr:cxnSp macro="">
      <xdr:nvCxnSpPr>
        <xdr:cNvPr id="339" name="Straight Connector 338">
          <a:extLst>
            <a:ext uri="{FF2B5EF4-FFF2-40B4-BE49-F238E27FC236}">
              <a16:creationId xmlns:a16="http://schemas.microsoft.com/office/drawing/2014/main" id="{BBF54F67-940B-42FE-B171-812DE11EC233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65</xdr:row>
      <xdr:rowOff>92718</xdr:rowOff>
    </xdr:from>
    <xdr:to>
      <xdr:col>29</xdr:col>
      <xdr:colOff>299956</xdr:colOff>
      <xdr:row>65</xdr:row>
      <xdr:rowOff>92719</xdr:rowOff>
    </xdr:to>
    <xdr:cxnSp macro="">
      <xdr:nvCxnSpPr>
        <xdr:cNvPr id="340" name="Straight Connector 339">
          <a:extLst>
            <a:ext uri="{FF2B5EF4-FFF2-40B4-BE49-F238E27FC236}">
              <a16:creationId xmlns:a16="http://schemas.microsoft.com/office/drawing/2014/main" id="{14E55B39-3409-4EFD-ABB2-2394180B1D9D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66</xdr:row>
      <xdr:rowOff>83855</xdr:rowOff>
    </xdr:from>
    <xdr:to>
      <xdr:col>27</xdr:col>
      <xdr:colOff>277358</xdr:colOff>
      <xdr:row>66</xdr:row>
      <xdr:rowOff>83856</xdr:rowOff>
    </xdr:to>
    <xdr:cxnSp macro="">
      <xdr:nvCxnSpPr>
        <xdr:cNvPr id="341" name="Straight Connector 340">
          <a:extLst>
            <a:ext uri="{FF2B5EF4-FFF2-40B4-BE49-F238E27FC236}">
              <a16:creationId xmlns:a16="http://schemas.microsoft.com/office/drawing/2014/main" id="{FF672450-3909-4A36-B84A-387D1AD12759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66</xdr:row>
      <xdr:rowOff>87669</xdr:rowOff>
    </xdr:from>
    <xdr:to>
      <xdr:col>29</xdr:col>
      <xdr:colOff>296584</xdr:colOff>
      <xdr:row>66</xdr:row>
      <xdr:rowOff>87670</xdr:rowOff>
    </xdr:to>
    <xdr:cxnSp macro="">
      <xdr:nvCxnSpPr>
        <xdr:cNvPr id="342" name="Straight Connector 341">
          <a:extLst>
            <a:ext uri="{FF2B5EF4-FFF2-40B4-BE49-F238E27FC236}">
              <a16:creationId xmlns:a16="http://schemas.microsoft.com/office/drawing/2014/main" id="{2D7F46CA-44FE-4614-8E49-2A0439A7CED6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65</xdr:row>
      <xdr:rowOff>53152</xdr:rowOff>
    </xdr:from>
    <xdr:to>
      <xdr:col>26</xdr:col>
      <xdr:colOff>424529</xdr:colOff>
      <xdr:row>65</xdr:row>
      <xdr:rowOff>117076</xdr:rowOff>
    </xdr:to>
    <xdr:cxnSp macro="">
      <xdr:nvCxnSpPr>
        <xdr:cNvPr id="343" name="Straight Connector 342">
          <a:extLst>
            <a:ext uri="{FF2B5EF4-FFF2-40B4-BE49-F238E27FC236}">
              <a16:creationId xmlns:a16="http://schemas.microsoft.com/office/drawing/2014/main" id="{59B56021-7DAC-4E07-8D8E-8B3B2C85F288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65</xdr:row>
      <xdr:rowOff>53779</xdr:rowOff>
    </xdr:from>
    <xdr:to>
      <xdr:col>27</xdr:col>
      <xdr:colOff>5964</xdr:colOff>
      <xdr:row>65</xdr:row>
      <xdr:rowOff>117703</xdr:rowOff>
    </xdr:to>
    <xdr:cxnSp macro="">
      <xdr:nvCxnSpPr>
        <xdr:cNvPr id="344" name="Straight Connector 343">
          <a:extLst>
            <a:ext uri="{FF2B5EF4-FFF2-40B4-BE49-F238E27FC236}">
              <a16:creationId xmlns:a16="http://schemas.microsoft.com/office/drawing/2014/main" id="{B15B39D0-4243-47A3-B292-02CE63CAFAB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65</xdr:row>
      <xdr:rowOff>54414</xdr:rowOff>
    </xdr:from>
    <xdr:to>
      <xdr:col>27</xdr:col>
      <xdr:colOff>36986</xdr:colOff>
      <xdr:row>65</xdr:row>
      <xdr:rowOff>118338</xdr:rowOff>
    </xdr:to>
    <xdr:cxnSp macro="">
      <xdr:nvCxnSpPr>
        <xdr:cNvPr id="345" name="Straight Connector 344">
          <a:extLst>
            <a:ext uri="{FF2B5EF4-FFF2-40B4-BE49-F238E27FC236}">
              <a16:creationId xmlns:a16="http://schemas.microsoft.com/office/drawing/2014/main" id="{758EEE0C-484E-48CB-9AE9-6087AE3D285A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65</xdr:row>
      <xdr:rowOff>60144</xdr:rowOff>
    </xdr:from>
    <xdr:to>
      <xdr:col>28</xdr:col>
      <xdr:colOff>369306</xdr:colOff>
      <xdr:row>65</xdr:row>
      <xdr:rowOff>124068</xdr:rowOff>
    </xdr:to>
    <xdr:cxnSp macro="">
      <xdr:nvCxnSpPr>
        <xdr:cNvPr id="346" name="Straight Connector 345">
          <a:extLst>
            <a:ext uri="{FF2B5EF4-FFF2-40B4-BE49-F238E27FC236}">
              <a16:creationId xmlns:a16="http://schemas.microsoft.com/office/drawing/2014/main" id="{DD73D2D2-A041-4BFA-B924-FA3FB5F9AB7B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65</xdr:row>
      <xdr:rowOff>60771</xdr:rowOff>
    </xdr:from>
    <xdr:to>
      <xdr:col>29</xdr:col>
      <xdr:colOff>11701</xdr:colOff>
      <xdr:row>65</xdr:row>
      <xdr:rowOff>124695</xdr:rowOff>
    </xdr:to>
    <xdr:cxnSp macro="">
      <xdr:nvCxnSpPr>
        <xdr:cNvPr id="347" name="Straight Connector 50">
          <a:extLst>
            <a:ext uri="{FF2B5EF4-FFF2-40B4-BE49-F238E27FC236}">
              <a16:creationId xmlns:a16="http://schemas.microsoft.com/office/drawing/2014/main" id="{DA26A9EC-2A12-4295-B0CB-7B3E6648CD5A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65</xdr:row>
      <xdr:rowOff>61407</xdr:rowOff>
    </xdr:from>
    <xdr:to>
      <xdr:col>29</xdr:col>
      <xdr:colOff>42723</xdr:colOff>
      <xdr:row>65</xdr:row>
      <xdr:rowOff>125331</xdr:rowOff>
    </xdr:to>
    <xdr:cxnSp macro="">
      <xdr:nvCxnSpPr>
        <xdr:cNvPr id="348" name="Straight Connector 347">
          <a:extLst>
            <a:ext uri="{FF2B5EF4-FFF2-40B4-BE49-F238E27FC236}">
              <a16:creationId xmlns:a16="http://schemas.microsoft.com/office/drawing/2014/main" id="{33A49C87-DF58-4397-A07B-A19D10ED6930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66</xdr:row>
      <xdr:rowOff>48896</xdr:rowOff>
    </xdr:from>
    <xdr:to>
      <xdr:col>26</xdr:col>
      <xdr:colOff>394487</xdr:colOff>
      <xdr:row>66</xdr:row>
      <xdr:rowOff>112820</xdr:rowOff>
    </xdr:to>
    <xdr:cxnSp macro="">
      <xdr:nvCxnSpPr>
        <xdr:cNvPr id="349" name="Straight Connector 52">
          <a:extLst>
            <a:ext uri="{FF2B5EF4-FFF2-40B4-BE49-F238E27FC236}">
              <a16:creationId xmlns:a16="http://schemas.microsoft.com/office/drawing/2014/main" id="{F5CDE00F-4B30-48B3-A910-09D02E735E6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66</xdr:row>
      <xdr:rowOff>49524</xdr:rowOff>
    </xdr:from>
    <xdr:to>
      <xdr:col>26</xdr:col>
      <xdr:colOff>425502</xdr:colOff>
      <xdr:row>66</xdr:row>
      <xdr:rowOff>113448</xdr:rowOff>
    </xdr:to>
    <xdr:cxnSp macro="">
      <xdr:nvCxnSpPr>
        <xdr:cNvPr id="350" name="Straight Connector 349">
          <a:extLst>
            <a:ext uri="{FF2B5EF4-FFF2-40B4-BE49-F238E27FC236}">
              <a16:creationId xmlns:a16="http://schemas.microsoft.com/office/drawing/2014/main" id="{8D96E8B2-7AA9-49B3-914F-3CDD63E5ECC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66</xdr:row>
      <xdr:rowOff>50159</xdr:rowOff>
    </xdr:from>
    <xdr:to>
      <xdr:col>27</xdr:col>
      <xdr:colOff>6944</xdr:colOff>
      <xdr:row>66</xdr:row>
      <xdr:rowOff>114083</xdr:rowOff>
    </xdr:to>
    <xdr:cxnSp macro="">
      <xdr:nvCxnSpPr>
        <xdr:cNvPr id="351" name="Straight Connector 350">
          <a:extLst>
            <a:ext uri="{FF2B5EF4-FFF2-40B4-BE49-F238E27FC236}">
              <a16:creationId xmlns:a16="http://schemas.microsoft.com/office/drawing/2014/main" id="{681AB19C-F597-4EDC-A900-873B91CBBC43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66</xdr:row>
      <xdr:rowOff>51731</xdr:rowOff>
    </xdr:from>
    <xdr:to>
      <xdr:col>27</xdr:col>
      <xdr:colOff>38827</xdr:colOff>
      <xdr:row>66</xdr:row>
      <xdr:rowOff>115655</xdr:rowOff>
    </xdr:to>
    <xdr:cxnSp macro="">
      <xdr:nvCxnSpPr>
        <xdr:cNvPr id="352" name="Straight Connector 351">
          <a:extLst>
            <a:ext uri="{FF2B5EF4-FFF2-40B4-BE49-F238E27FC236}">
              <a16:creationId xmlns:a16="http://schemas.microsoft.com/office/drawing/2014/main" id="{F57CD36B-8F42-49F5-8400-21E118C9555C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66</xdr:row>
      <xdr:rowOff>52710</xdr:rowOff>
    </xdr:from>
    <xdr:to>
      <xdr:col>28</xdr:col>
      <xdr:colOff>325778</xdr:colOff>
      <xdr:row>66</xdr:row>
      <xdr:rowOff>116634</xdr:rowOff>
    </xdr:to>
    <xdr:cxnSp macro="">
      <xdr:nvCxnSpPr>
        <xdr:cNvPr id="353" name="Straight Connector 352">
          <a:extLst>
            <a:ext uri="{FF2B5EF4-FFF2-40B4-BE49-F238E27FC236}">
              <a16:creationId xmlns:a16="http://schemas.microsoft.com/office/drawing/2014/main" id="{7882C0D4-1D64-4972-ABB3-C25188558D84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66</xdr:row>
      <xdr:rowOff>53338</xdr:rowOff>
    </xdr:from>
    <xdr:to>
      <xdr:col>28</xdr:col>
      <xdr:colOff>356793</xdr:colOff>
      <xdr:row>66</xdr:row>
      <xdr:rowOff>117262</xdr:rowOff>
    </xdr:to>
    <xdr:cxnSp macro="">
      <xdr:nvCxnSpPr>
        <xdr:cNvPr id="354" name="Straight Connector 353">
          <a:extLst>
            <a:ext uri="{FF2B5EF4-FFF2-40B4-BE49-F238E27FC236}">
              <a16:creationId xmlns:a16="http://schemas.microsoft.com/office/drawing/2014/main" id="{30E9B21E-5AF1-4ACC-A125-5E161391D83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66</xdr:row>
      <xdr:rowOff>53973</xdr:rowOff>
    </xdr:from>
    <xdr:to>
      <xdr:col>28</xdr:col>
      <xdr:colOff>387815</xdr:colOff>
      <xdr:row>66</xdr:row>
      <xdr:rowOff>117897</xdr:rowOff>
    </xdr:to>
    <xdr:cxnSp macro="">
      <xdr:nvCxnSpPr>
        <xdr:cNvPr id="355" name="Straight Connector 354">
          <a:extLst>
            <a:ext uri="{FF2B5EF4-FFF2-40B4-BE49-F238E27FC236}">
              <a16:creationId xmlns:a16="http://schemas.microsoft.com/office/drawing/2014/main" id="{0C41EE2C-85BE-46DF-ADCD-3E17C71DA912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66</xdr:row>
      <xdr:rowOff>55544</xdr:rowOff>
    </xdr:from>
    <xdr:to>
      <xdr:col>29</xdr:col>
      <xdr:colOff>31078</xdr:colOff>
      <xdr:row>66</xdr:row>
      <xdr:rowOff>119468</xdr:rowOff>
    </xdr:to>
    <xdr:cxnSp macro="">
      <xdr:nvCxnSpPr>
        <xdr:cNvPr id="356" name="Straight Connector 355">
          <a:extLst>
            <a:ext uri="{FF2B5EF4-FFF2-40B4-BE49-F238E27FC236}">
              <a16:creationId xmlns:a16="http://schemas.microsoft.com/office/drawing/2014/main" id="{4D6DD329-9BCA-4FBE-A10A-40304645905B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67</xdr:row>
      <xdr:rowOff>53595</xdr:rowOff>
    </xdr:from>
    <xdr:to>
      <xdr:col>27</xdr:col>
      <xdr:colOff>20174</xdr:colOff>
      <xdr:row>67</xdr:row>
      <xdr:rowOff>115645</xdr:rowOff>
    </xdr:to>
    <xdr:sp macro="" textlink="">
      <xdr:nvSpPr>
        <xdr:cNvPr id="357" name="Isosceles Triangle 356">
          <a:extLst>
            <a:ext uri="{FF2B5EF4-FFF2-40B4-BE49-F238E27FC236}">
              <a16:creationId xmlns:a16="http://schemas.microsoft.com/office/drawing/2014/main" id="{573049B8-BB1E-42E7-8233-7B8A87C531FD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67</xdr:row>
      <xdr:rowOff>62971</xdr:rowOff>
    </xdr:from>
    <xdr:to>
      <xdr:col>29</xdr:col>
      <xdr:colOff>35108</xdr:colOff>
      <xdr:row>67</xdr:row>
      <xdr:rowOff>125021</xdr:rowOff>
    </xdr:to>
    <xdr:sp macro="" textlink="">
      <xdr:nvSpPr>
        <xdr:cNvPr id="358" name="Isosceles Triangle 357">
          <a:extLst>
            <a:ext uri="{FF2B5EF4-FFF2-40B4-BE49-F238E27FC236}">
              <a16:creationId xmlns:a16="http://schemas.microsoft.com/office/drawing/2014/main" id="{D6D5EE07-8B8A-44DA-A14B-B5E600E92AB2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69</xdr:row>
      <xdr:rowOff>32924</xdr:rowOff>
    </xdr:from>
    <xdr:to>
      <xdr:col>27</xdr:col>
      <xdr:colOff>65704</xdr:colOff>
      <xdr:row>70</xdr:row>
      <xdr:rowOff>1073</xdr:rowOff>
    </xdr:to>
    <xdr:grpSp>
      <xdr:nvGrpSpPr>
        <xdr:cNvPr id="359" name="Group 73">
          <a:extLst>
            <a:ext uri="{FF2B5EF4-FFF2-40B4-BE49-F238E27FC236}">
              <a16:creationId xmlns:a16="http://schemas.microsoft.com/office/drawing/2014/main" id="{24C9EC76-66C5-4B13-A7F0-2E5D67AEFD04}"/>
            </a:ext>
          </a:extLst>
        </xdr:cNvPr>
        <xdr:cNvGrpSpPr/>
      </xdr:nvGrpSpPr>
      <xdr:grpSpPr>
        <a:xfrm>
          <a:off x="9796130" y="10710449"/>
          <a:ext cx="194624" cy="120549"/>
          <a:chOff x="9837964" y="2071683"/>
          <a:chExt cx="197304" cy="122468"/>
        </a:xfrm>
      </xdr:grpSpPr>
      <xdr:sp macro="" textlink="">
        <xdr:nvSpPr>
          <xdr:cNvPr id="360" name="TextBox 359">
            <a:extLst>
              <a:ext uri="{FF2B5EF4-FFF2-40B4-BE49-F238E27FC236}">
                <a16:creationId xmlns:a16="http://schemas.microsoft.com/office/drawing/2014/main" id="{46CE7729-A626-08C5-F12E-BDE150FCB7A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A81BE4B6-713B-16D3-1142-EE52A48268F6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69</xdr:row>
      <xdr:rowOff>33507</xdr:rowOff>
    </xdr:from>
    <xdr:to>
      <xdr:col>29</xdr:col>
      <xdr:colOff>97756</xdr:colOff>
      <xdr:row>70</xdr:row>
      <xdr:rowOff>1655</xdr:rowOff>
    </xdr:to>
    <xdr:grpSp>
      <xdr:nvGrpSpPr>
        <xdr:cNvPr id="362" name="Group 74">
          <a:extLst>
            <a:ext uri="{FF2B5EF4-FFF2-40B4-BE49-F238E27FC236}">
              <a16:creationId xmlns:a16="http://schemas.microsoft.com/office/drawing/2014/main" id="{82812B68-835E-4572-965B-DC3662733E87}"/>
            </a:ext>
          </a:extLst>
        </xdr:cNvPr>
        <xdr:cNvGrpSpPr/>
      </xdr:nvGrpSpPr>
      <xdr:grpSpPr>
        <a:xfrm>
          <a:off x="10586372" y="10711032"/>
          <a:ext cx="198434" cy="120548"/>
          <a:chOff x="9837964" y="2071684"/>
          <a:chExt cx="197304" cy="122467"/>
        </a:xfrm>
      </xdr:grpSpPr>
      <xdr:sp macro="" textlink="">
        <xdr:nvSpPr>
          <xdr:cNvPr id="363" name="TextBox 362">
            <a:extLst>
              <a:ext uri="{FF2B5EF4-FFF2-40B4-BE49-F238E27FC236}">
                <a16:creationId xmlns:a16="http://schemas.microsoft.com/office/drawing/2014/main" id="{E46ADE4D-F0C2-F3EC-B13A-770AC97A9B9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E710E456-42AB-2F39-2E06-E06CC17D5CA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70</xdr:row>
      <xdr:rowOff>48939</xdr:rowOff>
    </xdr:from>
    <xdr:to>
      <xdr:col>27</xdr:col>
      <xdr:colOff>124789</xdr:colOff>
      <xdr:row>70</xdr:row>
      <xdr:rowOff>132853</xdr:rowOff>
    </xdr:to>
    <xdr:grpSp>
      <xdr:nvGrpSpPr>
        <xdr:cNvPr id="365" name="Group 89">
          <a:extLst>
            <a:ext uri="{FF2B5EF4-FFF2-40B4-BE49-F238E27FC236}">
              <a16:creationId xmlns:a16="http://schemas.microsoft.com/office/drawing/2014/main" id="{549B33DB-24CA-4B66-8356-B5C487D5954C}"/>
            </a:ext>
          </a:extLst>
        </xdr:cNvPr>
        <xdr:cNvGrpSpPr/>
      </xdr:nvGrpSpPr>
      <xdr:grpSpPr>
        <a:xfrm>
          <a:off x="9731200" y="10878864"/>
          <a:ext cx="318639" cy="83914"/>
          <a:chOff x="9821479" y="2199918"/>
          <a:chExt cx="316053" cy="85250"/>
        </a:xfrm>
      </xdr:grpSpPr>
      <xdr:cxnSp macro="">
        <xdr:nvCxnSpPr>
          <xdr:cNvPr id="366" name="Straight Connector 365">
            <a:extLst>
              <a:ext uri="{FF2B5EF4-FFF2-40B4-BE49-F238E27FC236}">
                <a16:creationId xmlns:a16="http://schemas.microsoft.com/office/drawing/2014/main" id="{2B5AE6C7-E02E-AA3F-3732-F929C068895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7" name="Straight Connector 79">
            <a:extLst>
              <a:ext uri="{FF2B5EF4-FFF2-40B4-BE49-F238E27FC236}">
                <a16:creationId xmlns:a16="http://schemas.microsoft.com/office/drawing/2014/main" id="{C4801651-AB43-5D03-FACF-16A261DE9A9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8" name="Straight Connector 80">
            <a:extLst>
              <a:ext uri="{FF2B5EF4-FFF2-40B4-BE49-F238E27FC236}">
                <a16:creationId xmlns:a16="http://schemas.microsoft.com/office/drawing/2014/main" id="{18132883-1673-314D-A912-EFA3B481DCB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9" name="Straight Connector 88">
            <a:extLst>
              <a:ext uri="{FF2B5EF4-FFF2-40B4-BE49-F238E27FC236}">
                <a16:creationId xmlns:a16="http://schemas.microsoft.com/office/drawing/2014/main" id="{F700BF00-FE19-9F3C-DEBF-3EA8E185A0C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70</xdr:row>
      <xdr:rowOff>48939</xdr:rowOff>
    </xdr:from>
    <xdr:to>
      <xdr:col>29</xdr:col>
      <xdr:colOff>152523</xdr:colOff>
      <xdr:row>70</xdr:row>
      <xdr:rowOff>132853</xdr:rowOff>
    </xdr:to>
    <xdr:grpSp>
      <xdr:nvGrpSpPr>
        <xdr:cNvPr id="370" name="Group 90">
          <a:extLst>
            <a:ext uri="{FF2B5EF4-FFF2-40B4-BE49-F238E27FC236}">
              <a16:creationId xmlns:a16="http://schemas.microsoft.com/office/drawing/2014/main" id="{E93A9139-D90F-4F86-83C9-4B730D1B2927}"/>
            </a:ext>
          </a:extLst>
        </xdr:cNvPr>
        <xdr:cNvGrpSpPr/>
      </xdr:nvGrpSpPr>
      <xdr:grpSpPr>
        <a:xfrm>
          <a:off x="10517124" y="10878864"/>
          <a:ext cx="322449" cy="83914"/>
          <a:chOff x="9821479" y="2199918"/>
          <a:chExt cx="316053" cy="85250"/>
        </a:xfrm>
      </xdr:grpSpPr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70855ECB-E189-B4D7-9C41-1921C25E20D6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93FA8233-3899-EEA3-935B-6F2A7629D98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Connector 372">
            <a:extLst>
              <a:ext uri="{FF2B5EF4-FFF2-40B4-BE49-F238E27FC236}">
                <a16:creationId xmlns:a16="http://schemas.microsoft.com/office/drawing/2014/main" id="{3729F865-5EDC-7465-5463-971CA4992B88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Connector 373">
            <a:extLst>
              <a:ext uri="{FF2B5EF4-FFF2-40B4-BE49-F238E27FC236}">
                <a16:creationId xmlns:a16="http://schemas.microsoft.com/office/drawing/2014/main" id="{1E1E6870-6162-BE89-CB59-B6B59171B39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71</xdr:row>
      <xdr:rowOff>90713</xdr:rowOff>
    </xdr:from>
    <xdr:to>
      <xdr:col>27</xdr:col>
      <xdr:colOff>289515</xdr:colOff>
      <xdr:row>71</xdr:row>
      <xdr:rowOff>90714</xdr:rowOff>
    </xdr:to>
    <xdr:cxnSp macro="">
      <xdr:nvCxnSpPr>
        <xdr:cNvPr id="375" name="Straight Connector 374">
          <a:extLst>
            <a:ext uri="{FF2B5EF4-FFF2-40B4-BE49-F238E27FC236}">
              <a16:creationId xmlns:a16="http://schemas.microsoft.com/office/drawing/2014/main" id="{354E9DEE-6F68-4113-8F35-BCE1E94D44CC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71</xdr:row>
      <xdr:rowOff>94526</xdr:rowOff>
    </xdr:from>
    <xdr:to>
      <xdr:col>29</xdr:col>
      <xdr:colOff>308741</xdr:colOff>
      <xdr:row>71</xdr:row>
      <xdr:rowOff>94527</xdr:rowOff>
    </xdr:to>
    <xdr:cxnSp macro="">
      <xdr:nvCxnSpPr>
        <xdr:cNvPr id="376" name="Straight Connector 375">
          <a:extLst>
            <a:ext uri="{FF2B5EF4-FFF2-40B4-BE49-F238E27FC236}">
              <a16:creationId xmlns:a16="http://schemas.microsoft.com/office/drawing/2014/main" id="{0AE09754-2E3E-4249-837C-9755F4073221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72</xdr:row>
      <xdr:rowOff>54090</xdr:rowOff>
    </xdr:from>
    <xdr:to>
      <xdr:col>27</xdr:col>
      <xdr:colOff>75816</xdr:colOff>
      <xdr:row>72</xdr:row>
      <xdr:rowOff>141193</xdr:rowOff>
    </xdr:to>
    <xdr:cxnSp macro="">
      <xdr:nvCxnSpPr>
        <xdr:cNvPr id="377" name="Straight Arrow Connector 376">
          <a:extLst>
            <a:ext uri="{FF2B5EF4-FFF2-40B4-BE49-F238E27FC236}">
              <a16:creationId xmlns:a16="http://schemas.microsoft.com/office/drawing/2014/main" id="{C641851D-077F-4DBF-B0FE-A34ADA61D4EC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72</xdr:row>
      <xdr:rowOff>52638</xdr:rowOff>
    </xdr:from>
    <xdr:to>
      <xdr:col>29</xdr:col>
      <xdr:colOff>54578</xdr:colOff>
      <xdr:row>72</xdr:row>
      <xdr:rowOff>139741</xdr:rowOff>
    </xdr:to>
    <xdr:cxnSp macro="">
      <xdr:nvCxnSpPr>
        <xdr:cNvPr id="378" name="Straight Arrow Connector 377">
          <a:extLst>
            <a:ext uri="{FF2B5EF4-FFF2-40B4-BE49-F238E27FC236}">
              <a16:creationId xmlns:a16="http://schemas.microsoft.com/office/drawing/2014/main" id="{C1E4C5B9-DEC5-4F85-A370-36CA46E5652C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68</xdr:row>
      <xdr:rowOff>57560</xdr:rowOff>
    </xdr:from>
    <xdr:to>
      <xdr:col>27</xdr:col>
      <xdr:colOff>39582</xdr:colOff>
      <xdr:row>68</xdr:row>
      <xdr:rowOff>119610</xdr:rowOff>
    </xdr:to>
    <xdr:grpSp>
      <xdr:nvGrpSpPr>
        <xdr:cNvPr id="379" name="Group 155">
          <a:extLst>
            <a:ext uri="{FF2B5EF4-FFF2-40B4-BE49-F238E27FC236}">
              <a16:creationId xmlns:a16="http://schemas.microsoft.com/office/drawing/2014/main" id="{717F155F-DAF9-495A-97D5-281CD58D3B09}"/>
            </a:ext>
          </a:extLst>
        </xdr:cNvPr>
        <xdr:cNvGrpSpPr/>
      </xdr:nvGrpSpPr>
      <xdr:grpSpPr>
        <a:xfrm>
          <a:off x="9849749" y="10582685"/>
          <a:ext cx="114883" cy="62050"/>
          <a:chOff x="9933529" y="1884698"/>
          <a:chExt cx="120949" cy="61119"/>
        </a:xfrm>
      </xdr:grpSpPr>
      <xdr:sp macro="" textlink="">
        <xdr:nvSpPr>
          <xdr:cNvPr id="380" name="Isosceles Triangle 379">
            <a:extLst>
              <a:ext uri="{FF2B5EF4-FFF2-40B4-BE49-F238E27FC236}">
                <a16:creationId xmlns:a16="http://schemas.microsoft.com/office/drawing/2014/main" id="{3CFA0C5C-88B3-82DD-B26B-E1D4523EFE5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81" name="Isosceles Triangle 380">
            <a:extLst>
              <a:ext uri="{FF2B5EF4-FFF2-40B4-BE49-F238E27FC236}">
                <a16:creationId xmlns:a16="http://schemas.microsoft.com/office/drawing/2014/main" id="{E678E0A7-CFE9-522E-66BE-EF64FA7BB77D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82" name="Isosceles Triangle 381">
            <a:extLst>
              <a:ext uri="{FF2B5EF4-FFF2-40B4-BE49-F238E27FC236}">
                <a16:creationId xmlns:a16="http://schemas.microsoft.com/office/drawing/2014/main" id="{89258ED6-4D98-0DFF-F50A-9A75B57747B8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68</xdr:row>
      <xdr:rowOff>58266</xdr:rowOff>
    </xdr:from>
    <xdr:to>
      <xdr:col>29</xdr:col>
      <xdr:colOff>52790</xdr:colOff>
      <xdr:row>68</xdr:row>
      <xdr:rowOff>120316</xdr:rowOff>
    </xdr:to>
    <xdr:grpSp>
      <xdr:nvGrpSpPr>
        <xdr:cNvPr id="383" name="Group 134">
          <a:extLst>
            <a:ext uri="{FF2B5EF4-FFF2-40B4-BE49-F238E27FC236}">
              <a16:creationId xmlns:a16="http://schemas.microsoft.com/office/drawing/2014/main" id="{1F5BA6B7-FA6B-4913-8E64-43C1781A5DAA}"/>
            </a:ext>
          </a:extLst>
        </xdr:cNvPr>
        <xdr:cNvGrpSpPr/>
      </xdr:nvGrpSpPr>
      <xdr:grpSpPr>
        <a:xfrm>
          <a:off x="10621147" y="10583391"/>
          <a:ext cx="118693" cy="62050"/>
          <a:chOff x="10690412" y="1882091"/>
          <a:chExt cx="120949" cy="61416"/>
        </a:xfrm>
      </xdr:grpSpPr>
      <xdr:sp macro="" textlink="">
        <xdr:nvSpPr>
          <xdr:cNvPr id="384" name="Isosceles Triangle 383">
            <a:extLst>
              <a:ext uri="{FF2B5EF4-FFF2-40B4-BE49-F238E27FC236}">
                <a16:creationId xmlns:a16="http://schemas.microsoft.com/office/drawing/2014/main" id="{B3031D02-3317-5152-3366-A2A2F514538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85" name="Isosceles Triangle 384">
            <a:extLst>
              <a:ext uri="{FF2B5EF4-FFF2-40B4-BE49-F238E27FC236}">
                <a16:creationId xmlns:a16="http://schemas.microsoft.com/office/drawing/2014/main" id="{F3BA4450-EA94-FFAB-D411-671A3B42ECA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86" name="Isosceles Triangle 385">
            <a:extLst>
              <a:ext uri="{FF2B5EF4-FFF2-40B4-BE49-F238E27FC236}">
                <a16:creationId xmlns:a16="http://schemas.microsoft.com/office/drawing/2014/main" id="{2F79A2F7-663F-5951-91F9-56DC71A98BAF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234664</xdr:colOff>
      <xdr:row>58</xdr:row>
      <xdr:rowOff>55319</xdr:rowOff>
    </xdr:from>
    <xdr:ext cx="827374" cy="821418"/>
    <xdr:pic>
      <xdr:nvPicPr>
        <xdr:cNvPr id="387" name="Picture 386">
          <a:extLst>
            <a:ext uri="{FF2B5EF4-FFF2-40B4-BE49-F238E27FC236}">
              <a16:creationId xmlns:a16="http://schemas.microsoft.com/office/drawing/2014/main" id="{08FEA77C-4FEC-469C-B560-920C0CC16F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016464" y="379169"/>
          <a:ext cx="827374" cy="821418"/>
        </a:xfrm>
        <a:prstGeom prst="rect">
          <a:avLst/>
        </a:prstGeom>
      </xdr:spPr>
    </xdr:pic>
    <xdr:clientData/>
  </xdr:oneCellAnchor>
  <xdr:twoCellAnchor>
    <xdr:from>
      <xdr:col>2</xdr:col>
      <xdr:colOff>239365</xdr:colOff>
      <xdr:row>106</xdr:row>
      <xdr:rowOff>67502</xdr:rowOff>
    </xdr:from>
    <xdr:to>
      <xdr:col>4</xdr:col>
      <xdr:colOff>66674</xdr:colOff>
      <xdr:row>110</xdr:row>
      <xdr:rowOff>38099</xdr:rowOff>
    </xdr:to>
    <xdr:sp macro="" textlink="">
      <xdr:nvSpPr>
        <xdr:cNvPr id="394" name="Rectangle 393">
          <a:extLst>
            <a:ext uri="{FF2B5EF4-FFF2-40B4-BE49-F238E27FC236}">
              <a16:creationId xmlns:a16="http://schemas.microsoft.com/office/drawing/2014/main" id="{7B97515A-9000-4CFB-B0BA-CA0877CDD217}"/>
            </a:ext>
          </a:extLst>
        </xdr:cNvPr>
        <xdr:cNvSpPr/>
      </xdr:nvSpPr>
      <xdr:spPr>
        <a:xfrm>
          <a:off x="429865" y="16383827"/>
          <a:ext cx="703609" cy="5801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71231</xdr:colOff>
      <xdr:row>106</xdr:row>
      <xdr:rowOff>73302</xdr:rowOff>
    </xdr:from>
    <xdr:to>
      <xdr:col>4</xdr:col>
      <xdr:colOff>190800</xdr:colOff>
      <xdr:row>107</xdr:row>
      <xdr:rowOff>81585</xdr:rowOff>
    </xdr:to>
    <xdr:sp macro="" textlink="">
      <xdr:nvSpPr>
        <xdr:cNvPr id="395" name="Rectangle 394">
          <a:extLst>
            <a:ext uri="{FF2B5EF4-FFF2-40B4-BE49-F238E27FC236}">
              <a16:creationId xmlns:a16="http://schemas.microsoft.com/office/drawing/2014/main" id="{59D04AC1-538E-467D-9E3A-E09DC6678FBD}"/>
            </a:ext>
          </a:extLst>
        </xdr:cNvPr>
        <xdr:cNvSpPr/>
      </xdr:nvSpPr>
      <xdr:spPr>
        <a:xfrm>
          <a:off x="1138031" y="16389627"/>
          <a:ext cx="119569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104774</xdr:colOff>
      <xdr:row>102</xdr:row>
      <xdr:rowOff>19050</xdr:rowOff>
    </xdr:from>
    <xdr:to>
      <xdr:col>4</xdr:col>
      <xdr:colOff>371475</xdr:colOff>
      <xdr:row>105</xdr:row>
      <xdr:rowOff>0</xdr:rowOff>
    </xdr:to>
    <xdr:sp macro="" textlink="">
      <xdr:nvSpPr>
        <xdr:cNvPr id="406" name="TextBox 157">
          <a:extLst>
            <a:ext uri="{FF2B5EF4-FFF2-40B4-BE49-F238E27FC236}">
              <a16:creationId xmlns:a16="http://schemas.microsoft.com/office/drawing/2014/main" id="{10EF57F5-67DE-4313-850E-B83EEE798E56}"/>
            </a:ext>
          </a:extLst>
        </xdr:cNvPr>
        <xdr:cNvSpPr txBox="1"/>
      </xdr:nvSpPr>
      <xdr:spPr>
        <a:xfrm>
          <a:off x="295274" y="15725775"/>
          <a:ext cx="1143001" cy="438150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PASKABAYAR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5500 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40M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173127</xdr:colOff>
      <xdr:row>78</xdr:row>
      <xdr:rowOff>110860</xdr:rowOff>
    </xdr:from>
    <xdr:to>
      <xdr:col>20</xdr:col>
      <xdr:colOff>19050</xdr:colOff>
      <xdr:row>78</xdr:row>
      <xdr:rowOff>123825</xdr:rowOff>
    </xdr:to>
    <xdr:cxnSp macro="">
      <xdr:nvCxnSpPr>
        <xdr:cNvPr id="411" name="Straight Connector 410">
          <a:extLst>
            <a:ext uri="{FF2B5EF4-FFF2-40B4-BE49-F238E27FC236}">
              <a16:creationId xmlns:a16="http://schemas.microsoft.com/office/drawing/2014/main" id="{C46BA5BD-B152-457F-BF52-838E7F539204}"/>
            </a:ext>
          </a:extLst>
        </xdr:cNvPr>
        <xdr:cNvCxnSpPr/>
      </xdr:nvCxnSpPr>
      <xdr:spPr>
        <a:xfrm>
          <a:off x="6573927" y="12159985"/>
          <a:ext cx="607923" cy="129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80</xdr:row>
      <xdr:rowOff>40678</xdr:rowOff>
    </xdr:from>
    <xdr:to>
      <xdr:col>20</xdr:col>
      <xdr:colOff>3318</xdr:colOff>
      <xdr:row>82</xdr:row>
      <xdr:rowOff>0</xdr:rowOff>
    </xdr:to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A3FB6555-8D74-4A40-96CA-E93A41D4604C}"/>
            </a:ext>
          </a:extLst>
        </xdr:cNvPr>
        <xdr:cNvSpPr txBox="1"/>
      </xdr:nvSpPr>
      <xdr:spPr>
        <a:xfrm>
          <a:off x="1704975" y="12394603"/>
          <a:ext cx="5461143" cy="26412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000"/>
            <a:t>JL DSN. MOJOLEGI</a:t>
          </a:r>
        </a:p>
      </xdr:txBody>
    </xdr:sp>
    <xdr:clientData/>
  </xdr:twoCellAnchor>
  <xdr:twoCellAnchor>
    <xdr:from>
      <xdr:col>18</xdr:col>
      <xdr:colOff>76200</xdr:colOff>
      <xdr:row>78</xdr:row>
      <xdr:rowOff>104775</xdr:rowOff>
    </xdr:from>
    <xdr:to>
      <xdr:col>18</xdr:col>
      <xdr:colOff>220752</xdr:colOff>
      <xdr:row>79</xdr:row>
      <xdr:rowOff>97895</xdr:rowOff>
    </xdr:to>
    <xdr:grpSp>
      <xdr:nvGrpSpPr>
        <xdr:cNvPr id="413" name="Group 13">
          <a:extLst>
            <a:ext uri="{FF2B5EF4-FFF2-40B4-BE49-F238E27FC236}">
              <a16:creationId xmlns:a16="http://schemas.microsoft.com/office/drawing/2014/main" id="{03C644BF-CA57-470A-AC38-9AF7A60127CD}"/>
            </a:ext>
          </a:extLst>
        </xdr:cNvPr>
        <xdr:cNvGrpSpPr/>
      </xdr:nvGrpSpPr>
      <xdr:grpSpPr>
        <a:xfrm>
          <a:off x="6477000" y="12153900"/>
          <a:ext cx="144552" cy="145520"/>
          <a:chOff x="9937028" y="802652"/>
          <a:chExt cx="83991" cy="77961"/>
        </a:xfrm>
      </xdr:grpSpPr>
      <xdr:sp macro="" textlink="">
        <xdr:nvSpPr>
          <xdr:cNvPr id="414" name="Oval 1">
            <a:extLst>
              <a:ext uri="{FF2B5EF4-FFF2-40B4-BE49-F238E27FC236}">
                <a16:creationId xmlns:a16="http://schemas.microsoft.com/office/drawing/2014/main" id="{D69C9ABE-5225-4065-6B89-2CB48AF1F0D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15" name="Straight Connector 3">
            <a:extLst>
              <a:ext uri="{FF2B5EF4-FFF2-40B4-BE49-F238E27FC236}">
                <a16:creationId xmlns:a16="http://schemas.microsoft.com/office/drawing/2014/main" id="{08F2EF1B-461C-9903-9E93-F1F35197A98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6" name="Straight Connector 7">
            <a:extLst>
              <a:ext uri="{FF2B5EF4-FFF2-40B4-BE49-F238E27FC236}">
                <a16:creationId xmlns:a16="http://schemas.microsoft.com/office/drawing/2014/main" id="{AEE7114D-0BC0-9C83-3798-B9AE0489D51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80</xdr:row>
      <xdr:rowOff>28576</xdr:rowOff>
    </xdr:from>
    <xdr:to>
      <xdr:col>5</xdr:col>
      <xdr:colOff>323850</xdr:colOff>
      <xdr:row>110</xdr:row>
      <xdr:rowOff>57150</xdr:rowOff>
    </xdr:to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DB2FAB67-EB84-4D3E-8B64-31E7EE15357D}"/>
            </a:ext>
          </a:extLst>
        </xdr:cNvPr>
        <xdr:cNvSpPr txBox="1"/>
      </xdr:nvSpPr>
      <xdr:spPr>
        <a:xfrm rot="5400000">
          <a:off x="-652462" y="14558963"/>
          <a:ext cx="4600574" cy="2476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14</xdr:col>
      <xdr:colOff>262776</xdr:colOff>
      <xdr:row>78</xdr:row>
      <xdr:rowOff>76200</xdr:rowOff>
    </xdr:from>
    <xdr:to>
      <xdr:col>18</xdr:col>
      <xdr:colOff>148476</xdr:colOff>
      <xdr:row>78</xdr:row>
      <xdr:rowOff>104775</xdr:rowOff>
    </xdr:to>
    <xdr:cxnSp macro="">
      <xdr:nvCxnSpPr>
        <xdr:cNvPr id="431" name="Straight Connector 430">
          <a:extLst>
            <a:ext uri="{FF2B5EF4-FFF2-40B4-BE49-F238E27FC236}">
              <a16:creationId xmlns:a16="http://schemas.microsoft.com/office/drawing/2014/main" id="{9023181D-D27D-4F46-B35E-925233E2F67A}"/>
            </a:ext>
          </a:extLst>
        </xdr:cNvPr>
        <xdr:cNvCxnSpPr>
          <a:stCxn id="509" idx="0"/>
          <a:endCxn id="414" idx="0"/>
        </xdr:cNvCxnSpPr>
      </xdr:nvCxnSpPr>
      <xdr:spPr>
        <a:xfrm>
          <a:off x="5139576" y="12125325"/>
          <a:ext cx="1409700" cy="285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152399</xdr:colOff>
      <xdr:row>78</xdr:row>
      <xdr:rowOff>66674</xdr:rowOff>
    </xdr:from>
    <xdr:to>
      <xdr:col>16</xdr:col>
      <xdr:colOff>259651</xdr:colOff>
      <xdr:row>78</xdr:row>
      <xdr:rowOff>131861</xdr:rowOff>
    </xdr:to>
    <xdr:grpSp>
      <xdr:nvGrpSpPr>
        <xdr:cNvPr id="442" name="Group 441">
          <a:extLst>
            <a:ext uri="{FF2B5EF4-FFF2-40B4-BE49-F238E27FC236}">
              <a16:creationId xmlns:a16="http://schemas.microsoft.com/office/drawing/2014/main" id="{B3F8D082-C323-4208-B901-13DAF6B1C7A3}"/>
            </a:ext>
          </a:extLst>
        </xdr:cNvPr>
        <xdr:cNvGrpSpPr/>
      </xdr:nvGrpSpPr>
      <xdr:grpSpPr>
        <a:xfrm rot="21410135">
          <a:off x="5791199" y="12115799"/>
          <a:ext cx="107252" cy="65187"/>
          <a:chOff x="13029613" y="2289822"/>
          <a:chExt cx="107252" cy="65187"/>
        </a:xfrm>
      </xdr:grpSpPr>
      <xdr:cxnSp macro="">
        <xdr:nvCxnSpPr>
          <xdr:cNvPr id="443" name="Straight Connector 442">
            <a:extLst>
              <a:ext uri="{FF2B5EF4-FFF2-40B4-BE49-F238E27FC236}">
                <a16:creationId xmlns:a16="http://schemas.microsoft.com/office/drawing/2014/main" id="{ACE3606E-284A-A411-0444-A5A395696A30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Straight Connector 50">
            <a:extLst>
              <a:ext uri="{FF2B5EF4-FFF2-40B4-BE49-F238E27FC236}">
                <a16:creationId xmlns:a16="http://schemas.microsoft.com/office/drawing/2014/main" id="{1F411B22-C821-9BCA-588A-0DB0163706F7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1CAD8FF3-DC43-0DCA-217D-7E4EF5F4B3C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66674</xdr:colOff>
      <xdr:row>78</xdr:row>
      <xdr:rowOff>104775</xdr:rowOff>
    </xdr:from>
    <xdr:to>
      <xdr:col>19</xdr:col>
      <xdr:colOff>173926</xdr:colOff>
      <xdr:row>79</xdr:row>
      <xdr:rowOff>17562</xdr:rowOff>
    </xdr:to>
    <xdr:grpSp>
      <xdr:nvGrpSpPr>
        <xdr:cNvPr id="454" name="Group 453">
          <a:extLst>
            <a:ext uri="{FF2B5EF4-FFF2-40B4-BE49-F238E27FC236}">
              <a16:creationId xmlns:a16="http://schemas.microsoft.com/office/drawing/2014/main" id="{5C2DE817-AB52-4E75-B54E-A14DB2C79949}"/>
            </a:ext>
          </a:extLst>
        </xdr:cNvPr>
        <xdr:cNvGrpSpPr/>
      </xdr:nvGrpSpPr>
      <xdr:grpSpPr>
        <a:xfrm rot="213459">
          <a:off x="6848474" y="12153900"/>
          <a:ext cx="107252" cy="65187"/>
          <a:chOff x="13029613" y="2289822"/>
          <a:chExt cx="107252" cy="65187"/>
        </a:xfrm>
      </xdr:grpSpPr>
      <xdr:cxnSp macro="">
        <xdr:nvCxnSpPr>
          <xdr:cNvPr id="455" name="Straight Connector 454">
            <a:extLst>
              <a:ext uri="{FF2B5EF4-FFF2-40B4-BE49-F238E27FC236}">
                <a16:creationId xmlns:a16="http://schemas.microsoft.com/office/drawing/2014/main" id="{6DAB2ACD-F100-8462-358C-3D61B80CBC44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6" name="Straight Connector 50">
            <a:extLst>
              <a:ext uri="{FF2B5EF4-FFF2-40B4-BE49-F238E27FC236}">
                <a16:creationId xmlns:a16="http://schemas.microsoft.com/office/drawing/2014/main" id="{3A03DDFA-156C-2F50-EC6F-5CA5B18797E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id="{50A552EA-560B-464C-DAEB-A0FA7D6C2154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9525</xdr:colOff>
      <xdr:row>72</xdr:row>
      <xdr:rowOff>0</xdr:rowOff>
    </xdr:from>
    <xdr:to>
      <xdr:col>19</xdr:col>
      <xdr:colOff>162753</xdr:colOff>
      <xdr:row>77</xdr:row>
      <xdr:rowOff>57150</xdr:rowOff>
    </xdr:to>
    <xdr:sp macro="" textlink="">
      <xdr:nvSpPr>
        <xdr:cNvPr id="492" name="TextBox 157">
          <a:extLst>
            <a:ext uri="{FF2B5EF4-FFF2-40B4-BE49-F238E27FC236}">
              <a16:creationId xmlns:a16="http://schemas.microsoft.com/office/drawing/2014/main" id="{7DB19FEF-2697-4DDF-B7F0-775CDB61EAFB}"/>
            </a:ext>
          </a:extLst>
        </xdr:cNvPr>
        <xdr:cNvSpPr txBox="1"/>
      </xdr:nvSpPr>
      <xdr:spPr>
        <a:xfrm>
          <a:off x="6029325" y="11134725"/>
          <a:ext cx="915228" cy="819150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K2-803/8</a:t>
          </a:r>
        </a:p>
        <a:p>
          <a:pPr algn="l"/>
          <a:r>
            <a:rPr lang="en-ID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66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6</xdr:col>
      <xdr:colOff>95250</xdr:colOff>
      <xdr:row>77</xdr:row>
      <xdr:rowOff>57150</xdr:rowOff>
    </xdr:from>
    <xdr:to>
      <xdr:col>6</xdr:col>
      <xdr:colOff>123825</xdr:colOff>
      <xdr:row>78</xdr:row>
      <xdr:rowOff>123825</xdr:rowOff>
    </xdr:to>
    <xdr:cxnSp macro="">
      <xdr:nvCxnSpPr>
        <xdr:cNvPr id="494" name="Straight Arrow Connector 493">
          <a:extLst>
            <a:ext uri="{FF2B5EF4-FFF2-40B4-BE49-F238E27FC236}">
              <a16:creationId xmlns:a16="http://schemas.microsoft.com/office/drawing/2014/main" id="{4099CE77-344C-447B-87AB-B97520424933}"/>
            </a:ext>
          </a:extLst>
        </xdr:cNvPr>
        <xdr:cNvCxnSpPr/>
      </xdr:nvCxnSpPr>
      <xdr:spPr>
        <a:xfrm flipV="1">
          <a:off x="1924050" y="11953875"/>
          <a:ext cx="28575" cy="2190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7</xdr:row>
      <xdr:rowOff>57150</xdr:rowOff>
    </xdr:from>
    <xdr:to>
      <xdr:col>2</xdr:col>
      <xdr:colOff>285750</xdr:colOff>
      <xdr:row>13</xdr:row>
      <xdr:rowOff>95250</xdr:rowOff>
    </xdr:to>
    <xdr:grpSp>
      <xdr:nvGrpSpPr>
        <xdr:cNvPr id="500" name="Group 499">
          <a:extLst>
            <a:ext uri="{FF2B5EF4-FFF2-40B4-BE49-F238E27FC236}">
              <a16:creationId xmlns:a16="http://schemas.microsoft.com/office/drawing/2014/main" id="{1FD8AB89-79E1-9BF3-A648-38C21E55D491}"/>
            </a:ext>
          </a:extLst>
        </xdr:cNvPr>
        <xdr:cNvGrpSpPr/>
      </xdr:nvGrpSpPr>
      <xdr:grpSpPr>
        <a:xfrm>
          <a:off x="390525" y="1143000"/>
          <a:ext cx="85725" cy="962025"/>
          <a:chOff x="352425" y="1143000"/>
          <a:chExt cx="85725" cy="962025"/>
        </a:xfrm>
      </xdr:grpSpPr>
      <xdr:cxnSp macro="">
        <xdr:nvCxnSpPr>
          <xdr:cNvPr id="496" name="Straight Connector 495">
            <a:extLst>
              <a:ext uri="{FF2B5EF4-FFF2-40B4-BE49-F238E27FC236}">
                <a16:creationId xmlns:a16="http://schemas.microsoft.com/office/drawing/2014/main" id="{F0562DFB-DA02-49A5-9C02-DEE11C446B50}"/>
              </a:ext>
            </a:extLst>
          </xdr:cNvPr>
          <xdr:cNvCxnSpPr/>
        </xdr:nvCxnSpPr>
        <xdr:spPr>
          <a:xfrm>
            <a:off x="419100" y="1143000"/>
            <a:ext cx="19050" cy="962025"/>
          </a:xfrm>
          <a:prstGeom prst="line">
            <a:avLst/>
          </a:prstGeom>
          <a:ln w="12700">
            <a:solidFill>
              <a:srgbClr val="33CC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9" name="Straight Connector 498">
            <a:extLst>
              <a:ext uri="{FF2B5EF4-FFF2-40B4-BE49-F238E27FC236}">
                <a16:creationId xmlns:a16="http://schemas.microsoft.com/office/drawing/2014/main" id="{579DB8C9-0C3D-49F3-B47A-016CE5BB0EAD}"/>
              </a:ext>
            </a:extLst>
          </xdr:cNvPr>
          <xdr:cNvCxnSpPr/>
        </xdr:nvCxnSpPr>
        <xdr:spPr>
          <a:xfrm>
            <a:off x="352425" y="1143000"/>
            <a:ext cx="19050" cy="962025"/>
          </a:xfrm>
          <a:prstGeom prst="line">
            <a:avLst/>
          </a:prstGeom>
          <a:ln w="12700">
            <a:solidFill>
              <a:srgbClr val="33CC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171450</xdr:colOff>
      <xdr:row>77</xdr:row>
      <xdr:rowOff>142875</xdr:rowOff>
    </xdr:from>
    <xdr:to>
      <xdr:col>20</xdr:col>
      <xdr:colOff>257175</xdr:colOff>
      <xdr:row>84</xdr:row>
      <xdr:rowOff>38100</xdr:rowOff>
    </xdr:to>
    <xdr:grpSp>
      <xdr:nvGrpSpPr>
        <xdr:cNvPr id="501" name="Group 500">
          <a:extLst>
            <a:ext uri="{FF2B5EF4-FFF2-40B4-BE49-F238E27FC236}">
              <a16:creationId xmlns:a16="http://schemas.microsoft.com/office/drawing/2014/main" id="{CCBC9874-0AF8-4F27-B6AF-911DD9BB73B1}"/>
            </a:ext>
          </a:extLst>
        </xdr:cNvPr>
        <xdr:cNvGrpSpPr/>
      </xdr:nvGrpSpPr>
      <xdr:grpSpPr>
        <a:xfrm>
          <a:off x="7334250" y="12039600"/>
          <a:ext cx="85725" cy="962025"/>
          <a:chOff x="352425" y="1143000"/>
          <a:chExt cx="85725" cy="962025"/>
        </a:xfrm>
      </xdr:grpSpPr>
      <xdr:cxnSp macro="">
        <xdr:nvCxnSpPr>
          <xdr:cNvPr id="502" name="Straight Connector 501">
            <a:extLst>
              <a:ext uri="{FF2B5EF4-FFF2-40B4-BE49-F238E27FC236}">
                <a16:creationId xmlns:a16="http://schemas.microsoft.com/office/drawing/2014/main" id="{BCDDAC99-043A-2409-8F00-AF98CD00EA1E}"/>
              </a:ext>
            </a:extLst>
          </xdr:cNvPr>
          <xdr:cNvCxnSpPr/>
        </xdr:nvCxnSpPr>
        <xdr:spPr>
          <a:xfrm>
            <a:off x="419100" y="1143000"/>
            <a:ext cx="19050" cy="962025"/>
          </a:xfrm>
          <a:prstGeom prst="line">
            <a:avLst/>
          </a:prstGeom>
          <a:ln w="12700">
            <a:solidFill>
              <a:srgbClr val="33CC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3" name="Straight Connector 502">
            <a:extLst>
              <a:ext uri="{FF2B5EF4-FFF2-40B4-BE49-F238E27FC236}">
                <a16:creationId xmlns:a16="http://schemas.microsoft.com/office/drawing/2014/main" id="{81D1668A-ABB2-E12F-E2CE-07AA034EB660}"/>
              </a:ext>
            </a:extLst>
          </xdr:cNvPr>
          <xdr:cNvCxnSpPr/>
        </xdr:nvCxnSpPr>
        <xdr:spPr>
          <a:xfrm>
            <a:off x="352425" y="1143000"/>
            <a:ext cx="19050" cy="962025"/>
          </a:xfrm>
          <a:prstGeom prst="line">
            <a:avLst/>
          </a:prstGeom>
          <a:ln w="12700">
            <a:solidFill>
              <a:srgbClr val="33CC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190500</xdr:colOff>
      <xdr:row>78</xdr:row>
      <xdr:rowOff>76200</xdr:rowOff>
    </xdr:from>
    <xdr:to>
      <xdr:col>14</xdr:col>
      <xdr:colOff>335052</xdr:colOff>
      <xdr:row>79</xdr:row>
      <xdr:rowOff>69320</xdr:rowOff>
    </xdr:to>
    <xdr:grpSp>
      <xdr:nvGrpSpPr>
        <xdr:cNvPr id="508" name="Group 13">
          <a:extLst>
            <a:ext uri="{FF2B5EF4-FFF2-40B4-BE49-F238E27FC236}">
              <a16:creationId xmlns:a16="http://schemas.microsoft.com/office/drawing/2014/main" id="{E601341B-742F-4370-86E9-B8A09630ECC0}"/>
            </a:ext>
          </a:extLst>
        </xdr:cNvPr>
        <xdr:cNvGrpSpPr/>
      </xdr:nvGrpSpPr>
      <xdr:grpSpPr>
        <a:xfrm>
          <a:off x="5067300" y="12125325"/>
          <a:ext cx="144552" cy="145520"/>
          <a:chOff x="9937028" y="802652"/>
          <a:chExt cx="83991" cy="77961"/>
        </a:xfrm>
      </xdr:grpSpPr>
      <xdr:sp macro="" textlink="">
        <xdr:nvSpPr>
          <xdr:cNvPr id="509" name="Oval 1">
            <a:extLst>
              <a:ext uri="{FF2B5EF4-FFF2-40B4-BE49-F238E27FC236}">
                <a16:creationId xmlns:a16="http://schemas.microsoft.com/office/drawing/2014/main" id="{F8E0628F-08D7-0CC8-BDF8-8A6B7885E16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10" name="Straight Connector 3">
            <a:extLst>
              <a:ext uri="{FF2B5EF4-FFF2-40B4-BE49-F238E27FC236}">
                <a16:creationId xmlns:a16="http://schemas.microsoft.com/office/drawing/2014/main" id="{ADE099A6-79F9-9164-98AB-5489353F565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1" name="Straight Connector 7">
            <a:extLst>
              <a:ext uri="{FF2B5EF4-FFF2-40B4-BE49-F238E27FC236}">
                <a16:creationId xmlns:a16="http://schemas.microsoft.com/office/drawing/2014/main" id="{FF7F1518-F9FF-7348-3BA2-4E1DF538598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57150</xdr:colOff>
      <xdr:row>78</xdr:row>
      <xdr:rowOff>85725</xdr:rowOff>
    </xdr:from>
    <xdr:to>
      <xdr:col>10</xdr:col>
      <xdr:colOff>201702</xdr:colOff>
      <xdr:row>79</xdr:row>
      <xdr:rowOff>78845</xdr:rowOff>
    </xdr:to>
    <xdr:grpSp>
      <xdr:nvGrpSpPr>
        <xdr:cNvPr id="512" name="Group 13">
          <a:extLst>
            <a:ext uri="{FF2B5EF4-FFF2-40B4-BE49-F238E27FC236}">
              <a16:creationId xmlns:a16="http://schemas.microsoft.com/office/drawing/2014/main" id="{D718E380-CF76-414C-911D-3F2556FF25E7}"/>
            </a:ext>
          </a:extLst>
        </xdr:cNvPr>
        <xdr:cNvGrpSpPr/>
      </xdr:nvGrpSpPr>
      <xdr:grpSpPr>
        <a:xfrm>
          <a:off x="3409950" y="12134850"/>
          <a:ext cx="144552" cy="145520"/>
          <a:chOff x="9937028" y="802652"/>
          <a:chExt cx="83991" cy="77961"/>
        </a:xfrm>
      </xdr:grpSpPr>
      <xdr:sp macro="" textlink="">
        <xdr:nvSpPr>
          <xdr:cNvPr id="513" name="Oval 1">
            <a:extLst>
              <a:ext uri="{FF2B5EF4-FFF2-40B4-BE49-F238E27FC236}">
                <a16:creationId xmlns:a16="http://schemas.microsoft.com/office/drawing/2014/main" id="{ADB6DD46-0501-DB39-1FB2-D4129847509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14" name="Straight Connector 3">
            <a:extLst>
              <a:ext uri="{FF2B5EF4-FFF2-40B4-BE49-F238E27FC236}">
                <a16:creationId xmlns:a16="http://schemas.microsoft.com/office/drawing/2014/main" id="{CB4091AC-3C3E-C44E-030E-48498F9214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5" name="Straight Connector 7">
            <a:extLst>
              <a:ext uri="{FF2B5EF4-FFF2-40B4-BE49-F238E27FC236}">
                <a16:creationId xmlns:a16="http://schemas.microsoft.com/office/drawing/2014/main" id="{5DD736BA-CD42-1C1A-CC3E-61DD4D648F8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19050</xdr:colOff>
      <xdr:row>78</xdr:row>
      <xdr:rowOff>133350</xdr:rowOff>
    </xdr:from>
    <xdr:to>
      <xdr:col>6</xdr:col>
      <xdr:colOff>163602</xdr:colOff>
      <xdr:row>79</xdr:row>
      <xdr:rowOff>126470</xdr:rowOff>
    </xdr:to>
    <xdr:grpSp>
      <xdr:nvGrpSpPr>
        <xdr:cNvPr id="516" name="Group 13">
          <a:extLst>
            <a:ext uri="{FF2B5EF4-FFF2-40B4-BE49-F238E27FC236}">
              <a16:creationId xmlns:a16="http://schemas.microsoft.com/office/drawing/2014/main" id="{9A16349F-E90F-4F03-8BAB-B0F95820BD1F}"/>
            </a:ext>
          </a:extLst>
        </xdr:cNvPr>
        <xdr:cNvGrpSpPr/>
      </xdr:nvGrpSpPr>
      <xdr:grpSpPr>
        <a:xfrm>
          <a:off x="1847850" y="12182475"/>
          <a:ext cx="144552" cy="145520"/>
          <a:chOff x="9937028" y="802652"/>
          <a:chExt cx="83991" cy="77961"/>
        </a:xfrm>
      </xdr:grpSpPr>
      <xdr:sp macro="" textlink="">
        <xdr:nvSpPr>
          <xdr:cNvPr id="517" name="Oval 1">
            <a:extLst>
              <a:ext uri="{FF2B5EF4-FFF2-40B4-BE49-F238E27FC236}">
                <a16:creationId xmlns:a16="http://schemas.microsoft.com/office/drawing/2014/main" id="{6E6D3F9F-94DC-C0D5-AE86-1CBBD5D4918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18" name="Straight Connector 3">
            <a:extLst>
              <a:ext uri="{FF2B5EF4-FFF2-40B4-BE49-F238E27FC236}">
                <a16:creationId xmlns:a16="http://schemas.microsoft.com/office/drawing/2014/main" id="{29C7C568-8F5C-DEEF-D44E-291E00DD4CB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9" name="Straight Connector 7">
            <a:extLst>
              <a:ext uri="{FF2B5EF4-FFF2-40B4-BE49-F238E27FC236}">
                <a16:creationId xmlns:a16="http://schemas.microsoft.com/office/drawing/2014/main" id="{71008D34-796B-9B47-F800-76E8E95531C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78319</xdr:colOff>
      <xdr:row>78</xdr:row>
      <xdr:rowOff>97511</xdr:rowOff>
    </xdr:from>
    <xdr:to>
      <xdr:col>14</xdr:col>
      <xdr:colOff>313883</xdr:colOff>
      <xdr:row>78</xdr:row>
      <xdr:rowOff>107036</xdr:rowOff>
    </xdr:to>
    <xdr:cxnSp macro="">
      <xdr:nvCxnSpPr>
        <xdr:cNvPr id="526" name="Straight Connector 525">
          <a:extLst>
            <a:ext uri="{FF2B5EF4-FFF2-40B4-BE49-F238E27FC236}">
              <a16:creationId xmlns:a16="http://schemas.microsoft.com/office/drawing/2014/main" id="{11ADBEE1-C290-492D-BDBE-1B22F89D70F8}"/>
            </a:ext>
          </a:extLst>
        </xdr:cNvPr>
        <xdr:cNvCxnSpPr>
          <a:stCxn id="513" idx="1"/>
          <a:endCxn id="509" idx="7"/>
        </xdr:cNvCxnSpPr>
      </xdr:nvCxnSpPr>
      <xdr:spPr>
        <a:xfrm flipV="1">
          <a:off x="3431119" y="12146636"/>
          <a:ext cx="1759564" cy="952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78319</xdr:colOff>
      <xdr:row>78</xdr:row>
      <xdr:rowOff>107036</xdr:rowOff>
    </xdr:from>
    <xdr:to>
      <xdr:col>10</xdr:col>
      <xdr:colOff>78319</xdr:colOff>
      <xdr:row>78</xdr:row>
      <xdr:rowOff>135611</xdr:rowOff>
    </xdr:to>
    <xdr:cxnSp macro="">
      <xdr:nvCxnSpPr>
        <xdr:cNvPr id="529" name="Straight Connector 528">
          <a:extLst>
            <a:ext uri="{FF2B5EF4-FFF2-40B4-BE49-F238E27FC236}">
              <a16:creationId xmlns:a16="http://schemas.microsoft.com/office/drawing/2014/main" id="{5914718A-69DA-4B2F-9CC0-976FDDF0E898}"/>
            </a:ext>
          </a:extLst>
        </xdr:cNvPr>
        <xdr:cNvCxnSpPr>
          <a:endCxn id="513" idx="1"/>
        </xdr:cNvCxnSpPr>
      </xdr:nvCxnSpPr>
      <xdr:spPr>
        <a:xfrm flipV="1">
          <a:off x="1907119" y="12156161"/>
          <a:ext cx="1524000" cy="285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95249</xdr:colOff>
      <xdr:row>78</xdr:row>
      <xdr:rowOff>76200</xdr:rowOff>
    </xdr:from>
    <xdr:to>
      <xdr:col>12</xdr:col>
      <xdr:colOff>202501</xdr:colOff>
      <xdr:row>78</xdr:row>
      <xdr:rowOff>141387</xdr:rowOff>
    </xdr:to>
    <xdr:grpSp>
      <xdr:nvGrpSpPr>
        <xdr:cNvPr id="531" name="Group 530">
          <a:extLst>
            <a:ext uri="{FF2B5EF4-FFF2-40B4-BE49-F238E27FC236}">
              <a16:creationId xmlns:a16="http://schemas.microsoft.com/office/drawing/2014/main" id="{83763EEA-C0F4-49EA-A452-40FD634F49A3}"/>
            </a:ext>
          </a:extLst>
        </xdr:cNvPr>
        <xdr:cNvGrpSpPr/>
      </xdr:nvGrpSpPr>
      <xdr:grpSpPr>
        <a:xfrm rot="21410135">
          <a:off x="4210049" y="12125325"/>
          <a:ext cx="107252" cy="65187"/>
          <a:chOff x="13029613" y="2289822"/>
          <a:chExt cx="107252" cy="65187"/>
        </a:xfrm>
      </xdr:grpSpPr>
      <xdr:cxnSp macro="">
        <xdr:nvCxnSpPr>
          <xdr:cNvPr id="532" name="Straight Connector 531">
            <a:extLst>
              <a:ext uri="{FF2B5EF4-FFF2-40B4-BE49-F238E27FC236}">
                <a16:creationId xmlns:a16="http://schemas.microsoft.com/office/drawing/2014/main" id="{BA80517E-D1EE-124C-CAEE-C3812A8C5FA1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3" name="Straight Connector 50">
            <a:extLst>
              <a:ext uri="{FF2B5EF4-FFF2-40B4-BE49-F238E27FC236}">
                <a16:creationId xmlns:a16="http://schemas.microsoft.com/office/drawing/2014/main" id="{72AEED4F-D01F-5A80-5219-CD437B94206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4" name="Straight Connector 533">
            <a:extLst>
              <a:ext uri="{FF2B5EF4-FFF2-40B4-BE49-F238E27FC236}">
                <a16:creationId xmlns:a16="http://schemas.microsoft.com/office/drawing/2014/main" id="{330B15C0-E5C6-A39F-D80A-8AB21AD0BCDB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152398</xdr:colOff>
      <xdr:row>78</xdr:row>
      <xdr:rowOff>76200</xdr:rowOff>
    </xdr:from>
    <xdr:to>
      <xdr:col>8</xdr:col>
      <xdr:colOff>259650</xdr:colOff>
      <xdr:row>78</xdr:row>
      <xdr:rowOff>141387</xdr:rowOff>
    </xdr:to>
    <xdr:grpSp>
      <xdr:nvGrpSpPr>
        <xdr:cNvPr id="535" name="Group 534">
          <a:extLst>
            <a:ext uri="{FF2B5EF4-FFF2-40B4-BE49-F238E27FC236}">
              <a16:creationId xmlns:a16="http://schemas.microsoft.com/office/drawing/2014/main" id="{130AA109-C47B-4669-A129-50D8052C714F}"/>
            </a:ext>
          </a:extLst>
        </xdr:cNvPr>
        <xdr:cNvGrpSpPr/>
      </xdr:nvGrpSpPr>
      <xdr:grpSpPr>
        <a:xfrm rot="21410135">
          <a:off x="2743198" y="12125325"/>
          <a:ext cx="107252" cy="65187"/>
          <a:chOff x="13029613" y="2289822"/>
          <a:chExt cx="107252" cy="65187"/>
        </a:xfrm>
      </xdr:grpSpPr>
      <xdr:cxnSp macro="">
        <xdr:nvCxnSpPr>
          <xdr:cNvPr id="536" name="Straight Connector 535">
            <a:extLst>
              <a:ext uri="{FF2B5EF4-FFF2-40B4-BE49-F238E27FC236}">
                <a16:creationId xmlns:a16="http://schemas.microsoft.com/office/drawing/2014/main" id="{E45A090E-615F-7AEB-045F-1A780540C052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7" name="Straight Connector 50">
            <a:extLst>
              <a:ext uri="{FF2B5EF4-FFF2-40B4-BE49-F238E27FC236}">
                <a16:creationId xmlns:a16="http://schemas.microsoft.com/office/drawing/2014/main" id="{EDCB8538-43B1-F7A9-8242-3D4BEB3A3722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8" name="Straight Connector 537">
            <a:extLst>
              <a:ext uri="{FF2B5EF4-FFF2-40B4-BE49-F238E27FC236}">
                <a16:creationId xmlns:a16="http://schemas.microsoft.com/office/drawing/2014/main" id="{F68E00B1-D42E-C251-ADAD-0BD5A52A4D5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323850</xdr:colOff>
      <xdr:row>86</xdr:row>
      <xdr:rowOff>114300</xdr:rowOff>
    </xdr:from>
    <xdr:to>
      <xdr:col>6</xdr:col>
      <xdr:colOff>87402</xdr:colOff>
      <xdr:row>87</xdr:row>
      <xdr:rowOff>107420</xdr:rowOff>
    </xdr:to>
    <xdr:grpSp>
      <xdr:nvGrpSpPr>
        <xdr:cNvPr id="539" name="Group 13">
          <a:extLst>
            <a:ext uri="{FF2B5EF4-FFF2-40B4-BE49-F238E27FC236}">
              <a16:creationId xmlns:a16="http://schemas.microsoft.com/office/drawing/2014/main" id="{FA96C404-95CF-4350-A4B7-FD5F1C513064}"/>
            </a:ext>
          </a:extLst>
        </xdr:cNvPr>
        <xdr:cNvGrpSpPr/>
      </xdr:nvGrpSpPr>
      <xdr:grpSpPr>
        <a:xfrm>
          <a:off x="1771650" y="13382625"/>
          <a:ext cx="144552" cy="145520"/>
          <a:chOff x="9937028" y="802652"/>
          <a:chExt cx="83991" cy="77961"/>
        </a:xfrm>
      </xdr:grpSpPr>
      <xdr:sp macro="" textlink="">
        <xdr:nvSpPr>
          <xdr:cNvPr id="540" name="Oval 1">
            <a:extLst>
              <a:ext uri="{FF2B5EF4-FFF2-40B4-BE49-F238E27FC236}">
                <a16:creationId xmlns:a16="http://schemas.microsoft.com/office/drawing/2014/main" id="{1CDAFD36-E7BE-6316-03AF-6F449159112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41" name="Straight Connector 3">
            <a:extLst>
              <a:ext uri="{FF2B5EF4-FFF2-40B4-BE49-F238E27FC236}">
                <a16:creationId xmlns:a16="http://schemas.microsoft.com/office/drawing/2014/main" id="{1AA739A3-1534-82B3-8E9F-18B097F1DE8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2" name="Straight Connector 7">
            <a:extLst>
              <a:ext uri="{FF2B5EF4-FFF2-40B4-BE49-F238E27FC236}">
                <a16:creationId xmlns:a16="http://schemas.microsoft.com/office/drawing/2014/main" id="{BBF0159B-4CEC-EDDA-EA85-1C32BE0095A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323850</xdr:colOff>
      <xdr:row>94</xdr:row>
      <xdr:rowOff>57150</xdr:rowOff>
    </xdr:from>
    <xdr:to>
      <xdr:col>6</xdr:col>
      <xdr:colOff>87402</xdr:colOff>
      <xdr:row>95</xdr:row>
      <xdr:rowOff>50270</xdr:rowOff>
    </xdr:to>
    <xdr:grpSp>
      <xdr:nvGrpSpPr>
        <xdr:cNvPr id="543" name="Group 13">
          <a:extLst>
            <a:ext uri="{FF2B5EF4-FFF2-40B4-BE49-F238E27FC236}">
              <a16:creationId xmlns:a16="http://schemas.microsoft.com/office/drawing/2014/main" id="{F6AF7B83-F29C-4A15-8574-8459EE944EBB}"/>
            </a:ext>
          </a:extLst>
        </xdr:cNvPr>
        <xdr:cNvGrpSpPr/>
      </xdr:nvGrpSpPr>
      <xdr:grpSpPr>
        <a:xfrm>
          <a:off x="1771650" y="14544675"/>
          <a:ext cx="144552" cy="145520"/>
          <a:chOff x="9937028" y="802652"/>
          <a:chExt cx="83991" cy="77961"/>
        </a:xfrm>
      </xdr:grpSpPr>
      <xdr:sp macro="" textlink="">
        <xdr:nvSpPr>
          <xdr:cNvPr id="544" name="Oval 1">
            <a:extLst>
              <a:ext uri="{FF2B5EF4-FFF2-40B4-BE49-F238E27FC236}">
                <a16:creationId xmlns:a16="http://schemas.microsoft.com/office/drawing/2014/main" id="{EE85371A-F675-B98C-743E-23FB32E2BEC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45" name="Straight Connector 3">
            <a:extLst>
              <a:ext uri="{FF2B5EF4-FFF2-40B4-BE49-F238E27FC236}">
                <a16:creationId xmlns:a16="http://schemas.microsoft.com/office/drawing/2014/main" id="{9E85FBC2-6060-1049-F471-AB82224785B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6" name="Straight Connector 7">
            <a:extLst>
              <a:ext uri="{FF2B5EF4-FFF2-40B4-BE49-F238E27FC236}">
                <a16:creationId xmlns:a16="http://schemas.microsoft.com/office/drawing/2014/main" id="{401EB20B-4B80-53D4-4F0A-4F26A2ADF6B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333375</xdr:colOff>
      <xdr:row>101</xdr:row>
      <xdr:rowOff>9525</xdr:rowOff>
    </xdr:from>
    <xdr:to>
      <xdr:col>6</xdr:col>
      <xdr:colOff>96927</xdr:colOff>
      <xdr:row>102</xdr:row>
      <xdr:rowOff>2645</xdr:rowOff>
    </xdr:to>
    <xdr:grpSp>
      <xdr:nvGrpSpPr>
        <xdr:cNvPr id="547" name="Group 13">
          <a:extLst>
            <a:ext uri="{FF2B5EF4-FFF2-40B4-BE49-F238E27FC236}">
              <a16:creationId xmlns:a16="http://schemas.microsoft.com/office/drawing/2014/main" id="{C13DB7A8-EE88-4F45-9ADE-51A1567DFEAE}"/>
            </a:ext>
          </a:extLst>
        </xdr:cNvPr>
        <xdr:cNvGrpSpPr/>
      </xdr:nvGrpSpPr>
      <xdr:grpSpPr>
        <a:xfrm>
          <a:off x="1781175" y="15563850"/>
          <a:ext cx="144552" cy="145520"/>
          <a:chOff x="9937028" y="802652"/>
          <a:chExt cx="83991" cy="77961"/>
        </a:xfrm>
      </xdr:grpSpPr>
      <xdr:sp macro="" textlink="">
        <xdr:nvSpPr>
          <xdr:cNvPr id="548" name="Oval 1">
            <a:extLst>
              <a:ext uri="{FF2B5EF4-FFF2-40B4-BE49-F238E27FC236}">
                <a16:creationId xmlns:a16="http://schemas.microsoft.com/office/drawing/2014/main" id="{0208EB81-A506-8A17-122F-8C4D3D4AC32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49" name="Straight Connector 3">
            <a:extLst>
              <a:ext uri="{FF2B5EF4-FFF2-40B4-BE49-F238E27FC236}">
                <a16:creationId xmlns:a16="http://schemas.microsoft.com/office/drawing/2014/main" id="{C9111E79-8AC1-B451-78CC-20205A56B79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0" name="Straight Connector 7">
            <a:extLst>
              <a:ext uri="{FF2B5EF4-FFF2-40B4-BE49-F238E27FC236}">
                <a16:creationId xmlns:a16="http://schemas.microsoft.com/office/drawing/2014/main" id="{9091C4C3-CEA9-545D-FAE6-BE91179ABE3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0</xdr:colOff>
      <xdr:row>107</xdr:row>
      <xdr:rowOff>66675</xdr:rowOff>
    </xdr:from>
    <xdr:to>
      <xdr:col>6</xdr:col>
      <xdr:colOff>144552</xdr:colOff>
      <xdr:row>108</xdr:row>
      <xdr:rowOff>59795</xdr:rowOff>
    </xdr:to>
    <xdr:grpSp>
      <xdr:nvGrpSpPr>
        <xdr:cNvPr id="551" name="Group 13">
          <a:extLst>
            <a:ext uri="{FF2B5EF4-FFF2-40B4-BE49-F238E27FC236}">
              <a16:creationId xmlns:a16="http://schemas.microsoft.com/office/drawing/2014/main" id="{0963D5BA-5C86-4478-A70A-774D845507FE}"/>
            </a:ext>
          </a:extLst>
        </xdr:cNvPr>
        <xdr:cNvGrpSpPr/>
      </xdr:nvGrpSpPr>
      <xdr:grpSpPr>
        <a:xfrm>
          <a:off x="1828800" y="16535400"/>
          <a:ext cx="144552" cy="145520"/>
          <a:chOff x="9937028" y="802652"/>
          <a:chExt cx="83991" cy="77961"/>
        </a:xfrm>
      </xdr:grpSpPr>
      <xdr:sp macro="" textlink="">
        <xdr:nvSpPr>
          <xdr:cNvPr id="552" name="Oval 1">
            <a:extLst>
              <a:ext uri="{FF2B5EF4-FFF2-40B4-BE49-F238E27FC236}">
                <a16:creationId xmlns:a16="http://schemas.microsoft.com/office/drawing/2014/main" id="{73A342C8-B3EA-6C6C-4BFE-F8750E02C7A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53" name="Straight Connector 3">
            <a:extLst>
              <a:ext uri="{FF2B5EF4-FFF2-40B4-BE49-F238E27FC236}">
                <a16:creationId xmlns:a16="http://schemas.microsoft.com/office/drawing/2014/main" id="{9160FD12-1395-875C-7347-57CE3E20B81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4" name="Straight Connector 7">
            <a:extLst>
              <a:ext uri="{FF2B5EF4-FFF2-40B4-BE49-F238E27FC236}">
                <a16:creationId xmlns:a16="http://schemas.microsoft.com/office/drawing/2014/main" id="{D9AD4BE4-8F46-BC62-9EE4-1429F76EAB6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202144</xdr:colOff>
      <xdr:row>79</xdr:row>
      <xdr:rowOff>28959</xdr:rowOff>
    </xdr:from>
    <xdr:to>
      <xdr:col>6</xdr:col>
      <xdr:colOff>28575</xdr:colOff>
      <xdr:row>79</xdr:row>
      <xdr:rowOff>47625</xdr:rowOff>
    </xdr:to>
    <xdr:cxnSp macro="">
      <xdr:nvCxnSpPr>
        <xdr:cNvPr id="556" name="Straight Arrow Connector 555">
          <a:extLst>
            <a:ext uri="{FF2B5EF4-FFF2-40B4-BE49-F238E27FC236}">
              <a16:creationId xmlns:a16="http://schemas.microsoft.com/office/drawing/2014/main" id="{04A864BB-771F-41A8-8DDC-EF7DE3168DE7}"/>
            </a:ext>
          </a:extLst>
        </xdr:cNvPr>
        <xdr:cNvCxnSpPr/>
      </xdr:nvCxnSpPr>
      <xdr:spPr>
        <a:xfrm flipH="1" flipV="1">
          <a:off x="1649944" y="12230484"/>
          <a:ext cx="207431" cy="186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79</xdr:row>
      <xdr:rowOff>53710</xdr:rowOff>
    </xdr:from>
    <xdr:to>
      <xdr:col>6</xdr:col>
      <xdr:colOff>19050</xdr:colOff>
      <xdr:row>107</xdr:row>
      <xdr:rowOff>95250</xdr:rowOff>
    </xdr:to>
    <xdr:cxnSp macro="">
      <xdr:nvCxnSpPr>
        <xdr:cNvPr id="559" name="Straight Connector 558">
          <a:extLst>
            <a:ext uri="{FF2B5EF4-FFF2-40B4-BE49-F238E27FC236}">
              <a16:creationId xmlns:a16="http://schemas.microsoft.com/office/drawing/2014/main" id="{DD7EA28A-2B92-4FD5-89EE-0D3EEF1778B5}"/>
            </a:ext>
          </a:extLst>
        </xdr:cNvPr>
        <xdr:cNvCxnSpPr>
          <a:stCxn id="517" idx="2"/>
        </xdr:cNvCxnSpPr>
      </xdr:nvCxnSpPr>
      <xdr:spPr>
        <a:xfrm flipH="1">
          <a:off x="1838325" y="12255235"/>
          <a:ext cx="9525" cy="43087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108</xdr:row>
      <xdr:rowOff>66675</xdr:rowOff>
    </xdr:from>
    <xdr:to>
      <xdr:col>6</xdr:col>
      <xdr:colOff>85725</xdr:colOff>
      <xdr:row>109</xdr:row>
      <xdr:rowOff>142875</xdr:rowOff>
    </xdr:to>
    <xdr:cxnSp macro="">
      <xdr:nvCxnSpPr>
        <xdr:cNvPr id="563" name="Straight Arrow Connector 562">
          <a:extLst>
            <a:ext uri="{FF2B5EF4-FFF2-40B4-BE49-F238E27FC236}">
              <a16:creationId xmlns:a16="http://schemas.microsoft.com/office/drawing/2014/main" id="{DE3D0810-B877-45B1-8C95-48F6B35321EA}"/>
            </a:ext>
          </a:extLst>
        </xdr:cNvPr>
        <xdr:cNvCxnSpPr/>
      </xdr:nvCxnSpPr>
      <xdr:spPr>
        <a:xfrm>
          <a:off x="1905000" y="16687800"/>
          <a:ext cx="9525" cy="2286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363932</xdr:colOff>
      <xdr:row>83</xdr:row>
      <xdr:rowOff>64692</xdr:rowOff>
    </xdr:from>
    <xdr:to>
      <xdr:col>6</xdr:col>
      <xdr:colOff>48119</xdr:colOff>
      <xdr:row>84</xdr:row>
      <xdr:rowOff>19544</xdr:rowOff>
    </xdr:to>
    <xdr:grpSp>
      <xdr:nvGrpSpPr>
        <xdr:cNvPr id="565" name="Group 564">
          <a:extLst>
            <a:ext uri="{FF2B5EF4-FFF2-40B4-BE49-F238E27FC236}">
              <a16:creationId xmlns:a16="http://schemas.microsoft.com/office/drawing/2014/main" id="{BFE113AB-F189-48C8-95EF-6B1187433090}"/>
            </a:ext>
          </a:extLst>
        </xdr:cNvPr>
        <xdr:cNvGrpSpPr/>
      </xdr:nvGrpSpPr>
      <xdr:grpSpPr>
        <a:xfrm rot="15949372">
          <a:off x="1790700" y="12896849"/>
          <a:ext cx="107252" cy="65187"/>
          <a:chOff x="13029613" y="2289822"/>
          <a:chExt cx="107252" cy="65187"/>
        </a:xfrm>
      </xdr:grpSpPr>
      <xdr:cxnSp macro="">
        <xdr:nvCxnSpPr>
          <xdr:cNvPr id="566" name="Straight Connector 565">
            <a:extLst>
              <a:ext uri="{FF2B5EF4-FFF2-40B4-BE49-F238E27FC236}">
                <a16:creationId xmlns:a16="http://schemas.microsoft.com/office/drawing/2014/main" id="{C039046E-6AD6-A0EB-0ED8-49BFF1F52B6B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7" name="Straight Connector 50">
            <a:extLst>
              <a:ext uri="{FF2B5EF4-FFF2-40B4-BE49-F238E27FC236}">
                <a16:creationId xmlns:a16="http://schemas.microsoft.com/office/drawing/2014/main" id="{1A9B579E-5BDE-F1B6-E264-B6B8E1A23999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8" name="Straight Connector 567">
            <a:extLst>
              <a:ext uri="{FF2B5EF4-FFF2-40B4-BE49-F238E27FC236}">
                <a16:creationId xmlns:a16="http://schemas.microsoft.com/office/drawing/2014/main" id="{615B6CC9-91C6-A51A-FFE8-786B45CF369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363932</xdr:colOff>
      <xdr:row>90</xdr:row>
      <xdr:rowOff>150417</xdr:rowOff>
    </xdr:from>
    <xdr:to>
      <xdr:col>6</xdr:col>
      <xdr:colOff>48119</xdr:colOff>
      <xdr:row>91</xdr:row>
      <xdr:rowOff>105269</xdr:rowOff>
    </xdr:to>
    <xdr:grpSp>
      <xdr:nvGrpSpPr>
        <xdr:cNvPr id="569" name="Group 568">
          <a:extLst>
            <a:ext uri="{FF2B5EF4-FFF2-40B4-BE49-F238E27FC236}">
              <a16:creationId xmlns:a16="http://schemas.microsoft.com/office/drawing/2014/main" id="{1BD3C730-D63D-4787-96A2-E129732F24E1}"/>
            </a:ext>
          </a:extLst>
        </xdr:cNvPr>
        <xdr:cNvGrpSpPr/>
      </xdr:nvGrpSpPr>
      <xdr:grpSpPr>
        <a:xfrm rot="15949372">
          <a:off x="1790700" y="14049374"/>
          <a:ext cx="107252" cy="65187"/>
          <a:chOff x="13029613" y="2289822"/>
          <a:chExt cx="107252" cy="65187"/>
        </a:xfrm>
      </xdr:grpSpPr>
      <xdr:cxnSp macro="">
        <xdr:nvCxnSpPr>
          <xdr:cNvPr id="570" name="Straight Connector 569">
            <a:extLst>
              <a:ext uri="{FF2B5EF4-FFF2-40B4-BE49-F238E27FC236}">
                <a16:creationId xmlns:a16="http://schemas.microsoft.com/office/drawing/2014/main" id="{157B191D-FB08-9CF8-3AAB-CB8E8715CCD6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1" name="Straight Connector 50">
            <a:extLst>
              <a:ext uri="{FF2B5EF4-FFF2-40B4-BE49-F238E27FC236}">
                <a16:creationId xmlns:a16="http://schemas.microsoft.com/office/drawing/2014/main" id="{0382F0EC-D445-955B-7BE3-AEFF768475C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2" name="Straight Connector 571">
            <a:extLst>
              <a:ext uri="{FF2B5EF4-FFF2-40B4-BE49-F238E27FC236}">
                <a16:creationId xmlns:a16="http://schemas.microsoft.com/office/drawing/2014/main" id="{30DEA5A2-0D60-BB41-2EA8-AE2E4FCBC9A4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363932</xdr:colOff>
      <xdr:row>97</xdr:row>
      <xdr:rowOff>140891</xdr:rowOff>
    </xdr:from>
    <xdr:to>
      <xdr:col>6</xdr:col>
      <xdr:colOff>48119</xdr:colOff>
      <xdr:row>98</xdr:row>
      <xdr:rowOff>95743</xdr:rowOff>
    </xdr:to>
    <xdr:grpSp>
      <xdr:nvGrpSpPr>
        <xdr:cNvPr id="573" name="Group 572">
          <a:extLst>
            <a:ext uri="{FF2B5EF4-FFF2-40B4-BE49-F238E27FC236}">
              <a16:creationId xmlns:a16="http://schemas.microsoft.com/office/drawing/2014/main" id="{A29A82E2-647E-4CD6-B518-4B15BEF7FDCA}"/>
            </a:ext>
          </a:extLst>
        </xdr:cNvPr>
        <xdr:cNvGrpSpPr/>
      </xdr:nvGrpSpPr>
      <xdr:grpSpPr>
        <a:xfrm rot="15949372">
          <a:off x="1790700" y="15106648"/>
          <a:ext cx="107252" cy="65187"/>
          <a:chOff x="13029613" y="2289822"/>
          <a:chExt cx="107252" cy="65187"/>
        </a:xfrm>
      </xdr:grpSpPr>
      <xdr:cxnSp macro="">
        <xdr:nvCxnSpPr>
          <xdr:cNvPr id="574" name="Straight Connector 573">
            <a:extLst>
              <a:ext uri="{FF2B5EF4-FFF2-40B4-BE49-F238E27FC236}">
                <a16:creationId xmlns:a16="http://schemas.microsoft.com/office/drawing/2014/main" id="{B630C298-D8EC-7117-69F4-15D3366A5AA6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5" name="Straight Connector 50">
            <a:extLst>
              <a:ext uri="{FF2B5EF4-FFF2-40B4-BE49-F238E27FC236}">
                <a16:creationId xmlns:a16="http://schemas.microsoft.com/office/drawing/2014/main" id="{8167AE96-CBE3-F0D4-9EE7-99F5ED11A664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D5EB146F-A3FD-A7EB-64FA-25CEDF7AC77B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371474</xdr:colOff>
      <xdr:row>104</xdr:row>
      <xdr:rowOff>66675</xdr:rowOff>
    </xdr:from>
    <xdr:to>
      <xdr:col>6</xdr:col>
      <xdr:colOff>55661</xdr:colOff>
      <xdr:row>105</xdr:row>
      <xdr:rowOff>21527</xdr:rowOff>
    </xdr:to>
    <xdr:grpSp>
      <xdr:nvGrpSpPr>
        <xdr:cNvPr id="577" name="Group 576">
          <a:extLst>
            <a:ext uri="{FF2B5EF4-FFF2-40B4-BE49-F238E27FC236}">
              <a16:creationId xmlns:a16="http://schemas.microsoft.com/office/drawing/2014/main" id="{2054C21D-977F-4AA3-A013-8004CB279C0E}"/>
            </a:ext>
          </a:extLst>
        </xdr:cNvPr>
        <xdr:cNvGrpSpPr/>
      </xdr:nvGrpSpPr>
      <xdr:grpSpPr>
        <a:xfrm rot="15949372">
          <a:off x="1798242" y="16099232"/>
          <a:ext cx="107252" cy="65187"/>
          <a:chOff x="13029613" y="2289822"/>
          <a:chExt cx="107252" cy="65187"/>
        </a:xfrm>
      </xdr:grpSpPr>
      <xdr:cxnSp macro="">
        <xdr:nvCxnSpPr>
          <xdr:cNvPr id="578" name="Straight Connector 577">
            <a:extLst>
              <a:ext uri="{FF2B5EF4-FFF2-40B4-BE49-F238E27FC236}">
                <a16:creationId xmlns:a16="http://schemas.microsoft.com/office/drawing/2014/main" id="{3A3D3252-C8D9-D776-42F9-1F9DB7E7F6B0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9" name="Straight Connector 50">
            <a:extLst>
              <a:ext uri="{FF2B5EF4-FFF2-40B4-BE49-F238E27FC236}">
                <a16:creationId xmlns:a16="http://schemas.microsoft.com/office/drawing/2014/main" id="{4C210335-41AB-3C6A-0B64-E6078220D08D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0" name="Straight Connector 579">
            <a:extLst>
              <a:ext uri="{FF2B5EF4-FFF2-40B4-BE49-F238E27FC236}">
                <a16:creationId xmlns:a16="http://schemas.microsoft.com/office/drawing/2014/main" id="{80013A08-6388-88B5-D592-C22D31825F1D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142875</xdr:colOff>
      <xdr:row>72</xdr:row>
      <xdr:rowOff>133350</xdr:rowOff>
    </xdr:from>
    <xdr:to>
      <xdr:col>15</xdr:col>
      <xdr:colOff>296103</xdr:colOff>
      <xdr:row>77</xdr:row>
      <xdr:rowOff>0</xdr:rowOff>
    </xdr:to>
    <xdr:sp macro="" textlink="">
      <xdr:nvSpPr>
        <xdr:cNvPr id="581" name="TextBox 157">
          <a:extLst>
            <a:ext uri="{FF2B5EF4-FFF2-40B4-BE49-F238E27FC236}">
              <a16:creationId xmlns:a16="http://schemas.microsoft.com/office/drawing/2014/main" id="{5689E6F0-17D9-4D7D-BB8A-2A710A320335}"/>
            </a:ext>
          </a:extLst>
        </xdr:cNvPr>
        <xdr:cNvSpPr txBox="1"/>
      </xdr:nvSpPr>
      <xdr:spPr>
        <a:xfrm>
          <a:off x="4638675" y="11268075"/>
          <a:ext cx="915228" cy="6286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K2-803/8</a:t>
          </a:r>
        </a:p>
        <a:p>
          <a:pPr algn="l"/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76200</xdr:colOff>
      <xdr:row>72</xdr:row>
      <xdr:rowOff>114300</xdr:rowOff>
    </xdr:from>
    <xdr:to>
      <xdr:col>11</xdr:col>
      <xdr:colOff>229428</xdr:colOff>
      <xdr:row>76</xdr:row>
      <xdr:rowOff>133350</xdr:rowOff>
    </xdr:to>
    <xdr:sp macro="" textlink="">
      <xdr:nvSpPr>
        <xdr:cNvPr id="582" name="TextBox 157">
          <a:extLst>
            <a:ext uri="{FF2B5EF4-FFF2-40B4-BE49-F238E27FC236}">
              <a16:creationId xmlns:a16="http://schemas.microsoft.com/office/drawing/2014/main" id="{63853290-2F2D-4EBE-93FE-26C3340EE0D9}"/>
            </a:ext>
          </a:extLst>
        </xdr:cNvPr>
        <xdr:cNvSpPr txBox="1"/>
      </xdr:nvSpPr>
      <xdr:spPr>
        <a:xfrm>
          <a:off x="3048000" y="11249025"/>
          <a:ext cx="915228" cy="6286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K2-803/9</a:t>
          </a:r>
        </a:p>
        <a:p>
          <a:pPr algn="l"/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4</xdr:col>
      <xdr:colOff>333375</xdr:colOff>
      <xdr:row>69</xdr:row>
      <xdr:rowOff>142875</xdr:rowOff>
    </xdr:from>
    <xdr:to>
      <xdr:col>7</xdr:col>
      <xdr:colOff>105603</xdr:colOff>
      <xdr:row>76</xdr:row>
      <xdr:rowOff>66675</xdr:rowOff>
    </xdr:to>
    <xdr:sp macro="" textlink="">
      <xdr:nvSpPr>
        <xdr:cNvPr id="583" name="TextBox 157">
          <a:extLst>
            <a:ext uri="{FF2B5EF4-FFF2-40B4-BE49-F238E27FC236}">
              <a16:creationId xmlns:a16="http://schemas.microsoft.com/office/drawing/2014/main" id="{7F972D30-B629-4558-9BDF-C3E0E11424A6}"/>
            </a:ext>
          </a:extLst>
        </xdr:cNvPr>
        <xdr:cNvSpPr txBox="1"/>
      </xdr:nvSpPr>
      <xdr:spPr>
        <a:xfrm>
          <a:off x="1400175" y="10820400"/>
          <a:ext cx="915228" cy="9906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K2-803/10</a:t>
          </a:r>
        </a:p>
        <a:p>
          <a:pPr algn="l"/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2 F1-2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2 CE1-2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2 CM2-12A</a:t>
          </a:r>
        </a:p>
      </xdr:txBody>
    </xdr:sp>
    <xdr:clientData/>
  </xdr:twoCellAnchor>
  <xdr:twoCellAnchor>
    <xdr:from>
      <xdr:col>6</xdr:col>
      <xdr:colOff>190500</xdr:colOff>
      <xdr:row>85</xdr:row>
      <xdr:rowOff>123824</xdr:rowOff>
    </xdr:from>
    <xdr:to>
      <xdr:col>8</xdr:col>
      <xdr:colOff>343728</xdr:colOff>
      <xdr:row>90</xdr:row>
      <xdr:rowOff>57149</xdr:rowOff>
    </xdr:to>
    <xdr:sp macro="" textlink="">
      <xdr:nvSpPr>
        <xdr:cNvPr id="584" name="TextBox 157">
          <a:extLst>
            <a:ext uri="{FF2B5EF4-FFF2-40B4-BE49-F238E27FC236}">
              <a16:creationId xmlns:a16="http://schemas.microsoft.com/office/drawing/2014/main" id="{3C871DAE-8B16-4DC1-85E7-0F35EF8D06E4}"/>
            </a:ext>
          </a:extLst>
        </xdr:cNvPr>
        <xdr:cNvSpPr txBox="1"/>
      </xdr:nvSpPr>
      <xdr:spPr>
        <a:xfrm>
          <a:off x="2019300" y="13239749"/>
          <a:ext cx="915228" cy="6953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K2-803/11</a:t>
          </a:r>
        </a:p>
        <a:p>
          <a:pPr algn="l"/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 baseline="0">
            <a:solidFill>
              <a:srgbClr val="FF0066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361950</xdr:colOff>
      <xdr:row>92</xdr:row>
      <xdr:rowOff>152399</xdr:rowOff>
    </xdr:from>
    <xdr:to>
      <xdr:col>9</xdr:col>
      <xdr:colOff>134178</xdr:colOff>
      <xdr:row>97</xdr:row>
      <xdr:rowOff>85724</xdr:rowOff>
    </xdr:to>
    <xdr:sp macro="" textlink="">
      <xdr:nvSpPr>
        <xdr:cNvPr id="585" name="TextBox 157">
          <a:extLst>
            <a:ext uri="{FF2B5EF4-FFF2-40B4-BE49-F238E27FC236}">
              <a16:creationId xmlns:a16="http://schemas.microsoft.com/office/drawing/2014/main" id="{E81E70A4-D10B-4E30-9631-CB8E09DB9851}"/>
            </a:ext>
          </a:extLst>
        </xdr:cNvPr>
        <xdr:cNvSpPr txBox="1"/>
      </xdr:nvSpPr>
      <xdr:spPr>
        <a:xfrm>
          <a:off x="2190750" y="14335124"/>
          <a:ext cx="915228" cy="6953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K2-803/12</a:t>
          </a:r>
        </a:p>
        <a:p>
          <a:pPr algn="l"/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 baseline="0">
            <a:solidFill>
              <a:srgbClr val="FF0066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0</xdr:colOff>
      <xdr:row>99</xdr:row>
      <xdr:rowOff>76199</xdr:rowOff>
    </xdr:from>
    <xdr:to>
      <xdr:col>9</xdr:col>
      <xdr:colOff>153228</xdr:colOff>
      <xdr:row>104</xdr:row>
      <xdr:rowOff>9524</xdr:rowOff>
    </xdr:to>
    <xdr:sp macro="" textlink="">
      <xdr:nvSpPr>
        <xdr:cNvPr id="586" name="TextBox 157">
          <a:extLst>
            <a:ext uri="{FF2B5EF4-FFF2-40B4-BE49-F238E27FC236}">
              <a16:creationId xmlns:a16="http://schemas.microsoft.com/office/drawing/2014/main" id="{285A7538-858B-41DA-9872-7C2D6913AF57}"/>
            </a:ext>
          </a:extLst>
        </xdr:cNvPr>
        <xdr:cNvSpPr txBox="1"/>
      </xdr:nvSpPr>
      <xdr:spPr>
        <a:xfrm>
          <a:off x="2209800" y="15325724"/>
          <a:ext cx="915228" cy="6953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K2-803/13</a:t>
          </a:r>
        </a:p>
        <a:p>
          <a:pPr algn="l"/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 baseline="0">
            <a:solidFill>
              <a:srgbClr val="FF0066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333375</xdr:colOff>
      <xdr:row>103</xdr:row>
      <xdr:rowOff>38100</xdr:rowOff>
    </xdr:from>
    <xdr:to>
      <xdr:col>12</xdr:col>
      <xdr:colOff>105603</xdr:colOff>
      <xdr:row>109</xdr:row>
      <xdr:rowOff>114300</xdr:rowOff>
    </xdr:to>
    <xdr:sp macro="" textlink="">
      <xdr:nvSpPr>
        <xdr:cNvPr id="588" name="TextBox 157">
          <a:extLst>
            <a:ext uri="{FF2B5EF4-FFF2-40B4-BE49-F238E27FC236}">
              <a16:creationId xmlns:a16="http://schemas.microsoft.com/office/drawing/2014/main" id="{8B8DC2C1-9DD6-4823-97B8-E61830D4D349}"/>
            </a:ext>
          </a:extLst>
        </xdr:cNvPr>
        <xdr:cNvSpPr txBox="1"/>
      </xdr:nvSpPr>
      <xdr:spPr>
        <a:xfrm>
          <a:off x="3305175" y="15897225"/>
          <a:ext cx="915228" cy="9906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K2-803/14</a:t>
          </a:r>
        </a:p>
        <a:p>
          <a:pPr algn="l"/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 strike="noStrik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15</xdr:col>
      <xdr:colOff>295276</xdr:colOff>
      <xdr:row>77</xdr:row>
      <xdr:rowOff>57151</xdr:rowOff>
    </xdr:from>
    <xdr:to>
      <xdr:col>16</xdr:col>
      <xdr:colOff>343478</xdr:colOff>
      <xdr:row>78</xdr:row>
      <xdr:rowOff>76201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B33F21A-CD05-44F8-8665-7248CCDD64B8}"/>
            </a:ext>
          </a:extLst>
        </xdr:cNvPr>
        <xdr:cNvSpPr txBox="1"/>
      </xdr:nvSpPr>
      <xdr:spPr>
        <a:xfrm>
          <a:off x="5553076" y="11953876"/>
          <a:ext cx="429202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7</xdr:col>
      <xdr:colOff>200025</xdr:colOff>
      <xdr:row>77</xdr:row>
      <xdr:rowOff>47625</xdr:rowOff>
    </xdr:from>
    <xdr:to>
      <xdr:col>8</xdr:col>
      <xdr:colOff>248227</xdr:colOff>
      <xdr:row>78</xdr:row>
      <xdr:rowOff>66675</xdr:rowOff>
    </xdr:to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144C79D7-2C8A-4525-B6BA-5110D12F2377}"/>
            </a:ext>
          </a:extLst>
        </xdr:cNvPr>
        <xdr:cNvSpPr txBox="1"/>
      </xdr:nvSpPr>
      <xdr:spPr>
        <a:xfrm>
          <a:off x="2409825" y="11944350"/>
          <a:ext cx="429202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12</xdr:col>
      <xdr:colOff>66675</xdr:colOff>
      <xdr:row>77</xdr:row>
      <xdr:rowOff>28575</xdr:rowOff>
    </xdr:from>
    <xdr:to>
      <xdr:col>13</xdr:col>
      <xdr:colOff>114877</xdr:colOff>
      <xdr:row>78</xdr:row>
      <xdr:rowOff>47625</xdr:rowOff>
    </xdr:to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FC12C5E2-86FE-42FC-8E39-29B21CAFB04E}"/>
            </a:ext>
          </a:extLst>
        </xdr:cNvPr>
        <xdr:cNvSpPr txBox="1"/>
      </xdr:nvSpPr>
      <xdr:spPr>
        <a:xfrm>
          <a:off x="4181475" y="11925300"/>
          <a:ext cx="429202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5</xdr:col>
      <xdr:colOff>0</xdr:colOff>
      <xdr:row>83</xdr:row>
      <xdr:rowOff>95250</xdr:rowOff>
    </xdr:from>
    <xdr:to>
      <xdr:col>6</xdr:col>
      <xdr:colOff>48202</xdr:colOff>
      <xdr:row>84</xdr:row>
      <xdr:rowOff>114300</xdr:rowOff>
    </xdr:to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845B56E3-24E4-4611-B8C4-D051A86ECE27}"/>
            </a:ext>
          </a:extLst>
        </xdr:cNvPr>
        <xdr:cNvSpPr txBox="1"/>
      </xdr:nvSpPr>
      <xdr:spPr>
        <a:xfrm>
          <a:off x="1447800" y="12906375"/>
          <a:ext cx="429202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4</xdr:col>
      <xdr:colOff>361950</xdr:colOff>
      <xdr:row>90</xdr:row>
      <xdr:rowOff>28575</xdr:rowOff>
    </xdr:from>
    <xdr:to>
      <xdr:col>6</xdr:col>
      <xdr:colOff>29152</xdr:colOff>
      <xdr:row>91</xdr:row>
      <xdr:rowOff>47625</xdr:rowOff>
    </xdr:to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CAF2FAC3-1E05-4A4F-BE40-115E54C27C6F}"/>
            </a:ext>
          </a:extLst>
        </xdr:cNvPr>
        <xdr:cNvSpPr txBox="1"/>
      </xdr:nvSpPr>
      <xdr:spPr>
        <a:xfrm>
          <a:off x="1428750" y="13906500"/>
          <a:ext cx="429202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4</xdr:col>
      <xdr:colOff>361950</xdr:colOff>
      <xdr:row>97</xdr:row>
      <xdr:rowOff>76200</xdr:rowOff>
    </xdr:from>
    <xdr:to>
      <xdr:col>6</xdr:col>
      <xdr:colOff>29152</xdr:colOff>
      <xdr:row>98</xdr:row>
      <xdr:rowOff>95250</xdr:rowOff>
    </xdr:to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80218CD5-81FB-42F1-BA81-48B057357777}"/>
            </a:ext>
          </a:extLst>
        </xdr:cNvPr>
        <xdr:cNvSpPr txBox="1"/>
      </xdr:nvSpPr>
      <xdr:spPr>
        <a:xfrm>
          <a:off x="1428750" y="15020925"/>
          <a:ext cx="429202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5</xdr:col>
      <xdr:colOff>19050</xdr:colOff>
      <xdr:row>103</xdr:row>
      <xdr:rowOff>95250</xdr:rowOff>
    </xdr:from>
    <xdr:to>
      <xdr:col>6</xdr:col>
      <xdr:colOff>67252</xdr:colOff>
      <xdr:row>104</xdr:row>
      <xdr:rowOff>114300</xdr:rowOff>
    </xdr:to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5D2D0A32-841A-437F-BCC4-54CB88FA92B8}"/>
            </a:ext>
          </a:extLst>
        </xdr:cNvPr>
        <xdr:cNvSpPr txBox="1"/>
      </xdr:nvSpPr>
      <xdr:spPr>
        <a:xfrm>
          <a:off x="1466850" y="15954375"/>
          <a:ext cx="429202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12</xdr:col>
      <xdr:colOff>38100</xdr:colOff>
      <xdr:row>23</xdr:row>
      <xdr:rowOff>66675</xdr:rowOff>
    </xdr:from>
    <xdr:to>
      <xdr:col>13</xdr:col>
      <xdr:colOff>86302</xdr:colOff>
      <xdr:row>24</xdr:row>
      <xdr:rowOff>85725</xdr:rowOff>
    </xdr:to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CF6AF884-10D3-4707-9809-7846C8A594FA}"/>
            </a:ext>
          </a:extLst>
        </xdr:cNvPr>
        <xdr:cNvSpPr txBox="1"/>
      </xdr:nvSpPr>
      <xdr:spPr>
        <a:xfrm>
          <a:off x="4152900" y="3600450"/>
          <a:ext cx="429202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7</xdr:col>
      <xdr:colOff>371475</xdr:colOff>
      <xdr:row>21</xdr:row>
      <xdr:rowOff>104775</xdr:rowOff>
    </xdr:from>
    <xdr:to>
      <xdr:col>9</xdr:col>
      <xdr:colOff>38677</xdr:colOff>
      <xdr:row>22</xdr:row>
      <xdr:rowOff>123825</xdr:rowOff>
    </xdr:to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A752B714-BC75-4FB9-BBAD-C94E64788A66}"/>
            </a:ext>
          </a:extLst>
        </xdr:cNvPr>
        <xdr:cNvSpPr txBox="1"/>
      </xdr:nvSpPr>
      <xdr:spPr>
        <a:xfrm>
          <a:off x="2581275" y="3333750"/>
          <a:ext cx="429202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5</xdr:col>
      <xdr:colOff>200025</xdr:colOff>
      <xdr:row>20</xdr:row>
      <xdr:rowOff>85725</xdr:rowOff>
    </xdr:from>
    <xdr:to>
      <xdr:col>6</xdr:col>
      <xdr:colOff>248227</xdr:colOff>
      <xdr:row>21</xdr:row>
      <xdr:rowOff>104775</xdr:rowOff>
    </xdr:to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772B048-5B2A-4B0C-B125-EBCC884DBC9D}"/>
            </a:ext>
          </a:extLst>
        </xdr:cNvPr>
        <xdr:cNvSpPr txBox="1"/>
      </xdr:nvSpPr>
      <xdr:spPr>
        <a:xfrm>
          <a:off x="1647825" y="3162300"/>
          <a:ext cx="429202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16</xdr:col>
      <xdr:colOff>57150</xdr:colOff>
      <xdr:row>22</xdr:row>
      <xdr:rowOff>9525</xdr:rowOff>
    </xdr:from>
    <xdr:to>
      <xdr:col>17</xdr:col>
      <xdr:colOff>105352</xdr:colOff>
      <xdr:row>23</xdr:row>
      <xdr:rowOff>28575</xdr:rowOff>
    </xdr:to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F7236E06-5731-47E7-AC06-C67823C9E675}"/>
            </a:ext>
          </a:extLst>
        </xdr:cNvPr>
        <xdr:cNvSpPr txBox="1"/>
      </xdr:nvSpPr>
      <xdr:spPr>
        <a:xfrm>
          <a:off x="5695950" y="3390900"/>
          <a:ext cx="429202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18</xdr:col>
      <xdr:colOff>257175</xdr:colOff>
      <xdr:row>19</xdr:row>
      <xdr:rowOff>104775</xdr:rowOff>
    </xdr:from>
    <xdr:to>
      <xdr:col>19</xdr:col>
      <xdr:colOff>305377</xdr:colOff>
      <xdr:row>20</xdr:row>
      <xdr:rowOff>123825</xdr:rowOff>
    </xdr:to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3DF4C744-80FE-4881-AA56-081A8CFAD43E}"/>
            </a:ext>
          </a:extLst>
        </xdr:cNvPr>
        <xdr:cNvSpPr txBox="1"/>
      </xdr:nvSpPr>
      <xdr:spPr>
        <a:xfrm>
          <a:off x="6657975" y="3028950"/>
          <a:ext cx="429202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25</xdr:col>
      <xdr:colOff>567447</xdr:colOff>
      <xdr:row>51</xdr:row>
      <xdr:rowOff>121595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49F0BD-AF3D-4C22-121F-E78D73889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972766"/>
          <a:ext cx="14064575" cy="74173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8</xdr:row>
      <xdr:rowOff>0</xdr:rowOff>
    </xdr:from>
    <xdr:to>
      <xdr:col>27</xdr:col>
      <xdr:colOff>88605</xdr:colOff>
      <xdr:row>61</xdr:row>
      <xdr:rowOff>132907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0E79EC-EB4D-1C82-E916-15E883BBA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218314"/>
          <a:ext cx="14464709" cy="835098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1133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1134</v>
      </c>
      <c r="G7" s="531" t="s">
        <v>41</v>
      </c>
      <c r="H7" s="527" t="s">
        <v>1042</v>
      </c>
      <c r="I7" s="527" t="s">
        <v>1136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25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1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Tumpu ( Line Post ) 20 KV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6</v>
      </c>
      <c r="G16" s="41">
        <f ca="1">IF(ISERROR(OFFSET('HARGA SATUAN'!$I$6,MATCH(C16,'HARGA SATUAN'!$C$7:$C$1495,0),0)),"",OFFSET('HARGA SATUAN'!$I$6,MATCH(C16,'HARGA SATUAN'!$C$7:$C$1495,0),0))</f>
        <v>176900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Tarik ( Porcelain ) 20 KV + Primary Dead End Clamp 70-150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Set</v>
      </c>
      <c r="F17" s="138">
        <f t="shared" ca="1" si="2"/>
        <v>4</v>
      </c>
      <c r="G17" s="41">
        <f ca="1">IF(ISERROR(OFFSET('HARGA SATUAN'!$I$6,MATCH(C17,'HARGA SATUAN'!$C$7:$C$1495,0),0)),"",OFFSET('HARGA SATUAN'!$I$6,MATCH(C17,'HARGA SATUAN'!$C$7:$C$1495,0),0))</f>
        <v>205700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292</v>
      </c>
      <c r="G18" s="41">
        <f ca="1">IF(ISERROR(OFFSET('HARGA SATUAN'!$I$6,MATCH(C18,'HARGA SATUAN'!$C$7:$C$1495,0),0)),"",OFFSET('HARGA SATUAN'!$I$6,MATCH(C18,'HARGA SATUAN'!$C$7:$C$1495,0),0))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2 x 70 + N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422</v>
      </c>
      <c r="G19" s="41">
        <f ca="1">IF(ISERROR(OFFSET('HARGA SATUAN'!$I$6,MATCH(C19,'HARGA SATUAN'!$C$7:$C$1495,0),0)),"",OFFSET('HARGA SATUAN'!$I$6,MATCH(C19,'HARGA SATUAN'!$C$7:$C$1495,0),0))</f>
        <v>53300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16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38">
        <f t="shared" ca="1" si="2"/>
        <v>35</v>
      </c>
      <c r="G20" s="41">
        <f ca="1">IF(ISERROR(OFFSET('HARGA SATUAN'!$I$6,MATCH(C20,'HARGA SATUAN'!$C$7:$C$1495,0),0)),"",OFFSET('HARGA SATUAN'!$I$6,MATCH(C20,'HARGA SATUAN'!$C$7:$C$1495,0),0))</f>
        <v>6600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SUMIFS(RAB!$F$14:$F$201,RAB!$C$14:$C$201,C714)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SUMIFS(RAB!$F$14:$F$201,RAB!$C$14:$C$201,C715)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SUMIFS(RAB!$F$14:$F$201,RAB!$C$14:$C$201,C716)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SUMIFS(RAB!$F$14:$F$201,RAB!$C$14:$C$201,C717)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SUMIFS(RAB!$F$14:$F$201,RAB!$C$14:$C$201,C718)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SUMIFS(RAB!$F$14:$F$201,RAB!$C$14:$C$201,C719)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SUMIFS(RAB!$F$14:$F$201,RAB!$C$14:$C$201,C720)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SUMIFS(RAB!$F$14:$F$201,RAB!$C$14:$C$201,C721)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SUMIFS(RAB!$F$14:$F$201,RAB!$C$14:$C$201,C722)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SUMIFS(RAB!$F$14:$F$201,RAB!$C$14:$C$201,C723)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SUMIFS(RAB!$F$14:$F$201,RAB!$C$14:$C$201,C724)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SUMIFS(RAB!$F$14:$F$201,RAB!$C$14:$C$201,C725)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SUMIFS(RAB!$F$14:$F$201,RAB!$C$14:$C$201,C726)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SUMIFS(RAB!$F$14:$F$201,RAB!$C$14:$C$201,C727)</f>
        <v>1</v>
      </c>
      <c r="E727" s="26">
        <f t="shared" ca="1" si="33"/>
        <v>1</v>
      </c>
      <c r="F727" s="26">
        <f ca="1">IF(D727=0,0,SUM($E$713:E727))</f>
        <v>2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SUMIFS(RAB!$F$14:$F$201,RAB!$C$14:$C$201,C728)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SUMIFS(RAB!$F$14:$F$201,RAB!$C$14:$C$201,C729)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SUMIFS(RAB!$F$14:$F$201,RAB!$C$14:$C$201,C730)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SUMIFS(RAB!$F$14:$F$201,RAB!$C$14:$C$201,C731)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SUMIFS(RAB!$F$14:$F$201,RAB!$C$14:$C$201,C732)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SUMIFS(RAB!$F$14:$F$201,RAB!$C$14:$C$201,C733)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SUMIFS(RAB!$F$14:$F$201,RAB!$C$14:$C$201,C734)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SUMIFS(RAB!$F$14:$F$201,RAB!$C$14:$C$201,C735)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SUMIFS(RAB!$F$14:$F$201,RAB!$C$14:$C$201,C736)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SUMIFS(RAB!$F$14:$F$201,RAB!$C$14:$C$201,C737)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SUMIFS(RAB!$F$14:$F$201,RAB!$C$14:$C$201,C738)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SUMIFS(RAB!$F$14:$F$201,RAB!$C$14:$C$201,C739)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SUMIFS(RAB!$F$14:$F$201,RAB!$C$14:$C$201,C740)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SUMIFS(RAB!$F$14:$F$201,RAB!$C$14:$C$201,C741)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SUMIFS(RAB!$F$14:$F$201,RAB!$C$14:$C$201,C742)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SUMIFS(RAB!$F$14:$F$201,RAB!$C$14:$C$201,C743)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SUMIFS(RAB!$F$14:$F$201,RAB!$C$14:$C$201,C744)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SUMIFS(RAB!$F$14:$F$201,RAB!$C$14:$C$201,C745)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SUMIFS(RAB!$F$14:$F$201,RAB!$C$14:$C$201,C746)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SUMIFS(RAB!$F$14:$F$201,RAB!$C$14:$C$201,C747)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SUMIFS(RAB!$F$14:$F$201,RAB!$C$14:$C$201,C748)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SUMIFS(RAB!$F$14:$F$201,RAB!$C$14:$C$201,C749)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SUMIFS(RAB!$F$14:$F$201,RAB!$C$14:$C$201,C750)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SUMIFS(RAB!$F$14:$F$201,RAB!$C$14:$C$201,C751)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SUMIFS(RAB!$F$14:$F$201,RAB!$C$14:$C$201,C752)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SUMIFS(RAB!$F$14:$F$201,RAB!$C$14:$C$201,C753)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SUMIFS(RAB!$F$14:$F$201,RAB!$C$14:$C$201,C754)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SUMIFS(RAB!$F$14:$F$201,RAB!$C$14:$C$201,C755)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SUMIFS(RAB!$F$14:$F$201,RAB!$C$14:$C$201,C756)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SUMIFS(RAB!$F$14:$F$201,RAB!$C$14:$C$201,C757)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SUMIFS(RAB!$F$14:$F$201,RAB!$C$14:$C$201,C758)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SUMIFS(RAB!$F$14:$F$201,RAB!$C$14:$C$201,C759)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SUMIFS(RAB!$F$14:$F$201,RAB!$C$14:$C$201,C760)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SUMIFS(RAB!$F$14:$F$201,RAB!$C$14:$C$201,C761)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SUMIFS(RAB!$F$14:$F$201,RAB!$C$14:$C$201,C762)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SUMIFS(RAB!$F$14:$F$201,RAB!$C$14:$C$201,C763)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SUMIFS(RAB!$F$14:$F$201,RAB!$C$14:$C$201,C764)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SUMIFS(RAB!$F$14:$F$201,RAB!$C$14:$C$201,C765)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SUMIFS(RAB!$F$14:$F$201,RAB!$C$14:$C$201,C766)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SUMIFS(RAB!$F$14:$F$201,RAB!$C$14:$C$201,C767)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SUMIFS(RAB!$F$14:$F$201,RAB!$C$14:$C$201,C768)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SUMIFS(RAB!$F$14:$F$201,RAB!$C$14:$C$201,C769)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SUMIFS(RAB!$F$14:$F$201,RAB!$C$14:$C$201,C770)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SUMIFS(RAB!$F$14:$F$201,RAB!$C$14:$C$201,C771)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SUMIFS(RAB!$F$14:$F$201,RAB!$C$14:$C$201,C772)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SUMIFS(RAB!$F$14:$F$201,RAB!$C$14:$C$201,C773)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SUMIFS(RAB!$F$14:$F$201,RAB!$C$14:$C$201,C774)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SUMIFS(RAB!$F$14:$F$201,RAB!$C$14:$C$201,C775)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SUMIFS(RAB!$F$14:$F$201,RAB!$C$14:$C$201,C776)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SUMIFS(RAB!$F$14:$F$201,RAB!$C$14:$C$201,C777)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SUMIFS(RAB!$F$14:$F$201,RAB!$C$14:$C$201,C778)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SUMIFS(RAB!$F$14:$F$201,RAB!$C$14:$C$201,C779)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SUMIFS(RAB!$F$14:$F$201,RAB!$C$14:$C$201,C780)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SUMIFS(RAB!$F$14:$F$201,RAB!$C$14:$C$201,C781)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SUMIFS(RAB!$F$14:$F$201,RAB!$C$14:$C$201,C782)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SUMIFS(RAB!$F$14:$F$201,RAB!$C$14:$C$201,C783)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SUMIFS(RAB!$F$14:$F$201,RAB!$C$14:$C$201,C784)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SUMIFS(RAB!$F$14:$F$201,RAB!$C$14:$C$201,C785)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SUMIFS(RAB!$F$14:$F$201,RAB!$C$14:$C$201,C786)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SUMIFS(RAB!$F$14:$F$201,RAB!$C$14:$C$201,C787)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SUMIFS(RAB!$F$14:$F$201,RAB!$C$14:$C$201,C788)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SUMIFS(RAB!$F$14:$F$201,RAB!$C$14:$C$201,C789)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SUMIFS(RAB!$F$14:$F$201,RAB!$C$14:$C$201,C790)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SUMIFS(RAB!$F$14:$F$201,RAB!$C$14:$C$201,C791)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SUMIFS(RAB!$F$14:$F$201,RAB!$C$14:$C$201,C792)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SUMIFS(RAB!$F$14:$F$201,RAB!$C$14:$C$201,C793)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SUMIFS(RAB!$F$14:$F$201,RAB!$C$14:$C$201,C794)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SUMIFS(RAB!$F$14:$F$201,RAB!$C$14:$C$201,C795)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SUMIFS(RAB!$F$14:$F$201,RAB!$C$14:$C$201,C796)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SUMIFS(RAB!$F$14:$F$201,RAB!$C$14:$C$201,C797)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SUMIFS(RAB!$F$14:$F$201,RAB!$C$14:$C$201,C798)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SUMIFS(RAB!$F$14:$F$201,RAB!$C$14:$C$201,C799)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SUMIFS(RAB!$F$14:$F$201,RAB!$C$14:$C$201,C800)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SUMIFS(RAB!$F$14:$F$201,RAB!$C$14:$C$201,C801)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SUMIFS(RAB!$F$14:$F$201,RAB!$C$14:$C$201,C802)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SUMIFS(RAB!$F$14:$F$201,RAB!$C$14:$C$201,C803)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SUMIFS(RAB!$F$14:$F$201,RAB!$C$14:$C$201,C804)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SUMIFS(RAB!$F$14:$F$201,RAB!$C$14:$C$201,C805)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SUMIFS(RAB!$F$14:$F$201,RAB!$C$14:$C$201,C806)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SUMIFS(RAB!$F$14:$F$201,RAB!$C$14:$C$201,C807)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SUMIFS(RAB!$F$14:$F$201,RAB!$C$14:$C$201,C808)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SUMIFS(RAB!$F$14:$F$201,RAB!$C$14:$C$201,C809)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SUMIFS(RAB!$F$14:$F$201,RAB!$C$14:$C$201,C810)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SUMIFS(RAB!$F$14:$F$201,RAB!$C$14:$C$201,C811)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SUMIFS(RAB!$F$14:$F$201,RAB!$C$14:$C$201,C812)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SUMIFS(RAB!$F$14:$F$201,RAB!$C$14:$C$201,C813)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SUMIFS(RAB!$F$14:$F$201,RAB!$C$14:$C$201,C814)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SUMIFS(RAB!$F$14:$F$201,RAB!$C$14:$C$201,C815)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SUMIFS(RAB!$F$14:$F$201,RAB!$C$14:$C$201,C816)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SUMIFS(RAB!$F$14:$F$201,RAB!$C$14:$C$201,C817)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SUMIFS(RAB!$F$14:$F$201,RAB!$C$14:$C$201,C818)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SUMIFS(RAB!$F$14:$F$201,RAB!$C$14:$C$201,C819)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SUMIFS(RAB!$F$14:$F$201,RAB!$C$14:$C$201,C820)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SUMIFS(RAB!$F$14:$F$201,RAB!$C$14:$C$201,C821)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SUMIFS(RAB!$F$14:$F$201,RAB!$C$14:$C$201,C822)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SUMIFS(RAB!$F$14:$F$201,RAB!$C$14:$C$201,C823)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SUMIFS(RAB!$F$14:$F$201,RAB!$C$14:$C$201,C824)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SUMIFS(RAB!$F$14:$F$201,RAB!$C$14:$C$201,C825)</f>
        <v>6</v>
      </c>
      <c r="E825" s="26">
        <f t="shared" ca="1" si="34"/>
        <v>1</v>
      </c>
      <c r="F825" s="26">
        <f ca="1">IF(D825=0,0,SUM($E$713:E825))</f>
        <v>5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SUMIFS(RAB!$F$14:$F$201,RAB!$C$14:$C$201,C826)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SUMIFS(RAB!$F$14:$F$201,RAB!$C$14:$C$201,C827)</f>
        <v>4</v>
      </c>
      <c r="E827" s="26">
        <f t="shared" ca="1" si="34"/>
        <v>1</v>
      </c>
      <c r="F827" s="26">
        <f ca="1">IF(D827=0,0,SUM($E$713:E827))</f>
        <v>6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SUMIFS(RAB!$F$14:$F$201,RAB!$C$14:$C$201,C828)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SUMIFS(RAB!$F$14:$F$201,RAB!$C$14:$C$201,C829)</f>
        <v>292</v>
      </c>
      <c r="E829" s="26">
        <f t="shared" ca="1" si="34"/>
        <v>1</v>
      </c>
      <c r="F829" s="26">
        <f ca="1">IF(D829=0,0,SUM($E$713:E829))</f>
        <v>7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SUMIFS(RAB!$F$14:$F$201,RAB!$C$14:$C$201,C830)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SUMIFS(RAB!$F$14:$F$201,RAB!$C$14:$C$201,C831)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SUMIFS(RAB!$F$14:$F$201,RAB!$C$14:$C$201,C832)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SUMIFS(RAB!$F$14:$F$201,RAB!$C$14:$C$201,C833)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SUMIFS(RAB!$F$14:$F$201,RAB!$C$14:$C$201,C834)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SUMIFS(RAB!$F$14:$F$201,RAB!$C$14:$C$201,C835)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SUMIFS(RAB!$F$14:$F$201,RAB!$C$14:$C$201,C836)</f>
        <v>422</v>
      </c>
      <c r="E836" s="26">
        <f t="shared" ca="1" si="34"/>
        <v>1</v>
      </c>
      <c r="F836" s="26">
        <f ca="1">IF(D836=0,0,SUM($E$713:E836))</f>
        <v>8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SUMIFS(RAB!$F$14:$F$201,RAB!$C$14:$C$201,C837)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SUMIFS(RAB!$F$14:$F$201,RAB!$C$14:$C$201,C838)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SUMIFS(RAB!$F$14:$F$201,RAB!$C$14:$C$201,C839)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SUMIFS(RAB!$F$14:$F$201,RAB!$C$14:$C$201,C840)</f>
        <v>35</v>
      </c>
      <c r="E840" s="26">
        <f t="shared" ca="1" si="34"/>
        <v>1</v>
      </c>
      <c r="F840" s="26">
        <f ca="1">IF(D840=0,0,SUM($E$713:E840))</f>
        <v>9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SUMIFS(RAB!$F$14:$F$201,RAB!$C$14:$C$201,C841)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SUMIFS(RAB!$F$14:$F$201,RAB!$C$14:$C$201,C842)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SUMIFS(RAB!$F$14:$F$201,RAB!$C$14:$C$201,C843)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SUMIFS(RAB!$F$14:$F$201,RAB!$C$14:$C$201,C844)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SUMIFS(RAB!$F$14:$F$201,RAB!$C$14:$C$201,C845)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SUMIFS(RAB!$F$14:$F$201,RAB!$C$14:$C$201,C846)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SUMIFS(RAB!$F$14:$F$201,RAB!$C$14:$C$201,C847)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SUMIFS(RAB!$F$14:$F$201,RAB!$C$14:$C$201,C848)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SUMIFS(RAB!$F$14:$F$201,RAB!$C$14:$C$201,C849)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SUMIFS(RAB!$F$14:$F$201,RAB!$C$14:$C$201,C850)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SUMIFS(RAB!$F$14:$F$201,RAB!$C$14:$C$201,C851)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SUMIFS(RAB!$F$14:$F$201,RAB!$C$14:$C$201,C852)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SUMIFS(RAB!$F$14:$F$201,RAB!$C$14:$C$201,C853)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SUMIFS(RAB!$F$14:$F$201,RAB!$C$14:$C$201,C854)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SUMIFS(RAB!$F$14:$F$201,RAB!$C$14:$C$201,C855)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SUMIFS(RAB!$F$14:$F$201,RAB!$C$14:$C$201,C856)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SUMIFS(RAB!$F$14:$F$201,RAB!$C$14:$C$201,C857)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SUMIFS(RAB!$F$14:$F$201,RAB!$C$14:$C$201,C858)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SUMIFS(RAB!$F$14:$F$201,RAB!$C$14:$C$201,C859)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SUMIFS(RAB!$F$14:$F$201,RAB!$C$14:$C$201,C860)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SUMIFS(RAB!$F$14:$F$201,RAB!$C$14:$C$201,C861)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SUMIFS(RAB!$F$14:$F$201,RAB!$C$14:$C$201,C862)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SUMIFS(RAB!$F$14:$F$201,RAB!$C$14:$C$201,C863)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SUMIFS(RAB!$F$14:$F$201,RAB!$C$14:$C$201,C864)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SUMIFS(RAB!$F$14:$F$201,RAB!$C$14:$C$201,C865)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SUMIFS(RAB!$F$14:$F$201,RAB!$C$14:$C$201,C866)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SUMIFS(RAB!$F$14:$F$201,RAB!$C$14:$C$201,C867)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SUMIFS(RAB!$F$14:$F$201,RAB!$C$14:$C$201,C868)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SUMIFS(RAB!$F$14:$F$201,RAB!$C$14:$C$201,C869)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SUMIFS(RAB!$F$14:$F$201,RAB!$C$14:$C$201,C870)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SUMIFS(RAB!$F$14:$F$201,RAB!$C$14:$C$201,C871)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SUMIFS(RAB!$F$14:$F$201,RAB!$C$14:$C$201,C872)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SUMIFS(RAB!$F$14:$F$201,RAB!$C$14:$C$201,C873)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SUMIFS(RAB!$F$14:$F$201,RAB!$C$14:$C$201,C874)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SUMIFS(RAB!$F$14:$F$201,RAB!$C$14:$C$201,C875)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SUMIFS(RAB!$F$14:$F$201,RAB!$C$14:$C$201,C876)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SUMIFS(RAB!$F$14:$F$201,RAB!$C$14:$C$201,C877)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SUMIFS(RAB!$F$14:$F$201,RAB!$C$14:$C$201,C878)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SUMIFS(RAB!$F$14:$F$201,RAB!$C$14:$C$201,C879)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SUMIFS(RAB!$F$14:$F$201,RAB!$C$14:$C$201,C880)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SUMIFS(RAB!$F$14:$F$201,RAB!$C$14:$C$201,C881)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SUMIFS(RAB!$F$14:$F$201,RAB!$C$14:$C$201,C882)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SUMIFS(RAB!$F$14:$F$201,RAB!$C$14:$C$201,C883)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SUMIFS(RAB!$F$14:$F$201,RAB!$C$14:$C$201,C884)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SUMIFS(RAB!$F$14:$F$201,RAB!$C$14:$C$201,C885)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SUMIFS(RAB!$F$14:$F$201,RAB!$C$14:$C$201,C886)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SUMIFS(RAB!$F$14:$F$201,RAB!$C$14:$C$201,C887)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SUMIFS(RAB!$F$14:$F$201,RAB!$C$14:$C$201,C888)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SUMIFS(RAB!$F$14:$F$201,RAB!$C$14:$C$201,C889)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SUMIFS(RAB!$F$14:$F$201,RAB!$C$14:$C$201,C890)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SUMIFS(RAB!$F$14:$F$201,RAB!$C$14:$C$201,C891)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SUMIFS(RAB!$F$14:$F$201,RAB!$C$14:$C$201,C892)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SUMIFS(RAB!$F$14:$F$201,RAB!$C$14:$C$201,C893)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SUMIFS(RAB!$F$14:$F$201,RAB!$C$14:$C$201,C894)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SUMIFS(RAB!$F$14:$F$201,RAB!$C$14:$C$201,C895)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SUMIFS(RAB!$F$14:$F$201,RAB!$C$14:$C$201,C896)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SUMIFS(RAB!$F$14:$F$201,RAB!$C$14:$C$201,C897)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SUMIFS(RAB!$F$14:$F$201,RAB!$C$14:$C$201,C898)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SUMIFS(RAB!$F$14:$F$201,RAB!$C$14:$C$201,C899)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SUMIFS(RAB!$F$14:$F$201,RAB!$C$14:$C$201,C900)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SUMIFS(RAB!$F$14:$F$201,RAB!$C$14:$C$201,C901)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SUMIFS(RAB!$F$14:$F$201,RAB!$C$14:$C$201,C902)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SUMIFS(RAB!$F$14:$F$201,RAB!$C$14:$C$201,C903)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SUMIFS(RAB!$F$14:$F$201,RAB!$C$14:$C$201,C904)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SUMIFS(RAB!$F$14:$F$201,RAB!$C$14:$C$201,C905)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SUMIFS(RAB!$F$14:$F$201,RAB!$C$14:$C$201,C906)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SUMIFS(RAB!$F$14:$F$201,RAB!$C$14:$C$201,C907)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SUMIFS(RAB!$F$14:$F$201,RAB!$C$14:$C$201,C908)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SUMIFS(RAB!$F$14:$F$201,RAB!$C$14:$C$201,C909)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SUMIFS(RAB!$F$14:$F$201,RAB!$C$14:$C$201,C910)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SUMIFS(RAB!$F$14:$F$201,RAB!$C$14:$C$201,C911)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SUMIFS(RAB!$F$14:$F$201,RAB!$C$14:$C$201,C912)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SUMIFS(RAB!$F$14:$F$201,RAB!$C$14:$C$201,C913)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SUMIFS(RAB!$F$14:$F$201,RAB!$C$14:$C$201,C914)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SUMIFS(RAB!$F$14:$F$201,RAB!$C$14:$C$201,C915)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SUMIFS(RAB!$F$14:$F$201,RAB!$C$14:$C$201,C916)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SUMIFS(RAB!$F$14:$F$201,RAB!$C$14:$C$201,C917)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SUMIFS(RAB!$F$14:$F$201,RAB!$C$14:$C$201,C918)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SUMIFS(RAB!$F$14:$F$201,RAB!$C$14:$C$201,C919)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SUMIFS(RAB!$F$14:$F$201,RAB!$C$14:$C$201,C920)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SUMIFS(RAB!$F$14:$F$201,RAB!$C$14:$C$201,C921)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SUMIFS(RAB!$F$14:$F$201,RAB!$C$14:$C$201,C922)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SUMIFS(RAB!$F$14:$F$201,RAB!$C$14:$C$201,C923)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SUMIFS(RAB!$F$14:$F$201,RAB!$C$14:$C$201,C924)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SUMIFS(RAB!$F$14:$F$201,RAB!$C$14:$C$201,C925)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SUMIFS(RAB!$F$14:$F$201,RAB!$C$14:$C$201,C926)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SUMIFS(RAB!$F$14:$F$201,RAB!$C$14:$C$201,C927)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SUMIFS(RAB!$F$14:$F$201,RAB!$C$14:$C$201,C928)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SUMIFS(RAB!$F$14:$F$201,RAB!$C$14:$C$201,C929)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SUMIFS(RAB!$F$14:$F$201,RAB!$C$14:$C$201,C930)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SUMIFS(RAB!$F$14:$F$201,RAB!$C$14:$C$201,C931)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SUMIFS(RAB!$F$14:$F$201,RAB!$C$14:$C$201,C932)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SUMIFS(RAB!$F$14:$F$201,RAB!$C$14:$C$201,C933)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SUMIFS(RAB!$F$14:$F$201,RAB!$C$14:$C$201,C934)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SUMIFS(RAB!$F$14:$F$201,RAB!$C$14:$C$201,C935)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SUMIFS(RAB!$F$14:$F$201,RAB!$C$14:$C$201,C936)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SUMIFS(RAB!$F$14:$F$201,RAB!$C$14:$C$201,C937)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SUMIFS(RAB!$F$14:$F$201,RAB!$C$14:$C$201,C938)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SUMIFS(RAB!$F$14:$F$201,RAB!$C$14:$C$201,C939)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SUMIFS(RAB!$F$14:$F$201,RAB!$C$14:$C$201,C940)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SUMIFS(RAB!$F$14:$F$201,RAB!$C$14:$C$201,C941)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SUMIFS(RAB!$F$14:$F$201,RAB!$C$14:$C$201,C942)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SUMIFS(RAB!$F$14:$F$201,RAB!$C$14:$C$201,C943)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SUMIFS(RAB!$F$14:$F$201,RAB!$C$14:$C$201,C944)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SUMIFS(RAB!$F$14:$F$201,RAB!$C$14:$C$201,C945)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SUMIFS(RAB!$F$14:$F$201,RAB!$C$14:$C$201,C946)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SUMIFS(RAB!$F$14:$F$201,RAB!$C$14:$C$201,C947)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SUMIFS(RAB!$F$14:$F$201,RAB!$C$14:$C$201,C948)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SUMIFS(RAB!$F$14:$F$201,RAB!$C$14:$C$201,C949)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SUMIFS(RAB!$F$14:$F$201,RAB!$C$14:$C$201,C950)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SUMIFS(RAB!$F$14:$F$201,RAB!$C$14:$C$201,C951)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SUMIFS(RAB!$F$14:$F$201,RAB!$C$14:$C$201,C952)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SUMIFS(RAB!$F$14:$F$201,RAB!$C$14:$C$201,C953)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SUMIFS(RAB!$F$14:$F$201,RAB!$C$14:$C$201,C954)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SUMIFS(RAB!$F$14:$F$201,RAB!$C$14:$C$201,C955)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SUMIFS(RAB!$F$14:$F$201,RAB!$C$14:$C$201,C956)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SUMIFS(RAB!$F$14:$F$201,RAB!$C$14:$C$201,C957)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SUMIFS(RAB!$F$14:$F$201,RAB!$C$14:$C$201,C958)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SUMIFS(RAB!$F$14:$F$201,RAB!$C$14:$C$201,C959)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SUMIFS(RAB!$F$14:$F$201,RAB!$C$14:$C$201,C960)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SUMIFS(RAB!$F$14:$F$201,RAB!$C$14:$C$201,C961)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SUMIFS(RAB!$F$14:$F$201,RAB!$C$14:$C$201,C962)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SUMIFS(RAB!$F$14:$F$201,RAB!$C$14:$C$201,C963)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SUMIFS(RAB!$F$14:$F$201,RAB!$C$14:$C$201,C964)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SUMIFS(RAB!$F$14:$F$201,RAB!$C$14:$C$201,C965)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SUMIFS(RAB!$F$14:$F$201,RAB!$C$14:$C$201,C966)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SUMIFS(RAB!$F$14:$F$201,RAB!$C$14:$C$201,C967)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SUMIFS(RAB!$F$14:$F$201,RAB!$C$14:$C$201,C968)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SUMIFS(RAB!$F$14:$F$201,RAB!$C$14:$C$201,C969)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SUMIFS(RAB!$F$14:$F$201,RAB!$C$14:$C$201,C970)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SUMIFS(RAB!$F$14:$F$201,RAB!$C$14:$C$201,C971)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SUMIFS(RAB!$F$14:$F$201,RAB!$C$14:$C$201,C972)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SUMIFS(RAB!$F$14:$F$201,RAB!$C$14:$C$201,C973)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SUMIFS(RAB!$F$14:$F$201,RAB!$C$14:$C$201,C974)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SUMIFS(RAB!$F$14:$F$201,RAB!$C$14:$C$201,C975)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SUMIFS(RAB!$F$14:$F$201,RAB!$C$14:$C$201,C976)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SUMIFS(RAB!$F$14:$F$201,RAB!$C$14:$C$201,C977)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SUMIFS(RAB!$F$14:$F$201,RAB!$C$14:$C$201,C978)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SUMIFS(RAB!$F$14:$F$201,RAB!$C$14:$C$201,C979)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SUMIFS(RAB!$F$14:$F$201,RAB!$C$14:$C$201,C980)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SUMIFS(RAB!$F$14:$F$201,RAB!$C$14:$C$201,C981)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SUMIFS(RAB!$F$14:$F$201,RAB!$C$14:$C$201,C982)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SUMIFS(RAB!$F$14:$F$201,RAB!$C$14:$C$201,C983)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SUMIFS(RAB!$F$14:$F$201,RAB!$C$14:$C$201,C984)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SUMIFS(RAB!$F$14:$F$201,RAB!$C$14:$C$201,C985)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SUMIFS(RAB!$F$14:$F$201,RAB!$C$14:$C$201,C986)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SUMIFS(RAB!$F$14:$F$201,RAB!$C$14:$C$201,C987)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SUMIFS(RAB!$F$14:$F$201,RAB!$C$14:$C$201,C988)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SUMIFS(RAB!$F$14:$F$201,RAB!$C$14:$C$201,C989)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SUMIFS(RAB!$F$14:$F$201,RAB!$C$14:$C$201,C990)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SUMIFS(RAB!$F$14:$F$201,RAB!$C$14:$C$201,C991)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SUMIFS(RAB!$F$14:$F$201,RAB!$C$14:$C$201,C992)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SUMIFS(RAB!$F$14:$F$201,RAB!$C$14:$C$201,C993)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SUMIFS(RAB!$F$14:$F$201,RAB!$C$14:$C$201,C994)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SUMIFS(RAB!$F$14:$F$201,RAB!$C$14:$C$201,C995)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SUMIFS(RAB!$F$14:$F$201,RAB!$C$14:$C$201,C996)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SUMIFS(RAB!$F$14:$F$201,RAB!$C$14:$C$201,C997)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SUMIFS(RAB!$F$14:$F$201,RAB!$C$14:$C$201,C998)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SUMIFS(RAB!$F$14:$F$201,RAB!$C$14:$C$201,C999)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SUMIFS(RAB!$F$14:$F$201,RAB!$C$14:$C$201,C1000)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SUMIFS(RAB!$F$14:$F$201,RAB!$C$14:$C$201,C1001)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SUMIFS(RAB!$F$14:$F$201,RAB!$C$14:$C$201,C1002)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SUMIFS(RAB!$F$14:$F$201,RAB!$C$14:$C$201,C1003)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SUMIFS(RAB!$F$14:$F$201,RAB!$C$14:$C$201,C1004)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SUMIFS(RAB!$F$14:$F$201,RAB!$C$14:$C$201,C1005)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SUMIFS(RAB!$F$14:$F$201,RAB!$C$14:$C$201,C1006)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SUMIFS(RAB!$F$14:$F$201,RAB!$C$14:$C$201,C1007)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SUMIFS(RAB!$F$14:$F$201,RAB!$C$14:$C$201,C1008)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SUMIFS(RAB!$F$14:$F$201,RAB!$C$14:$C$201,C1009)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SUMIFS(RAB!$F$14:$F$201,RAB!$C$14:$C$201,C1010)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SUMIFS(RAB!$F$14:$F$201,RAB!$C$14:$C$201,C1011)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SUMIFS(RAB!$F$14:$F$201,RAB!$C$14:$C$201,C1012)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SUMIFS(RAB!$F$14:$F$201,RAB!$C$14:$C$201,C1013)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SUMIFS(RAB!$F$14:$F$201,RAB!$C$14:$C$201,C1014)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SUMIFS(RAB!$F$14:$F$201,RAB!$C$14:$C$201,C1015)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SUMIFS(RAB!$F$14:$F$201,RAB!$C$14:$C$201,C1016)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SUMIFS(RAB!$F$14:$F$201,RAB!$C$14:$C$201,C1017)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SUMIFS(RAB!$F$14:$F$201,RAB!$C$14:$C$201,C1018)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SUMIFS(RAB!$F$14:$F$201,RAB!$C$14:$C$201,C1019)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SUMIFS(RAB!$F$14:$F$201,RAB!$C$14:$C$201,C1020)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SUMIFS(RAB!$F$14:$F$201,RAB!$C$14:$C$201,C1021)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SUMIFS(RAB!$F$14:$F$201,RAB!$C$14:$C$201,C1022)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SUMIFS(RAB!$F$14:$F$201,RAB!$C$14:$C$201,C1023)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SUMIFS(RAB!$F$14:$F$201,RAB!$C$14:$C$201,C1024)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SUMIFS(RAB!$F$14:$F$201,RAB!$C$14:$C$201,C1025)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SUMIFS(RAB!$F$14:$F$201,RAB!$C$14:$C$201,C1026)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SUMIFS(RAB!$F$14:$F$201,RAB!$C$14:$C$201,C1027)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SUMIFS(RAB!$F$14:$F$201,RAB!$C$14:$C$201,C1028)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SUMIFS(RAB!$F$14:$F$201,RAB!$C$14:$C$201,C1029)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SUMIFS(RAB!$F$14:$F$201,RAB!$C$14:$C$201,C1030)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SUMIFS(RAB!$F$14:$F$201,RAB!$C$14:$C$201,C1031)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SUMIFS(RAB!$F$14:$F$201,RAB!$C$14:$C$201,C1032)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SUMIFS(RAB!$F$14:$F$201,RAB!$C$14:$C$201,C1033)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SUMIFS(RAB!$F$14:$F$201,RAB!$C$14:$C$201,C1034)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SUMIFS(RAB!$F$14:$F$201,RAB!$C$14:$C$201,C1035)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SUMIFS(RAB!$F$14:$F$201,RAB!$C$14:$C$201,C1036)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SUMIFS(RAB!$F$14:$F$201,RAB!$C$14:$C$201,C1037)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SUMIFS(RAB!$F$14:$F$201,RAB!$C$14:$C$201,C1038)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SUMIFS(RAB!$F$14:$F$201,RAB!$C$14:$C$201,C1039)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SUMIFS(RAB!$F$14:$F$201,RAB!$C$14:$C$201,C1040)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SUMIFS(RAB!$F$14:$F$201,RAB!$C$14:$C$201,C1041)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SUMIFS(RAB!$F$14:$F$201,RAB!$C$14:$C$201,C1042)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SUMIFS(RAB!$F$14:$F$201,RAB!$C$14:$C$201,C1043)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SUMIFS(RAB!$F$14:$F$201,RAB!$C$14:$C$201,C1044)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SUMIFS(RAB!$F$14:$F$201,RAB!$C$14:$C$201,C1045)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SUMIFS(RAB!$F$14:$F$201,RAB!$C$14:$C$201,C1046)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SUMIFS(RAB!$F$14:$F$201,RAB!$C$14:$C$201,C1047)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SUMIFS(RAB!$F$14:$F$201,RAB!$C$14:$C$201,C1048)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SUMIFS(RAB!$F$14:$F$201,RAB!$C$14:$C$201,C1049)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SUMIFS(RAB!$F$14:$F$201,RAB!$C$14:$C$201,C1050)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SUMIFS(RAB!$F$14:$F$201,RAB!$C$14:$C$201,C1051)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SUMIFS(RAB!$F$14:$F$201,RAB!$C$14:$C$201,C1052)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SUMIFS(RAB!$F$14:$F$201,RAB!$C$14:$C$201,C1053)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SUMIFS(RAB!$F$14:$F$201,RAB!$C$14:$C$201,C1054)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SUMIFS(RAB!$F$14:$F$201,RAB!$C$14:$C$201,C1055)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SUMIFS(RAB!$F$14:$F$201,RAB!$C$14:$C$201,C1056)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SUMIFS(RAB!$F$14:$F$201,RAB!$C$14:$C$201,C1057)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SUMIFS(RAB!$F$14:$F$201,RAB!$C$14:$C$201,C1058)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SUMIFS(RAB!$F$14:$F$201,RAB!$C$14:$C$201,C1059)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SUMIFS(RAB!$F$14:$F$201,RAB!$C$14:$C$201,C1060)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SUMIFS(RAB!$F$14:$F$201,RAB!$C$14:$C$201,C1061)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SUMIFS(RAB!$F$14:$F$201,RAB!$C$14:$C$201,C1062)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SUMIFS(RAB!$F$14:$F$201,RAB!$C$14:$C$201,C1063)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SUMIFS(RAB!$F$14:$F$201,RAB!$C$14:$C$201,C1064)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SUMIFS(RAB!$F$14:$F$201,RAB!$C$14:$C$201,C1065)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SUMIFS(RAB!$F$14:$F$201,RAB!$C$14:$C$201,C1066)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SUMIFS(RAB!$F$14:$F$201,RAB!$C$14:$C$201,C1067)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SUMIFS(RAB!$F$14:$F$201,RAB!$C$14:$C$201,C1068)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SUMIFS(RAB!$F$14:$F$201,RAB!$C$14:$C$201,C1069)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SUMIFS(RAB!$F$14:$F$201,RAB!$C$14:$C$201,C1070)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SUMIFS(RAB!$F$14:$F$201,RAB!$C$14:$C$201,C1071)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SUMIFS(RAB!$F$14:$F$201,RAB!$C$14:$C$201,C1072)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SUMIFS(RAB!$F$14:$F$201,RAB!$C$14:$C$201,C1073)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SUMIFS(RAB!$F$14:$F$201,RAB!$C$14:$C$201,C1074)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SUMIFS(RAB!$F$14:$F$201,RAB!$C$14:$C$201,C1075)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SUMIFS(RAB!$F$14:$F$201,RAB!$C$14:$C$201,C1076)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SUMIFS(RAB!$F$14:$F$201,RAB!$C$14:$C$201,C1077)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SUMIFS(RAB!$F$14:$F$201,RAB!$C$14:$C$201,C1078)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SUMIFS(RAB!$F$14:$F$201,RAB!$C$14:$C$201,C1079)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SUMIFS(RAB!$F$14:$F$201,RAB!$C$14:$C$201,C1080)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SUMIFS(RAB!$F$14:$F$201,RAB!$C$14:$C$201,C1081)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SUMIFS(RAB!$F$14:$F$201,RAB!$C$14:$C$201,C1082)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SUMIFS(RAB!$F$14:$F$201,RAB!$C$14:$C$201,C1083)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SUMIFS(RAB!$F$14:$F$201,RAB!$C$14:$C$201,C1084)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SUMIFS(RAB!$F$14:$F$201,RAB!$C$14:$C$201,C1085)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SUMIFS(RAB!$F$14:$F$201,RAB!$C$14:$C$201,C1086)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SUMIFS(RAB!$F$14:$F$201,RAB!$C$14:$C$201,C1087)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SUMIFS(RAB!$F$14:$F$201,RAB!$C$14:$C$201,C1088)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SUMIFS(RAB!$F$14:$F$201,RAB!$C$14:$C$201,C1089)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SUMIFS(RAB!$F$14:$F$201,RAB!$C$14:$C$201,C1090)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SUMIFS(RAB!$F$14:$F$201,RAB!$C$14:$C$201,C1091)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SUMIFS(RAB!$F$14:$F$201,RAB!$C$14:$C$201,C1092)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SUMIFS(RAB!$F$14:$F$201,RAB!$C$14:$C$201,C1093)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SUMIFS(RAB!$F$14:$F$201,RAB!$C$14:$C$201,C1094)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SUMIFS(RAB!$F$14:$F$201,RAB!$C$14:$C$201,C1095)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SUMIFS(RAB!$F$14:$F$201,RAB!$C$14:$C$201,C1096)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SUMIFS(RAB!$F$14:$F$201,RAB!$C$14:$C$201,C1097)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SUMIFS(RAB!$F$14:$F$201,RAB!$C$14:$C$201,C1098)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SUMIFS(RAB!$F$14:$F$201,RAB!$C$14:$C$201,C1099)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SUMIFS(RAB!$F$14:$F$201,RAB!$C$14:$C$201,C1100)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SUMIFS(RAB!$F$14:$F$201,RAB!$C$14:$C$201,C1101)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SUMIFS(RAB!$F$14:$F$201,RAB!$C$14:$C$201,C1102)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SUMIFS(RAB!$F$14:$F$201,RAB!$C$14:$C$201,C1103)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SUMIFS(RAB!$F$14:$F$201,RAB!$C$14:$C$201,C1104)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SUMIFS(RAB!$F$14:$F$201,RAB!$C$14:$C$201,C1105)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SUMIFS(RAB!$F$14:$F$201,RAB!$C$14:$C$201,C1106)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SUMIFS(RAB!$F$14:$F$201,RAB!$C$14:$C$201,C1107)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SUMIFS(RAB!$F$14:$F$201,RAB!$C$14:$C$201,C1108)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SUMIFS(RAB!$F$14:$F$201,RAB!$C$14:$C$201,C1109)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SUMIFS(RAB!$F$14:$F$201,RAB!$C$14:$C$201,C1110)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SUMIFS(RAB!$F$14:$F$201,RAB!$C$14:$C$201,C1111)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SUMIFS(RAB!$F$14:$F$201,RAB!$C$14:$C$201,C1112)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SUMIFS(RAB!$F$14:$F$201,RAB!$C$14:$C$201,C1113)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SUMIFS(RAB!$F$14:$F$201,RAB!$C$14:$C$201,C1114)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SUMIFS(RAB!$F$14:$F$201,RAB!$C$14:$C$201,C1115)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SUMIFS(RAB!$F$14:$F$201,RAB!$C$14:$C$201,C1116)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SUMIFS(RAB!$F$14:$F$201,RAB!$C$14:$C$201,C1117)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SUMIFS(RAB!$F$14:$F$201,RAB!$C$14:$C$201,C1118)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SUMIFS(RAB!$F$14:$F$201,RAB!$C$14:$C$201,C1119)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SUMIFS(RAB!$F$14:$F$201,RAB!$C$14:$C$201,C1120)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SUMIFS(RAB!$F$14:$F$201,RAB!$C$14:$C$201,C1121)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SUMIFS(RAB!$F$14:$F$201,RAB!$C$14:$C$201,C1122)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SUMIFS(RAB!$F$14:$F$201,RAB!$C$14:$C$201,C1123)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SUMIFS(RAB!$F$14:$F$201,RAB!$C$14:$C$201,C1124)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SUMIFS(RAB!$F$14:$F$201,RAB!$C$14:$C$201,C1125)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SUMIFS(RAB!$F$14:$F$201,RAB!$C$14:$C$201,C1126)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SUMIFS(RAB!$F$14:$F$201,RAB!$C$14:$C$201,C1127)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SUMIFS(RAB!$F$14:$F$201,RAB!$C$14:$C$201,C1128)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SUMIFS(RAB!$F$14:$F$201,RAB!$C$14:$C$201,C1129)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SUMIFS(RAB!$F$14:$F$201,RAB!$C$14:$C$201,C1130)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SUMIFS(RAB!$F$14:$F$201,RAB!$C$14:$C$201,C1131)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SUMIFS(RAB!$F$14:$F$201,RAB!$C$14:$C$201,C1132)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SUMIFS(RAB!$F$14:$F$201,RAB!$C$14:$C$201,C1133)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SUMIFS(RAB!$F$14:$F$201,RAB!$C$14:$C$201,C1134)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SUMIFS(RAB!$F$14:$F$201,RAB!$C$14:$C$201,C1135)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SUMIFS(RAB!$F$14:$F$201,RAB!$C$14:$C$201,C1136)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SUMIFS(RAB!$F$14:$F$201,RAB!$C$14:$C$201,C1137)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SUMIFS(RAB!$F$14:$F$201,RAB!$C$14:$C$201,C1138)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SUMIFS(RAB!$F$14:$F$201,RAB!$C$14:$C$201,C1139)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SUMIFS(RAB!$F$14:$F$201,RAB!$C$14:$C$201,C1140)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SUMIFS(RAB!$F$14:$F$201,RAB!$C$14:$C$201,C1141)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SUMIFS(RAB!$F$14:$F$201,RAB!$C$14:$C$201,C1142)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SUMIFS(RAB!$F$14:$F$201,RAB!$C$14:$C$201,C1143)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SUMIFS(RAB!$F$14:$F$201,RAB!$C$14:$C$201,C1144)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SUMIFS(RAB!$F$14:$F$201,RAB!$C$14:$C$201,C1145)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SUMIFS(RAB!$F$14:$F$201,RAB!$C$14:$C$201,C1146)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SUMIFS(RAB!$F$14:$F$201,RAB!$C$14:$C$201,C1147)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SUMIFS(RAB!$F$14:$F$201,RAB!$C$14:$C$201,C1148)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SUMIFS(RAB!$F$14:$F$201,RAB!$C$14:$C$201,C1149)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SUMIFS(RAB!$F$14:$F$201,RAB!$C$14:$C$201,C1150)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SUMIFS(RAB!$F$14:$F$201,RAB!$C$14:$C$201,C1151)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SUMIFS(RAB!$F$14:$F$201,RAB!$C$14:$C$201,C1152)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SUMIFS(RAB!$F$14:$F$201,RAB!$C$14:$C$201,C1153)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SUMIFS(RAB!$F$14:$F$201,RAB!$C$14:$C$201,C1154)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SUMIFS(RAB!$F$14:$F$201,RAB!$C$14:$C$201,C1155)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SUMIFS(RAB!$F$14:$F$201,RAB!$C$14:$C$201,C1156)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SUMIFS(RAB!$F$14:$F$201,RAB!$C$14:$C$201,C1157)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SUMIFS(RAB!$F$14:$F$201,RAB!$C$14:$C$201,C1158)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SUMIFS(RAB!$F$14:$F$201,RAB!$C$14:$C$201,C1159)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SUMIFS(RAB!$F$14:$F$201,RAB!$C$14:$C$201,C1160)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SUMIFS(RAB!$F$14:$F$201,RAB!$C$14:$C$201,C1161)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SUMIFS(RAB!$F$14:$F$201,RAB!$C$14:$C$201,C1162)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SUMIFS(RAB!$F$14:$F$201,RAB!$C$14:$C$201,C1163)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SUMIFS(RAB!$F$14:$F$201,RAB!$C$14:$C$201,C1164)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SUMIFS(RAB!$F$14:$F$201,RAB!$C$14:$C$201,C1165)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SUMIFS(RAB!$F$14:$F$201,RAB!$C$14:$C$201,C1166)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SUMIFS(RAB!$F$14:$F$201,RAB!$C$14:$C$201,C1167)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SUMIFS(RAB!$F$14:$F$201,RAB!$C$14:$C$201,C1168)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SUMIFS(RAB!$F$14:$F$201,RAB!$C$14:$C$201,C1169)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SUMIFS(RAB!$F$14:$F$201,RAB!$C$14:$C$201,C1170)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SUMIFS(RAB!$F$14:$F$201,RAB!$C$14:$C$201,C1171)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SUMIFS(RAB!$F$14:$F$201,RAB!$C$14:$C$201,C1172)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SUMIFS(RAB!$F$14:$F$201,RAB!$C$14:$C$201,C1173)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SUMIFS(RAB!$F$14:$F$201,RAB!$C$14:$C$201,C1174)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SUMIFS(RAB!$F$14:$F$201,RAB!$C$14:$C$201,C1175)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SUMIFS(RAB!$F$14:$F$201,RAB!$C$14:$C$201,C1176)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SUMIFS(RAB!$F$14:$F$201,RAB!$C$14:$C$201,C1177)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SUMIFS(RAB!$F$14:$F$201,RAB!$C$14:$C$201,C1178)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SUMIFS(RAB!$F$14:$F$201,RAB!$C$14:$C$201,C1179)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SUMIFS(RAB!$F$14:$F$201,RAB!$C$14:$C$201,C1180)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SUMIFS(RAB!$F$14:$F$201,RAB!$C$14:$C$201,C1181)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SUMIFS(RAB!$F$14:$F$201,RAB!$C$14:$C$201,C1182)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SUMIFS(RAB!$F$14:$F$201,RAB!$C$14:$C$201,C1183)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SUMIFS(RAB!$F$14:$F$201,RAB!$C$14:$C$201,C1184)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SUMIFS(RAB!$F$14:$F$201,RAB!$C$14:$C$201,C1185)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SUMIFS(RAB!$F$14:$F$201,RAB!$C$14:$C$201,C1186)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SUMIFS(RAB!$F$14:$F$201,RAB!$C$14:$C$201,C1187)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SUMIFS(RAB!$F$14:$F$201,RAB!$C$14:$C$201,C1188)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SUMIFS(RAB!$F$14:$F$201,RAB!$C$14:$C$201,C1189)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SUMIFS(RAB!$F$14:$F$201,RAB!$C$14:$C$201,C1190)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SUMIFS(RAB!$F$14:$F$201,RAB!$C$14:$C$201,C1191)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SUMIFS(RAB!$F$14:$F$201,RAB!$C$14:$C$201,C1192)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SUMIFS(RAB!$F$14:$F$201,RAB!$C$14:$C$201,C1193)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SUMIFS(RAB!$F$14:$F$201,RAB!$C$14:$C$201,C1194)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SUMIFS(RAB!$F$14:$F$201,RAB!$C$14:$C$201,C1195)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SUMIFS(RAB!$F$14:$F$201,RAB!$C$14:$C$201,C1196)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SUMIFS(RAB!$F$14:$F$201,RAB!$C$14:$C$201,C1197)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SUMIFS(RAB!$F$14:$F$201,RAB!$C$14:$C$201,C1198)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SUMIFS(RAB!$F$14:$F$201,RAB!$C$14:$C$201,C1199)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SUMIFS(RAB!$F$14:$F$201,RAB!$C$14:$C$201,C1200)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SUMIFS(RAB!$F$14:$F$201,RAB!$C$14:$C$201,C1201)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SUMIFS(RAB!$F$14:$F$201,RAB!$C$14:$C$201,C1202)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SUMIFS(RAB!$F$14:$F$201,RAB!$C$14:$C$201,C1203)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SUMIFS(RAB!$F$14:$F$201,RAB!$C$14:$C$201,C1204)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SUMIFS(RAB!$F$14:$F$201,RAB!$C$14:$C$201,C1205)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SUMIFS(RAB!$F$14:$F$201,RAB!$C$14:$C$201,C1206)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SUMIFS(RAB!$F$14:$F$201,RAB!$C$14:$C$201,C1207)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SUMIFS(RAB!$F$14:$F$201,RAB!$C$14:$C$201,C1208)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SUMIFS(RAB!$F$14:$F$201,RAB!$C$14:$C$201,C1209)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SUMIFS(RAB!$F$14:$F$201,RAB!$C$14:$C$201,C1210)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SUMIFS(RAB!$F$14:$F$201,RAB!$C$14:$C$201,C1211)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SUMIFS(RAB!$F$14:$F$201,RAB!$C$14:$C$201,C1212)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SUMIFS(RAB!$F$14:$F$201,RAB!$C$14:$C$201,C1213)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SUMIFS(RAB!$F$14:$F$201,RAB!$C$14:$C$201,C1214)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SUMIFS(RAB!$F$14:$F$201,RAB!$C$14:$C$201,C1215)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SUMIFS(RAB!$F$14:$F$201,RAB!$C$14:$C$201,C1216)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SUMIFS(RAB!$F$14:$F$201,RAB!$C$14:$C$201,C1217)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SUMIFS(RAB!$F$14:$F$201,RAB!$C$14:$C$201,C1218)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SUMIFS(RAB!$F$14:$F$201,RAB!$C$14:$C$201,C1219)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SUMIFS(RAB!$F$14:$F$201,RAB!$C$14:$C$201,C1220)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SUMIFS(RAB!$F$14:$F$201,RAB!$C$14:$C$201,C1221)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SUMIFS(RAB!$F$14:$F$201,RAB!$C$14:$C$201,C1222)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SUMIFS(RAB!$F$14:$F$201,RAB!$C$14:$C$201,C1223)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SUMIFS(RAB!$F$14:$F$201,RAB!$C$14:$C$201,C1224)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SUMIFS(RAB!$F$14:$F$201,RAB!$C$14:$C$201,C1225)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SUMIFS(RAB!$F$14:$F$201,RAB!$C$14:$C$201,C1226)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SUMIFS(RAB!$F$14:$F$201,RAB!$C$14:$C$201,C1227)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SUMIFS(RAB!$F$14:$F$201,RAB!$C$14:$C$201,C1228)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SUMIFS(RAB!$F$14:$F$201,RAB!$C$14:$C$201,C1229)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SUMIFS(RAB!$F$14:$F$201,RAB!$C$14:$C$201,C1230)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SUMIFS(RAB!$F$14:$F$201,RAB!$C$14:$C$201,C1231)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SUMIFS(RAB!$F$14:$F$201,RAB!$C$14:$C$201,C1232)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SUMIFS(RAB!$F$14:$F$201,RAB!$C$14:$C$201,C1233)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SUMIFS(RAB!$F$14:$F$201,RAB!$C$14:$C$201,C1234)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SUMIFS(RAB!$F$14:$F$201,RAB!$C$14:$C$201,C1235)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SUMIFS(RAB!$F$14:$F$201,RAB!$C$14:$C$201,C1236)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SUMIFS(RAB!$F$14:$F$201,RAB!$C$14:$C$201,C1237)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SUMIFS(RAB!$F$14:$F$201,RAB!$C$14:$C$201,C1238)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SUMIFS(RAB!$F$14:$F$201,RAB!$C$14:$C$201,C1239)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SUMIFS(RAB!$F$14:$F$201,RAB!$C$14:$C$201,C1240)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SUMIFS(RAB!$F$14:$F$201,RAB!$C$14:$C$201,C1241)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SUMIFS(RAB!$F$14:$F$201,RAB!$C$14:$C$201,C1242)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SUMIFS(RAB!$F$14:$F$201,RAB!$C$14:$C$201,C1243)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SUMIFS(RAB!$F$14:$F$201,RAB!$C$14:$C$201,C1244)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SUMIFS(RAB!$F$14:$F$201,RAB!$C$14:$C$201,C1245)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SUMIFS(RAB!$F$14:$F$201,RAB!$C$14:$C$201,C1246)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SUMIFS(RAB!$F$14:$F$201,RAB!$C$14:$C$201,C1247)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SUMIFS(RAB!$F$14:$F$201,RAB!$C$14:$C$201,C1248)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SUMIFS(RAB!$F$14:$F$201,RAB!$C$14:$C$201,C1249)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SUMIFS(RAB!$F$14:$F$201,RAB!$C$14:$C$201,C1250)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SUMIFS(RAB!$F$14:$F$201,RAB!$C$14:$C$201,C1251)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SUMIFS(RAB!$F$14:$F$201,RAB!$C$14:$C$201,C1252)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SUMIFS(RAB!$F$14:$F$201,RAB!$C$14:$C$201,C1253)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SUMIFS(RAB!$F$14:$F$201,RAB!$C$14:$C$201,C1254)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SUMIFS(RAB!$F$14:$F$201,RAB!$C$14:$C$201,C1255)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SUMIFS(RAB!$F$14:$F$201,RAB!$C$14:$C$201,C1256)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SUMIFS(RAB!$F$14:$F$201,RAB!$C$14:$C$201,C1257)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SUMIFS(RAB!$F$14:$F$201,RAB!$C$14:$C$201,C1258)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SUMIFS(RAB!$F$14:$F$201,RAB!$C$14:$C$201,C1259)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SUMIFS(RAB!$F$14:$F$201,RAB!$C$14:$C$201,C1260)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SUMIFS(RAB!$F$14:$F$201,RAB!$C$14:$C$201,C1261)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SUMIFS(RAB!$F$14:$F$201,RAB!$C$14:$C$201,C1262)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SUMIFS(RAB!$F$14:$F$201,RAB!$C$14:$C$201,C1263)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SUMIFS(RAB!$F$14:$F$201,RAB!$C$14:$C$201,C1264)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SUMIFS(RAB!$F$14:$F$201,RAB!$C$14:$C$201,C1265)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SUMIFS(RAB!$F$14:$F$201,RAB!$C$14:$C$201,C1266)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SUMIFS(RAB!$F$14:$F$201,RAB!$C$14:$C$201,C1267)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SUMIFS(RAB!$F$14:$F$201,RAB!$C$14:$C$201,C1268)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SUMIFS(RAB!$F$14:$F$201,RAB!$C$14:$C$201,C1269)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SUMIFS(RAB!$F$14:$F$201,RAB!$C$14:$C$201,C1270)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SUMIFS(RAB!$F$14:$F$201,RAB!$C$14:$C$201,C1271)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SUMIFS(RAB!$F$14:$F$201,RAB!$C$14:$C$201,C1272)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SUMIFS(RAB!$F$14:$F$201,RAB!$C$14:$C$201,C1273)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SUMIFS(RAB!$F$14:$F$201,RAB!$C$14:$C$201,C1274)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SUMIFS(RAB!$F$14:$F$201,RAB!$C$14:$C$201,C1275)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SUMIFS(RAB!$F$14:$F$201,RAB!$C$14:$C$201,C1276)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SUMIFS(RAB!$F$14:$F$201,RAB!$C$14:$C$201,C1277)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SUMIFS(RAB!$F$14:$F$201,RAB!$C$14:$C$201,C1278)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SUMIFS(RAB!$F$14:$F$201,RAB!$C$14:$C$201,C1279)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SUMIFS(RAB!$F$14:$F$201,RAB!$C$14:$C$201,C1280)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SUMIFS(RAB!$F$14:$F$201,RAB!$C$14:$C$201,C1281)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SUMIFS(RAB!$F$14:$F$201,RAB!$C$14:$C$201,C1282)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SUMIFS(RAB!$F$14:$F$201,RAB!$C$14:$C$201,C1283)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SUMIFS(RAB!$F$14:$F$201,RAB!$C$14:$C$201,C1284)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SUMIFS(RAB!$F$14:$F$201,RAB!$C$14:$C$201,C1285)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SUMIFS(RAB!$F$14:$F$201,RAB!$C$14:$C$201,C1286)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SUMIFS(RAB!$F$14:$F$201,RAB!$C$14:$C$201,C1287)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SUMIFS(RAB!$F$14:$F$201,RAB!$C$14:$C$201,C1288)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SUMIFS(RAB!$F$14:$F$201,RAB!$C$14:$C$201,C1289)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SUMIFS(RAB!$F$14:$F$201,RAB!$C$14:$C$201,C1290)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SUMIFS(RAB!$F$14:$F$201,RAB!$C$14:$C$201,C1291)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SUMIFS(RAB!$F$14:$F$201,RAB!$C$14:$C$201,C1292)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SUMIFS(RAB!$F$14:$F$201,RAB!$C$14:$C$201,C1293)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SUMIFS(RAB!$F$14:$F$201,RAB!$C$14:$C$201,C1294)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SUMIFS(RAB!$F$14:$F$201,RAB!$C$14:$C$201,C1295)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SUMIFS(RAB!$F$14:$F$201,RAB!$C$14:$C$201,C1296)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SUMIFS(RAB!$F$14:$F$201,RAB!$C$14:$C$201,C1297)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SUMIFS(RAB!$F$14:$F$201,RAB!$C$14:$C$201,C1298)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SUMIFS(RAB!$F$14:$F$201,RAB!$C$14:$C$201,C1299)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SUMIFS(RAB!$F$14:$F$201,RAB!$C$14:$C$201,C1300)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SUMIFS(RAB!$F$14:$F$201,RAB!$C$14:$C$201,C1301)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SUMIFS(RAB!$F$14:$F$201,RAB!$C$14:$C$201,C1302)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SUMIFS(RAB!$F$14:$F$201,RAB!$C$14:$C$201,C1303)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SUMIFS(RAB!$F$14:$F$201,RAB!$C$14:$C$201,C1304)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SUMIFS(RAB!$F$14:$F$201,RAB!$C$14:$C$201,C1305)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SUMIFS(RAB!$F$14:$F$201,RAB!$C$14:$C$201,C1306)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SUMIFS(RAB!$F$14:$F$201,RAB!$C$14:$C$201,C1307)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SUMIFS(RAB!$F$14:$F$201,RAB!$C$14:$C$201,C1308)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SUMIFS(RAB!$F$14:$F$201,RAB!$C$14:$C$201,C1309)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SUMIFS(RAB!$F$14:$F$201,RAB!$C$14:$C$201,C1310)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SUMIFS(RAB!$F$14:$F$201,RAB!$C$14:$C$201,C1311)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SUMIFS(RAB!$F$14:$F$201,RAB!$C$14:$C$201,C1312)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SUMIFS(RAB!$F$14:$F$201,RAB!$C$14:$C$201,C1313)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SUMIFS(RAB!$F$14:$F$201,RAB!$C$14:$C$201,C1314)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SUMIFS(RAB!$F$14:$F$201,RAB!$C$14:$C$201,C1315)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SUMIFS(RAB!$F$14:$F$201,RAB!$C$14:$C$201,C1316)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SUMIFS(RAB!$F$14:$F$201,RAB!$C$14:$C$201,C1317)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SUMIFS(RAB!$F$14:$F$201,RAB!$C$14:$C$201,C1318)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SUMIFS(RAB!$F$14:$F$201,RAB!$C$14:$C$201,C1319)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SUMIFS(RAB!$F$14:$F$201,RAB!$C$14:$C$201,C1320)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80" priority="5" operator="equal">
      <formula>0</formula>
    </cfRule>
  </conditionalFormatting>
  <conditionalFormatting sqref="A10:L65536">
    <cfRule type="cellIs" dxfId="79" priority="1" operator="equal">
      <formula>0</formula>
    </cfRule>
  </conditionalFormatting>
  <conditionalFormatting sqref="C12:C711">
    <cfRule type="cellIs" dxfId="78" priority="66" stopIfTrue="1" operator="equal">
      <formula>0</formula>
    </cfRule>
  </conditionalFormatting>
  <conditionalFormatting sqref="E712:E65536">
    <cfRule type="cellIs" dxfId="77" priority="16" stopIfTrue="1" operator="equal">
      <formula>0</formula>
    </cfRule>
  </conditionalFormatting>
  <conditionalFormatting sqref="G1:G11 E6:E11 E1:E3 H7 H10:H11 F10:F711 G712:G65536">
    <cfRule type="cellIs" dxfId="76" priority="69" stopIfTrue="1" operator="equal">
      <formula>0</formula>
    </cfRule>
  </conditionalFormatting>
  <conditionalFormatting sqref="G12:H711">
    <cfRule type="cellIs" dxfId="75" priority="12" stopIfTrue="1" operator="equal">
      <formula>0</formula>
    </cfRule>
  </conditionalFormatting>
  <conditionalFormatting sqref="I7:K7">
    <cfRule type="cellIs" dxfId="74" priority="4" stopIfTrue="1" operator="equal">
      <formula>0</formula>
    </cfRule>
  </conditionalFormatting>
  <conditionalFormatting sqref="I10:L711">
    <cfRule type="cellIs" dxfId="73" priority="2" stopIfTrue="1" operator="equal">
      <formula>0</formula>
    </cfRule>
  </conditionalFormatting>
  <conditionalFormatting sqref="L1:L6">
    <cfRule type="cellIs" dxfId="72" priority="10" operator="equal">
      <formula>0</formula>
    </cfRule>
  </conditionalFormatting>
  <conditionalFormatting sqref="M1:IV1048576 A8:G9">
    <cfRule type="cellIs" dxfId="7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1127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PB MARGONO 5500 VA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DSN. MOJOLEGI DS. BANDUNGHARJO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7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23678200</v>
      </c>
      <c r="J16" s="42">
        <f t="shared" ca="1" si="3"/>
        <v>0</v>
      </c>
      <c r="K16" s="43">
        <f t="shared" ca="1" si="0"/>
        <v>23678200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Btg</v>
      </c>
      <c r="F17" s="101">
        <f t="shared" ca="1" si="5"/>
        <v>4</v>
      </c>
      <c r="G17" s="41">
        <f ca="1">IF(ISERROR(OFFSET('HARGA SATUAN'!$I$6,MATCH(C17,'HARGA SATUAN'!$C$7:$C$1495,0),0)),"",OFFSET('HARGA SATUAN'!$I$6,MATCH(C17,'HARGA SATUAN'!$C$7:$C$1495,0),0))</f>
        <v>5800000</v>
      </c>
      <c r="H17" s="42">
        <f t="shared" ca="1" si="1"/>
        <v>0</v>
      </c>
      <c r="I17" s="42">
        <f t="shared" ca="1" si="2"/>
        <v>23200000</v>
      </c>
      <c r="J17" s="42">
        <f t="shared" ca="1" si="3"/>
        <v>0</v>
      </c>
      <c r="K17" s="43">
        <f t="shared" ca="1" si="0"/>
        <v>23200000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SATUAN'!$C$7:$C$1495,0),0)),"",OFFSET('HARGA SATUAN'!$D$6,MATCH(C18,'HARGA SATUAN'!$C$7:$C$1495,0),0))</f>
        <v>HDW</v>
      </c>
      <c r="E18" s="101" t="str">
        <f ca="1">IF(B18="+","Unit",IF(ISERROR(OFFSET('HARGA SATUAN'!$E$6,MATCH(C18,'HARGA SATUAN'!$C$7:$C$1495,0),0)),"",OFFSET('HARGA SATUAN'!$E$6,MATCH(C18,'HARGA SATUAN'!$C$7:$C$1495,0),0)))</f>
        <v>Btg</v>
      </c>
      <c r="F18" s="101">
        <f t="shared" ca="1" si="5"/>
        <v>1</v>
      </c>
      <c r="G18" s="41">
        <f ca="1">IF(ISERROR(OFFSET('HARGA SATUAN'!$I$6,MATCH(C18,'HARGA SATUAN'!$C$7:$C$1495,0),0)),"",OFFSET('HARGA SATUAN'!$I$6,MATCH(C18,'HARGA SATUAN'!$C$7:$C$1495,0),0))</f>
        <v>6074400</v>
      </c>
      <c r="H18" s="42">
        <f t="shared" ca="1" si="1"/>
        <v>0</v>
      </c>
      <c r="I18" s="42">
        <f t="shared" ca="1" si="2"/>
        <v>6074400</v>
      </c>
      <c r="J18" s="42">
        <f t="shared" ca="1" si="3"/>
        <v>0</v>
      </c>
      <c r="K18" s="43">
        <f t="shared" ca="1" si="0"/>
        <v>6074400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7" t="s">
        <v>1008</v>
      </c>
      <c r="D38" s="557"/>
      <c r="E38" s="557"/>
      <c r="F38" s="557"/>
      <c r="G38" s="77" t="s">
        <v>9</v>
      </c>
      <c r="H38" s="55">
        <f ca="1">SUM(H14:H37)</f>
        <v>0</v>
      </c>
      <c r="I38" s="55">
        <f ca="1">SUM(I14:I37)</f>
        <v>52952600</v>
      </c>
      <c r="J38" s="55">
        <f ca="1">SUM(J14:J37)</f>
        <v>0</v>
      </c>
      <c r="K38" s="55">
        <f ca="1">SUM(K14:K37)</f>
        <v>52952600</v>
      </c>
      <c r="L38" s="44"/>
      <c r="R38" s="99"/>
      <c r="S38" s="99"/>
      <c r="T38" s="99"/>
    </row>
    <row r="39" spans="1:20" s="36" customFormat="1">
      <c r="A39" s="30"/>
      <c r="B39" s="56"/>
      <c r="C39" s="558" t="s">
        <v>462</v>
      </c>
      <c r="D39" s="558"/>
      <c r="E39" s="558"/>
      <c r="F39" s="558"/>
      <c r="G39" s="59" t="s">
        <v>9</v>
      </c>
      <c r="H39" s="60">
        <f ca="1">H38*0.1</f>
        <v>0</v>
      </c>
      <c r="I39" s="60">
        <f ca="1">I38*0.1</f>
        <v>5295260</v>
      </c>
      <c r="J39" s="60">
        <f ca="1">J38*0.1</f>
        <v>0</v>
      </c>
      <c r="K39" s="60">
        <f ca="1">K38*0.1</f>
        <v>5295260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9" t="s">
        <v>463</v>
      </c>
      <c r="D40" s="549"/>
      <c r="E40" s="549"/>
      <c r="F40" s="549"/>
      <c r="G40" s="61" t="s">
        <v>9</v>
      </c>
      <c r="H40" s="78">
        <f ca="1">SUM(H38:H39)</f>
        <v>0</v>
      </c>
      <c r="I40" s="78">
        <f ca="1">SUM(I38:I39)</f>
        <v>58247860</v>
      </c>
      <c r="J40" s="61">
        <f ca="1">SUM(J38:J39)</f>
        <v>0</v>
      </c>
      <c r="K40" s="61">
        <f ca="1">SUM(K38:K39)</f>
        <v>58247860</v>
      </c>
      <c r="L40" s="44"/>
      <c r="R40" s="99"/>
      <c r="S40" s="99"/>
      <c r="T40" s="99"/>
    </row>
    <row r="41" spans="1:20" s="36" customFormat="1">
      <c r="A41" s="30"/>
      <c r="B41" s="550" t="e">
        <f ca="1">"Terbilang : ( "&amp;L42&amp;" Rupiah )"</f>
        <v>#NAME?</v>
      </c>
      <c r="C41" s="551"/>
      <c r="D41" s="551"/>
      <c r="E41" s="551"/>
      <c r="F41" s="551"/>
      <c r="G41" s="551"/>
      <c r="H41" s="551"/>
      <c r="I41" s="551"/>
      <c r="J41" s="551"/>
      <c r="K41" s="552"/>
      <c r="L41" s="44"/>
      <c r="R41" s="58"/>
      <c r="S41" s="58"/>
      <c r="T41" s="58"/>
    </row>
    <row r="42" spans="1:20" s="36" customFormat="1">
      <c r="A42" s="30"/>
      <c r="B42" s="553"/>
      <c r="C42" s="554"/>
      <c r="D42" s="554"/>
      <c r="E42" s="554"/>
      <c r="F42" s="554"/>
      <c r="G42" s="554"/>
      <c r="H42" s="554"/>
      <c r="I42" s="554"/>
      <c r="J42" s="554"/>
      <c r="K42" s="555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4"/>
      <c r="I45" s="544"/>
      <c r="J45" s="545"/>
      <c r="K45" s="54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4"/>
      <c r="I46" s="544"/>
      <c r="J46" s="545"/>
      <c r="K46" s="54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4"/>
      <c r="I47" s="544"/>
      <c r="J47" s="545"/>
      <c r="K47" s="54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4"/>
      <c r="I52" s="544"/>
      <c r="J52" s="545"/>
      <c r="K52" s="54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SUMIFS(RAB!$F$14:$F$201,RAB!$C$14:$C$201,'REKAP TIANG'!C57)</f>
        <v>7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SUMIFS(RAB!$F$14:$F$201,RAB!$C$14:$C$201,'REKAP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SUMIFS(RAB!$F$14:$F$201,RAB!$C$14:$C$201,'REKAP TIANG'!C59)</f>
        <v>4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SUMIFS(RAB!$F$14:$F$201,RAB!$C$14:$C$201,'REKAP TIANG'!C60)</f>
        <v>1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SUMIFS(RAB!$F$14:$F$201,RAB!$C$14:$C$201,'REKAP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SUMIFS(RAB!$F$14:$F$201,RAB!$C$14:$C$201,'REKAP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SUMIFS(RAB!$F$14:$F$201,RAB!$C$14:$C$201,'REKAP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SUMIFS(RAB!$F$14:$F$201,RAB!$C$14:$C$201,'REKAP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SUMIFS(RAB!$F$14:$F$201,RAB!$C$14:$C$201,'REKAP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SUMIFS(RAB!$F$14:$F$201,RAB!$C$14:$C$201,'REKAP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SUMIFS(RAB!$F$14:$F$201,RAB!$C$14:$C$201,'REKAP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SUMIFS(RAB!$F$14:$F$201,RAB!$C$14:$C$201,'REKAP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SUMIFS(RAB!$F$14:$F$201,RAB!$C$14:$C$201,'REKAP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SUMIFS(RAB!$F$14:$F$201,RAB!$C$14:$C$201,'REKAP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SUMIFS(RAB!$F$14:$F$201,RAB!$C$14:$C$201,'REKAP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SUMIFS(RAB!$F$14:$F$201,RAB!$C$14:$C$201,'REKAP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SUMIFS(RAB!$F$14:$F$201,RAB!$C$14:$C$201,'REKAP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SUMIFS(RAB!$F$14:$F$201,RAB!$C$14:$C$201,'REKAP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SUMIFS(RAB!$F$14:$F$201,RAB!$C$14:$C$201,'REKAP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SUMIFS(RAB!$F$14:$F$201,RAB!$C$14:$C$201,'REKAP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7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6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17" sqref="I17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1034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PB MARGONO 5500 VA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DSN. MOJOLEGI DS. BANDUNGHARJO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25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26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1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Tumpu ( Line Post ) 20 KV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6</v>
      </c>
      <c r="G20" s="41">
        <f ca="1">IF(ISERROR(OFFSET('HARGA SATUAN'!$I$6,MATCH(C20,'HARGA SATUAN'!$C$7:$C$1495,0),0)),"",OFFSET('HARGA SATUAN'!$I$6,MATCH(C20,'HARGA SATUAN'!$C$7:$C$1495,0),0))</f>
        <v>176900</v>
      </c>
      <c r="H20" s="42">
        <f t="shared" ca="1" si="1"/>
        <v>1061400</v>
      </c>
      <c r="I20" s="42">
        <f t="shared" ca="1" si="2"/>
        <v>0</v>
      </c>
      <c r="J20" s="42">
        <f t="shared" ca="1" si="3"/>
        <v>0</v>
      </c>
      <c r="K20" s="43">
        <f t="shared" ca="1" si="0"/>
        <v>1061400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Tarik ( Porcelain ) 20 KV + Primary Dead End Clamp 70-150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Set</v>
      </c>
      <c r="F21" s="101">
        <f t="shared" ca="1" si="6"/>
        <v>4</v>
      </c>
      <c r="G21" s="41">
        <f ca="1">IF(ISERROR(OFFSET('HARGA SATUAN'!$I$6,MATCH(C21,'HARGA SATUAN'!$C$7:$C$1495,0),0)),"",OFFSET('HARGA SATUAN'!$I$6,MATCH(C21,'HARGA SATUAN'!$C$7:$C$1495,0),0))</f>
        <v>205700</v>
      </c>
      <c r="H21" s="42">
        <f t="shared" ca="1" si="1"/>
        <v>822800</v>
      </c>
      <c r="I21" s="42">
        <f t="shared" ca="1" si="2"/>
        <v>0</v>
      </c>
      <c r="J21" s="42">
        <f t="shared" ca="1" si="3"/>
        <v>0</v>
      </c>
      <c r="K21" s="43">
        <f t="shared" ca="1" si="0"/>
        <v>822800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292</v>
      </c>
      <c r="G22" s="41">
        <f ca="1">IF(ISERROR(OFFSET('HARGA SATUAN'!$I$6,MATCH(C22,'HARGA SATUAN'!$C$7:$C$1495,0),0)),"",OFFSET('HARGA SATUAN'!$I$6,MATCH(C22,'HARGA SATUAN'!$C$7:$C$1495,0),0))</f>
        <v>14200</v>
      </c>
      <c r="H22" s="42">
        <f t="shared" ca="1" si="1"/>
        <v>4146400</v>
      </c>
      <c r="I22" s="42">
        <f t="shared" ca="1" si="2"/>
        <v>0</v>
      </c>
      <c r="J22" s="42">
        <f t="shared" ca="1" si="3"/>
        <v>0</v>
      </c>
      <c r="K22" s="43">
        <f t="shared" ca="1" si="0"/>
        <v>4146400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2 x 70 + N 70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422</v>
      </c>
      <c r="G23" s="41">
        <f ca="1">IF(ISERROR(OFFSET('HARGA SATUAN'!$I$6,MATCH(C23,'HARGA SATUAN'!$C$7:$C$1495,0),0)),"",OFFSET('HARGA SATUAN'!$I$6,MATCH(C23,'HARGA SATUAN'!$C$7:$C$1495,0),0))</f>
        <v>53300</v>
      </c>
      <c r="H23" s="42">
        <f t="shared" ca="1" si="1"/>
        <v>22492600</v>
      </c>
      <c r="I23" s="42">
        <f t="shared" ca="1" si="2"/>
        <v>0</v>
      </c>
      <c r="J23" s="42">
        <f t="shared" ca="1" si="3"/>
        <v>0</v>
      </c>
      <c r="K23" s="43">
        <f t="shared" ca="1" si="0"/>
        <v>22492600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16 mm²</v>
      </c>
      <c r="D24" s="101" t="str">
        <f ca="1">IF(ISERROR(OFFSET('HARGA SATUAN'!$D$6,MATCH(C24,'HARGA SATUAN'!$C$7:$C$1495,0),0)),"",OFFSET('HARGA SATUAN'!$D$6,MATCH(C24,'HARGA SATUAN'!$C$7:$C$1495,0),0))</f>
        <v>MDU-KD</v>
      </c>
      <c r="E24" s="101" t="str">
        <f ca="1">IF(B24="+","Unit",IF(ISERROR(OFFSET('HARGA SATUAN'!$E$6,MATCH(C24,'HARGA SATUAN'!$C$7:$C$1495,0),0)),"",OFFSET('HARGA SATUAN'!$E$6,MATCH(C24,'HARGA SATUAN'!$C$7:$C$1495,0),0)))</f>
        <v>Mtr</v>
      </c>
      <c r="F24" s="101">
        <f t="shared" ca="1" si="6"/>
        <v>35</v>
      </c>
      <c r="G24" s="41">
        <f ca="1">IF(ISERROR(OFFSET('HARGA SATUAN'!$I$6,MATCH(C24,'HARGA SATUAN'!$C$7:$C$1495,0),0)),"",OFFSET('HARGA SATUAN'!$I$6,MATCH(C24,'HARGA SATUAN'!$C$7:$C$1495,0),0))</f>
        <v>6600</v>
      </c>
      <c r="H24" s="42">
        <f t="shared" ca="1" si="1"/>
        <v>231000</v>
      </c>
      <c r="I24" s="42">
        <f t="shared" ca="1" si="2"/>
        <v>0</v>
      </c>
      <c r="J24" s="42">
        <f t="shared" ca="1" si="3"/>
        <v>0</v>
      </c>
      <c r="K24" s="43">
        <f t="shared" ca="1" si="0"/>
        <v>231000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/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/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/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/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/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/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ref="F33:F80" ca="1" si="7">IF(ISERROR(OFFSET($D$223,MATCH(A33,$F$224:$F$373,0),0)),"",OFFSET($D$223,MATCH(A33,$F$224:$F$373,0),0))</f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7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7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7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7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7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7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7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7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7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7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7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7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7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7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7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7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7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7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7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7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7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7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7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7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7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7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7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7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7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7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7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7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7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7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8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7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8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7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8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7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8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7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8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7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8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7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8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7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8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7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8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7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8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7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8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7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8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7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9">IF(OR(D79="MDU",D79="MDU-KD"),G79*F79,0)</f>
        <v>0</v>
      </c>
      <c r="I79" s="42">
        <f t="shared" ref="I79:I115" ca="1" si="10">IF(D79="HDW",G79*F79,0)</f>
        <v>0</v>
      </c>
      <c r="J79" s="42">
        <f t="shared" ref="J79:J115" ca="1" si="11">IF(D79="JASA",G79*F79,0)</f>
        <v>0</v>
      </c>
      <c r="K79" s="43">
        <f t="shared" ca="1" si="8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7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9"/>
        <v>0</v>
      </c>
      <c r="I80" s="42">
        <f t="shared" ca="1" si="10"/>
        <v>0</v>
      </c>
      <c r="J80" s="42">
        <f t="shared" ca="1" si="11"/>
        <v>0</v>
      </c>
      <c r="K80" s="43">
        <f t="shared" ca="1" si="8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2">IF(C81="","",A81)</f>
        <v/>
      </c>
      <c r="C81" s="109" t="str">
        <f t="shared" ref="C81:C144" ca="1" si="13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4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9"/>
        <v>0</v>
      </c>
      <c r="I81" s="42">
        <f t="shared" ca="1" si="10"/>
        <v>0</v>
      </c>
      <c r="J81" s="42">
        <f t="shared" ca="1" si="11"/>
        <v>0</v>
      </c>
      <c r="K81" s="43">
        <f t="shared" ca="1" si="8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2"/>
        <v/>
      </c>
      <c r="C82" s="109" t="str">
        <f t="shared" ca="1" si="13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4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9"/>
        <v>0</v>
      </c>
      <c r="I82" s="42">
        <f t="shared" ca="1" si="10"/>
        <v>0</v>
      </c>
      <c r="J82" s="42">
        <f t="shared" ca="1" si="11"/>
        <v>0</v>
      </c>
      <c r="K82" s="43">
        <f t="shared" ca="1" si="8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2"/>
        <v/>
      </c>
      <c r="C83" s="109" t="str">
        <f t="shared" ca="1" si="13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4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9"/>
        <v>0</v>
      </c>
      <c r="I83" s="42">
        <f t="shared" ca="1" si="10"/>
        <v>0</v>
      </c>
      <c r="J83" s="42">
        <f t="shared" ca="1" si="11"/>
        <v>0</v>
      </c>
      <c r="K83" s="43">
        <f t="shared" ca="1" si="8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2"/>
        <v/>
      </c>
      <c r="C84" s="109" t="str">
        <f t="shared" ca="1" si="13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4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9"/>
        <v>0</v>
      </c>
      <c r="I84" s="42">
        <f t="shared" ca="1" si="10"/>
        <v>0</v>
      </c>
      <c r="J84" s="42">
        <f t="shared" ca="1" si="11"/>
        <v>0</v>
      </c>
      <c r="K84" s="43">
        <f t="shared" ca="1" si="8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2"/>
        <v/>
      </c>
      <c r="C85" s="109" t="str">
        <f t="shared" ca="1" si="13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4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9"/>
        <v>0</v>
      </c>
      <c r="I85" s="42">
        <f t="shared" ca="1" si="10"/>
        <v>0</v>
      </c>
      <c r="J85" s="42">
        <f t="shared" ca="1" si="11"/>
        <v>0</v>
      </c>
      <c r="K85" s="43">
        <f t="shared" ca="1" si="8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2"/>
        <v/>
      </c>
      <c r="C86" s="109" t="str">
        <f t="shared" ca="1" si="13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4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9"/>
        <v>0</v>
      </c>
      <c r="I86" s="42">
        <f t="shared" ca="1" si="10"/>
        <v>0</v>
      </c>
      <c r="J86" s="42">
        <f t="shared" ca="1" si="11"/>
        <v>0</v>
      </c>
      <c r="K86" s="43">
        <f t="shared" ca="1" si="8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2"/>
        <v/>
      </c>
      <c r="C87" s="109" t="str">
        <f t="shared" ca="1" si="13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4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9"/>
        <v>0</v>
      </c>
      <c r="I87" s="42">
        <f t="shared" ca="1" si="10"/>
        <v>0</v>
      </c>
      <c r="J87" s="42">
        <f t="shared" ca="1" si="11"/>
        <v>0</v>
      </c>
      <c r="K87" s="43">
        <f t="shared" ca="1" si="8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2"/>
        <v/>
      </c>
      <c r="C88" s="109" t="str">
        <f t="shared" ca="1" si="13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4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9"/>
        <v>0</v>
      </c>
      <c r="I88" s="42">
        <f t="shared" ca="1" si="10"/>
        <v>0</v>
      </c>
      <c r="J88" s="42">
        <f t="shared" ca="1" si="11"/>
        <v>0</v>
      </c>
      <c r="K88" s="43">
        <f t="shared" ca="1" si="8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2"/>
        <v/>
      </c>
      <c r="C89" s="109" t="str">
        <f t="shared" ca="1" si="13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4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9"/>
        <v>0</v>
      </c>
      <c r="I89" s="42">
        <f t="shared" ca="1" si="10"/>
        <v>0</v>
      </c>
      <c r="J89" s="42">
        <f t="shared" ca="1" si="11"/>
        <v>0</v>
      </c>
      <c r="K89" s="43">
        <f t="shared" ca="1" si="8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2"/>
        <v/>
      </c>
      <c r="C90" s="109" t="str">
        <f t="shared" ca="1" si="13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4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9"/>
        <v>0</v>
      </c>
      <c r="I90" s="42">
        <f t="shared" ca="1" si="10"/>
        <v>0</v>
      </c>
      <c r="J90" s="42">
        <f t="shared" ca="1" si="11"/>
        <v>0</v>
      </c>
      <c r="K90" s="43">
        <f t="shared" ca="1" si="8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2"/>
        <v/>
      </c>
      <c r="C91" s="109" t="str">
        <f t="shared" ca="1" si="13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4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9"/>
        <v>0</v>
      </c>
      <c r="I91" s="42">
        <f t="shared" ca="1" si="10"/>
        <v>0</v>
      </c>
      <c r="J91" s="42">
        <f t="shared" ca="1" si="11"/>
        <v>0</v>
      </c>
      <c r="K91" s="43">
        <f t="shared" ca="1" si="8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2"/>
        <v/>
      </c>
      <c r="C92" s="109" t="str">
        <f t="shared" ca="1" si="13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4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9"/>
        <v>0</v>
      </c>
      <c r="I92" s="42">
        <f t="shared" ca="1" si="10"/>
        <v>0</v>
      </c>
      <c r="J92" s="42">
        <f t="shared" ca="1" si="11"/>
        <v>0</v>
      </c>
      <c r="K92" s="43">
        <f t="shared" ca="1" si="8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2"/>
        <v/>
      </c>
      <c r="C93" s="109" t="str">
        <f t="shared" ca="1" si="13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4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9"/>
        <v>0</v>
      </c>
      <c r="I93" s="42">
        <f t="shared" ca="1" si="10"/>
        <v>0</v>
      </c>
      <c r="J93" s="42">
        <f t="shared" ca="1" si="11"/>
        <v>0</v>
      </c>
      <c r="K93" s="43">
        <f t="shared" ca="1" si="8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2"/>
        <v/>
      </c>
      <c r="C94" s="109" t="str">
        <f t="shared" ca="1" si="13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4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9"/>
        <v>0</v>
      </c>
      <c r="I94" s="42">
        <f t="shared" ca="1" si="10"/>
        <v>0</v>
      </c>
      <c r="J94" s="42">
        <f t="shared" ca="1" si="11"/>
        <v>0</v>
      </c>
      <c r="K94" s="43">
        <f t="shared" ca="1" si="8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2"/>
        <v/>
      </c>
      <c r="C95" s="109" t="str">
        <f t="shared" ca="1" si="13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4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9"/>
        <v>0</v>
      </c>
      <c r="I95" s="42">
        <f t="shared" ca="1" si="10"/>
        <v>0</v>
      </c>
      <c r="J95" s="42">
        <f t="shared" ca="1" si="11"/>
        <v>0</v>
      </c>
      <c r="K95" s="43">
        <f t="shared" ca="1" si="8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2"/>
        <v/>
      </c>
      <c r="C96" s="109" t="str">
        <f t="shared" ca="1" si="13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4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9"/>
        <v>0</v>
      </c>
      <c r="I96" s="42">
        <f t="shared" ca="1" si="10"/>
        <v>0</v>
      </c>
      <c r="J96" s="42">
        <f t="shared" ca="1" si="11"/>
        <v>0</v>
      </c>
      <c r="K96" s="43">
        <f t="shared" ca="1" si="8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2"/>
        <v/>
      </c>
      <c r="C97" s="109" t="str">
        <f t="shared" ca="1" si="13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4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9"/>
        <v>0</v>
      </c>
      <c r="I97" s="42">
        <f t="shared" ca="1" si="10"/>
        <v>0</v>
      </c>
      <c r="J97" s="42">
        <f t="shared" ca="1" si="11"/>
        <v>0</v>
      </c>
      <c r="K97" s="43">
        <f t="shared" ca="1" si="8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2"/>
        <v/>
      </c>
      <c r="C98" s="109" t="str">
        <f t="shared" ca="1" si="13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4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9"/>
        <v>0</v>
      </c>
      <c r="I98" s="42">
        <f t="shared" ca="1" si="10"/>
        <v>0</v>
      </c>
      <c r="J98" s="42">
        <f t="shared" ca="1" si="11"/>
        <v>0</v>
      </c>
      <c r="K98" s="43">
        <f t="shared" ca="1" si="8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2"/>
        <v/>
      </c>
      <c r="C99" s="109" t="str">
        <f t="shared" ca="1" si="13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4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9"/>
        <v>0</v>
      </c>
      <c r="I99" s="42">
        <f t="shared" ca="1" si="10"/>
        <v>0</v>
      </c>
      <c r="J99" s="42">
        <f t="shared" ca="1" si="11"/>
        <v>0</v>
      </c>
      <c r="K99" s="43">
        <f t="shared" ca="1" si="8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2"/>
        <v/>
      </c>
      <c r="C100" s="109" t="str">
        <f t="shared" ca="1" si="13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4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9"/>
        <v>0</v>
      </c>
      <c r="I100" s="42">
        <f t="shared" ca="1" si="10"/>
        <v>0</v>
      </c>
      <c r="J100" s="42">
        <f t="shared" ca="1" si="11"/>
        <v>0</v>
      </c>
      <c r="K100" s="43">
        <f t="shared" ca="1" si="8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2"/>
        <v/>
      </c>
      <c r="C101" s="109" t="str">
        <f t="shared" ca="1" si="13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4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9"/>
        <v>0</v>
      </c>
      <c r="I101" s="42">
        <f t="shared" ca="1" si="10"/>
        <v>0</v>
      </c>
      <c r="J101" s="42">
        <f t="shared" ca="1" si="11"/>
        <v>0</v>
      </c>
      <c r="K101" s="43">
        <f t="shared" ca="1" si="8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2"/>
        <v/>
      </c>
      <c r="C102" s="109" t="str">
        <f t="shared" ca="1" si="13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4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9"/>
        <v>0</v>
      </c>
      <c r="I102" s="42">
        <f t="shared" ca="1" si="10"/>
        <v>0</v>
      </c>
      <c r="J102" s="42">
        <f t="shared" ca="1" si="11"/>
        <v>0</v>
      </c>
      <c r="K102" s="43">
        <f t="shared" ca="1" si="8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2"/>
        <v/>
      </c>
      <c r="C103" s="109" t="str">
        <f t="shared" ca="1" si="13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4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9"/>
        <v>0</v>
      </c>
      <c r="I103" s="42">
        <f t="shared" ca="1" si="10"/>
        <v>0</v>
      </c>
      <c r="J103" s="42">
        <f t="shared" ca="1" si="11"/>
        <v>0</v>
      </c>
      <c r="K103" s="43">
        <f t="shared" ca="1" si="8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2"/>
        <v/>
      </c>
      <c r="C104" s="109" t="str">
        <f t="shared" ca="1" si="13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4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9"/>
        <v>0</v>
      </c>
      <c r="I104" s="42">
        <f t="shared" ca="1" si="10"/>
        <v>0</v>
      </c>
      <c r="J104" s="42">
        <f t="shared" ca="1" si="11"/>
        <v>0</v>
      </c>
      <c r="K104" s="43">
        <f t="shared" ca="1" si="8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2"/>
        <v/>
      </c>
      <c r="C105" s="109" t="str">
        <f t="shared" ca="1" si="13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4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9"/>
        <v>0</v>
      </c>
      <c r="I105" s="42">
        <f t="shared" ca="1" si="10"/>
        <v>0</v>
      </c>
      <c r="J105" s="42">
        <f t="shared" ca="1" si="11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2"/>
        <v/>
      </c>
      <c r="C106" s="109" t="str">
        <f t="shared" ca="1" si="13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4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9"/>
        <v>0</v>
      </c>
      <c r="I106" s="42">
        <f t="shared" ca="1" si="10"/>
        <v>0</v>
      </c>
      <c r="J106" s="42">
        <f t="shared" ca="1" si="11"/>
        <v>0</v>
      </c>
      <c r="K106" s="43">
        <f t="shared" ref="K106:K114" ca="1" si="15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2"/>
        <v/>
      </c>
      <c r="C107" s="109" t="str">
        <f t="shared" ca="1" si="13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4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9"/>
        <v>0</v>
      </c>
      <c r="I107" s="42">
        <f t="shared" ca="1" si="10"/>
        <v>0</v>
      </c>
      <c r="J107" s="42">
        <f t="shared" ca="1" si="11"/>
        <v>0</v>
      </c>
      <c r="K107" s="43">
        <f t="shared" ca="1" si="15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2"/>
        <v/>
      </c>
      <c r="C108" s="109" t="str">
        <f t="shared" ca="1" si="13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4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9"/>
        <v>0</v>
      </c>
      <c r="I108" s="42">
        <f t="shared" ca="1" si="10"/>
        <v>0</v>
      </c>
      <c r="J108" s="42">
        <f t="shared" ca="1" si="11"/>
        <v>0</v>
      </c>
      <c r="K108" s="43">
        <f t="shared" ca="1" si="15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2"/>
        <v/>
      </c>
      <c r="C109" s="109" t="str">
        <f t="shared" ca="1" si="13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4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9"/>
        <v>0</v>
      </c>
      <c r="I109" s="42">
        <f t="shared" ca="1" si="10"/>
        <v>0</v>
      </c>
      <c r="J109" s="42">
        <f t="shared" ca="1" si="11"/>
        <v>0</v>
      </c>
      <c r="K109" s="43">
        <f t="shared" ca="1" si="15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2"/>
        <v/>
      </c>
      <c r="C110" s="109" t="str">
        <f t="shared" ca="1" si="13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4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9"/>
        <v>0</v>
      </c>
      <c r="I110" s="42">
        <f t="shared" ca="1" si="10"/>
        <v>0</v>
      </c>
      <c r="J110" s="42">
        <f t="shared" ca="1" si="11"/>
        <v>0</v>
      </c>
      <c r="K110" s="43">
        <f t="shared" ca="1" si="15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2"/>
        <v/>
      </c>
      <c r="C111" s="109" t="str">
        <f t="shared" ca="1" si="13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4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9"/>
        <v>0</v>
      </c>
      <c r="I111" s="42">
        <f t="shared" ca="1" si="10"/>
        <v>0</v>
      </c>
      <c r="J111" s="42">
        <f t="shared" ca="1" si="11"/>
        <v>0</v>
      </c>
      <c r="K111" s="43">
        <f t="shared" ca="1" si="15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2"/>
        <v/>
      </c>
      <c r="C112" s="109" t="str">
        <f t="shared" ca="1" si="13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4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9"/>
        <v>0</v>
      </c>
      <c r="I112" s="42">
        <f t="shared" ca="1" si="10"/>
        <v>0</v>
      </c>
      <c r="J112" s="42">
        <f t="shared" ca="1" si="11"/>
        <v>0</v>
      </c>
      <c r="K112" s="43">
        <f t="shared" ca="1" si="15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2"/>
        <v/>
      </c>
      <c r="C113" s="109" t="str">
        <f t="shared" ca="1" si="13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4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9"/>
        <v>0</v>
      </c>
      <c r="I113" s="42">
        <f t="shared" ca="1" si="10"/>
        <v>0</v>
      </c>
      <c r="J113" s="42">
        <f t="shared" ca="1" si="11"/>
        <v>0</v>
      </c>
      <c r="K113" s="43">
        <f t="shared" ca="1" si="15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2"/>
        <v/>
      </c>
      <c r="C114" s="109" t="str">
        <f t="shared" ca="1" si="13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4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9"/>
        <v>0</v>
      </c>
      <c r="I114" s="42">
        <f t="shared" ca="1" si="10"/>
        <v>0</v>
      </c>
      <c r="J114" s="42">
        <f t="shared" ca="1" si="11"/>
        <v>0</v>
      </c>
      <c r="K114" s="43">
        <f t="shared" ca="1" si="15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2"/>
        <v/>
      </c>
      <c r="C115" s="109" t="str">
        <f t="shared" ca="1" si="13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4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9"/>
        <v>0</v>
      </c>
      <c r="I115" s="42">
        <f t="shared" ca="1" si="10"/>
        <v>0</v>
      </c>
      <c r="J115" s="42">
        <f t="shared" ca="1" si="11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2"/>
        <v/>
      </c>
      <c r="C116" s="109" t="str">
        <f t="shared" ca="1" si="13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4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6">IF(OR(D116="MDU",D116="MDU-KD"),G116*F116,0)</f>
        <v>0</v>
      </c>
      <c r="I116" s="42">
        <f t="shared" ref="I116:I165" ca="1" si="17">IF(D116="HDW",G116*F116,0)</f>
        <v>0</v>
      </c>
      <c r="J116" s="42">
        <f t="shared" ref="J116:J165" ca="1" si="18">IF(D116="JASA",G116*F116,0)</f>
        <v>0</v>
      </c>
      <c r="K116" s="43">
        <f t="shared" ref="K116:K165" ca="1" si="19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2"/>
        <v/>
      </c>
      <c r="C117" s="109" t="str">
        <f t="shared" ca="1" si="13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4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6"/>
        <v>0</v>
      </c>
      <c r="I117" s="42">
        <f t="shared" ca="1" si="17"/>
        <v>0</v>
      </c>
      <c r="J117" s="42">
        <f t="shared" ca="1" si="18"/>
        <v>0</v>
      </c>
      <c r="K117" s="43">
        <f t="shared" ca="1" si="19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2"/>
        <v/>
      </c>
      <c r="C118" s="109" t="str">
        <f t="shared" ca="1" si="13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4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6"/>
        <v>0</v>
      </c>
      <c r="I118" s="42">
        <f t="shared" ca="1" si="17"/>
        <v>0</v>
      </c>
      <c r="J118" s="42">
        <f t="shared" ca="1" si="18"/>
        <v>0</v>
      </c>
      <c r="K118" s="43">
        <f t="shared" ca="1" si="19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2"/>
        <v/>
      </c>
      <c r="C119" s="109" t="str">
        <f t="shared" ca="1" si="13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4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6"/>
        <v>0</v>
      </c>
      <c r="I119" s="42">
        <f t="shared" ca="1" si="17"/>
        <v>0</v>
      </c>
      <c r="J119" s="42">
        <f t="shared" ca="1" si="18"/>
        <v>0</v>
      </c>
      <c r="K119" s="43">
        <f t="shared" ca="1" si="19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2"/>
        <v/>
      </c>
      <c r="C120" s="109" t="str">
        <f t="shared" ca="1" si="13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4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6"/>
        <v>0</v>
      </c>
      <c r="I120" s="42">
        <f t="shared" ca="1" si="17"/>
        <v>0</v>
      </c>
      <c r="J120" s="42">
        <f t="shared" ca="1" si="18"/>
        <v>0</v>
      </c>
      <c r="K120" s="43">
        <f t="shared" ca="1" si="19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2"/>
        <v/>
      </c>
      <c r="C121" s="109" t="str">
        <f t="shared" ca="1" si="13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4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6"/>
        <v>0</v>
      </c>
      <c r="I121" s="42">
        <f t="shared" ca="1" si="17"/>
        <v>0</v>
      </c>
      <c r="J121" s="42">
        <f t="shared" ca="1" si="18"/>
        <v>0</v>
      </c>
      <c r="K121" s="43">
        <f t="shared" ca="1" si="19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2"/>
        <v/>
      </c>
      <c r="C122" s="109" t="str">
        <f t="shared" ca="1" si="13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4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6"/>
        <v>0</v>
      </c>
      <c r="I122" s="42">
        <f t="shared" ca="1" si="17"/>
        <v>0</v>
      </c>
      <c r="J122" s="42">
        <f t="shared" ca="1" si="18"/>
        <v>0</v>
      </c>
      <c r="K122" s="43">
        <f t="shared" ca="1" si="19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2"/>
        <v/>
      </c>
      <c r="C123" s="109" t="str">
        <f t="shared" ca="1" si="13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4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6"/>
        <v>0</v>
      </c>
      <c r="I123" s="42">
        <f t="shared" ca="1" si="17"/>
        <v>0</v>
      </c>
      <c r="J123" s="42">
        <f t="shared" ca="1" si="18"/>
        <v>0</v>
      </c>
      <c r="K123" s="43">
        <f t="shared" ca="1" si="19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2"/>
        <v/>
      </c>
      <c r="C124" s="109" t="str">
        <f t="shared" ca="1" si="13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4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6"/>
        <v>0</v>
      </c>
      <c r="I124" s="42">
        <f t="shared" ca="1" si="17"/>
        <v>0</v>
      </c>
      <c r="J124" s="42">
        <f t="shared" ca="1" si="18"/>
        <v>0</v>
      </c>
      <c r="K124" s="43">
        <f t="shared" ca="1" si="19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2"/>
        <v/>
      </c>
      <c r="C125" s="109" t="str">
        <f t="shared" ca="1" si="13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4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6"/>
        <v>0</v>
      </c>
      <c r="I125" s="42">
        <f t="shared" ca="1" si="17"/>
        <v>0</v>
      </c>
      <c r="J125" s="42">
        <f t="shared" ca="1" si="18"/>
        <v>0</v>
      </c>
      <c r="K125" s="43">
        <f t="shared" ca="1" si="19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2"/>
        <v/>
      </c>
      <c r="C126" s="109" t="str">
        <f t="shared" ca="1" si="13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4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6"/>
        <v>0</v>
      </c>
      <c r="I126" s="42">
        <f t="shared" ca="1" si="17"/>
        <v>0</v>
      </c>
      <c r="J126" s="42">
        <f t="shared" ca="1" si="18"/>
        <v>0</v>
      </c>
      <c r="K126" s="43">
        <f t="shared" ca="1" si="19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2"/>
        <v/>
      </c>
      <c r="C127" s="109" t="str">
        <f t="shared" ca="1" si="13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4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6"/>
        <v>0</v>
      </c>
      <c r="I127" s="42">
        <f t="shared" ca="1" si="17"/>
        <v>0</v>
      </c>
      <c r="J127" s="42">
        <f t="shared" ca="1" si="18"/>
        <v>0</v>
      </c>
      <c r="K127" s="43">
        <f t="shared" ca="1" si="19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2"/>
        <v/>
      </c>
      <c r="C128" s="109" t="str">
        <f t="shared" ca="1" si="13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4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6"/>
        <v>0</v>
      </c>
      <c r="I128" s="42">
        <f t="shared" ca="1" si="17"/>
        <v>0</v>
      </c>
      <c r="J128" s="42">
        <f t="shared" ca="1" si="18"/>
        <v>0</v>
      </c>
      <c r="K128" s="43">
        <f t="shared" ca="1" si="19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2"/>
        <v/>
      </c>
      <c r="C129" s="109" t="str">
        <f t="shared" ca="1" si="13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4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6"/>
        <v>0</v>
      </c>
      <c r="I129" s="42">
        <f t="shared" ca="1" si="17"/>
        <v>0</v>
      </c>
      <c r="J129" s="42">
        <f t="shared" ca="1" si="18"/>
        <v>0</v>
      </c>
      <c r="K129" s="43">
        <f t="shared" ca="1" si="19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2"/>
        <v/>
      </c>
      <c r="C130" s="109" t="str">
        <f t="shared" ca="1" si="13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4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6"/>
        <v>0</v>
      </c>
      <c r="I130" s="42">
        <f t="shared" ca="1" si="17"/>
        <v>0</v>
      </c>
      <c r="J130" s="42">
        <f t="shared" ca="1" si="18"/>
        <v>0</v>
      </c>
      <c r="K130" s="43">
        <f t="shared" ca="1" si="19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2"/>
        <v/>
      </c>
      <c r="C131" s="109" t="str">
        <f t="shared" ca="1" si="13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4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6"/>
        <v>0</v>
      </c>
      <c r="I131" s="42">
        <f t="shared" ca="1" si="17"/>
        <v>0</v>
      </c>
      <c r="J131" s="42">
        <f t="shared" ca="1" si="18"/>
        <v>0</v>
      </c>
      <c r="K131" s="43">
        <f t="shared" ca="1" si="19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2"/>
        <v/>
      </c>
      <c r="C132" s="109" t="str">
        <f t="shared" ca="1" si="13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4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6"/>
        <v>0</v>
      </c>
      <c r="I132" s="42">
        <f t="shared" ca="1" si="17"/>
        <v>0</v>
      </c>
      <c r="J132" s="42">
        <f t="shared" ca="1" si="18"/>
        <v>0</v>
      </c>
      <c r="K132" s="43">
        <f t="shared" ca="1" si="19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2"/>
        <v/>
      </c>
      <c r="C133" s="109" t="str">
        <f t="shared" ca="1" si="13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4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6"/>
        <v>0</v>
      </c>
      <c r="I133" s="42">
        <f t="shared" ca="1" si="17"/>
        <v>0</v>
      </c>
      <c r="J133" s="42">
        <f t="shared" ca="1" si="18"/>
        <v>0</v>
      </c>
      <c r="K133" s="43">
        <f t="shared" ca="1" si="19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2"/>
        <v/>
      </c>
      <c r="C134" s="109" t="str">
        <f t="shared" ca="1" si="13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4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6"/>
        <v>0</v>
      </c>
      <c r="I134" s="42">
        <f t="shared" ca="1" si="17"/>
        <v>0</v>
      </c>
      <c r="J134" s="42">
        <f t="shared" ca="1" si="18"/>
        <v>0</v>
      </c>
      <c r="K134" s="43">
        <f t="shared" ca="1" si="19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2"/>
        <v/>
      </c>
      <c r="C135" s="109" t="str">
        <f t="shared" ca="1" si="13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4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6"/>
        <v>0</v>
      </c>
      <c r="I135" s="42">
        <f t="shared" ca="1" si="17"/>
        <v>0</v>
      </c>
      <c r="J135" s="42">
        <f t="shared" ca="1" si="18"/>
        <v>0</v>
      </c>
      <c r="K135" s="43">
        <f t="shared" ca="1" si="19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2"/>
        <v/>
      </c>
      <c r="C136" s="109" t="str">
        <f t="shared" ca="1" si="13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4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6"/>
        <v>0</v>
      </c>
      <c r="I136" s="42">
        <f t="shared" ca="1" si="17"/>
        <v>0</v>
      </c>
      <c r="J136" s="42">
        <f t="shared" ca="1" si="18"/>
        <v>0</v>
      </c>
      <c r="K136" s="43">
        <f t="shared" ca="1" si="19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2"/>
        <v/>
      </c>
      <c r="C137" s="109" t="str">
        <f t="shared" ca="1" si="13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4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6"/>
        <v>0</v>
      </c>
      <c r="I137" s="42">
        <f t="shared" ca="1" si="17"/>
        <v>0</v>
      </c>
      <c r="J137" s="42">
        <f t="shared" ca="1" si="18"/>
        <v>0</v>
      </c>
      <c r="K137" s="43">
        <f t="shared" ca="1" si="19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2"/>
        <v/>
      </c>
      <c r="C138" s="109" t="str">
        <f t="shared" ca="1" si="13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4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6"/>
        <v>0</v>
      </c>
      <c r="I138" s="42">
        <f t="shared" ca="1" si="17"/>
        <v>0</v>
      </c>
      <c r="J138" s="42">
        <f t="shared" ca="1" si="18"/>
        <v>0</v>
      </c>
      <c r="K138" s="43">
        <f t="shared" ca="1" si="19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2"/>
        <v/>
      </c>
      <c r="C139" s="109" t="str">
        <f t="shared" ca="1" si="13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4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6"/>
        <v>0</v>
      </c>
      <c r="I139" s="42">
        <f t="shared" ca="1" si="17"/>
        <v>0</v>
      </c>
      <c r="J139" s="42">
        <f t="shared" ca="1" si="18"/>
        <v>0</v>
      </c>
      <c r="K139" s="43">
        <f t="shared" ca="1" si="19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2"/>
        <v/>
      </c>
      <c r="C140" s="109" t="str">
        <f t="shared" ca="1" si="13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4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6"/>
        <v>0</v>
      </c>
      <c r="I140" s="42">
        <f t="shared" ca="1" si="17"/>
        <v>0</v>
      </c>
      <c r="J140" s="42">
        <f t="shared" ca="1" si="18"/>
        <v>0</v>
      </c>
      <c r="K140" s="43">
        <f t="shared" ca="1" si="19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2"/>
        <v/>
      </c>
      <c r="C141" s="109" t="str">
        <f t="shared" ca="1" si="13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4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6"/>
        <v>0</v>
      </c>
      <c r="I141" s="42">
        <f t="shared" ca="1" si="17"/>
        <v>0</v>
      </c>
      <c r="J141" s="42">
        <f t="shared" ca="1" si="18"/>
        <v>0</v>
      </c>
      <c r="K141" s="43">
        <f t="shared" ca="1" si="19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2"/>
        <v/>
      </c>
      <c r="C142" s="109" t="str">
        <f t="shared" ca="1" si="13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4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6"/>
        <v>0</v>
      </c>
      <c r="I142" s="42">
        <f t="shared" ca="1" si="17"/>
        <v>0</v>
      </c>
      <c r="J142" s="42">
        <f t="shared" ca="1" si="18"/>
        <v>0</v>
      </c>
      <c r="K142" s="43">
        <f t="shared" ca="1" si="19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2"/>
        <v/>
      </c>
      <c r="C143" s="109" t="str">
        <f t="shared" ca="1" si="13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4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6"/>
        <v>0</v>
      </c>
      <c r="I143" s="42">
        <f t="shared" ca="1" si="17"/>
        <v>0</v>
      </c>
      <c r="J143" s="42">
        <f t="shared" ca="1" si="18"/>
        <v>0</v>
      </c>
      <c r="K143" s="43">
        <f t="shared" ca="1" si="19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2"/>
        <v/>
      </c>
      <c r="C144" s="109" t="str">
        <f t="shared" ca="1" si="13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4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6"/>
        <v>0</v>
      </c>
      <c r="I144" s="42">
        <f t="shared" ca="1" si="17"/>
        <v>0</v>
      </c>
      <c r="J144" s="42">
        <f t="shared" ca="1" si="18"/>
        <v>0</v>
      </c>
      <c r="K144" s="43">
        <f t="shared" ca="1" si="19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2"/>
        <v/>
      </c>
      <c r="C145" s="109" t="str">
        <f t="shared" ref="C145:C165" ca="1" si="20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1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6"/>
        <v>0</v>
      </c>
      <c r="I145" s="42">
        <f t="shared" ca="1" si="17"/>
        <v>0</v>
      </c>
      <c r="J145" s="42">
        <f t="shared" ca="1" si="18"/>
        <v>0</v>
      </c>
      <c r="K145" s="43">
        <f t="shared" ca="1" si="19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2"/>
        <v/>
      </c>
      <c r="C146" s="109" t="str">
        <f t="shared" ca="1" si="20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1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6"/>
        <v>0</v>
      </c>
      <c r="I146" s="42">
        <f t="shared" ca="1" si="17"/>
        <v>0</v>
      </c>
      <c r="J146" s="42">
        <f t="shared" ca="1" si="18"/>
        <v>0</v>
      </c>
      <c r="K146" s="43">
        <f t="shared" ca="1" si="19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2"/>
        <v/>
      </c>
      <c r="C147" s="109" t="str">
        <f t="shared" ca="1" si="20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1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6"/>
        <v>0</v>
      </c>
      <c r="I147" s="42">
        <f t="shared" ca="1" si="17"/>
        <v>0</v>
      </c>
      <c r="J147" s="42">
        <f t="shared" ca="1" si="18"/>
        <v>0</v>
      </c>
      <c r="K147" s="43">
        <f t="shared" ca="1" si="19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2"/>
        <v/>
      </c>
      <c r="C148" s="109" t="str">
        <f t="shared" ca="1" si="20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1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6"/>
        <v>0</v>
      </c>
      <c r="I148" s="42">
        <f t="shared" ca="1" si="17"/>
        <v>0</v>
      </c>
      <c r="J148" s="42">
        <f t="shared" ca="1" si="18"/>
        <v>0</v>
      </c>
      <c r="K148" s="43">
        <f t="shared" ca="1" si="19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2"/>
        <v/>
      </c>
      <c r="C149" s="109" t="str">
        <f t="shared" ca="1" si="20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1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6"/>
        <v>0</v>
      </c>
      <c r="I149" s="42">
        <f t="shared" ca="1" si="17"/>
        <v>0</v>
      </c>
      <c r="J149" s="42">
        <f t="shared" ca="1" si="18"/>
        <v>0</v>
      </c>
      <c r="K149" s="43">
        <f t="shared" ca="1" si="19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2"/>
        <v/>
      </c>
      <c r="C150" s="109" t="str">
        <f t="shared" ca="1" si="20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1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6"/>
        <v>0</v>
      </c>
      <c r="I150" s="42">
        <f t="shared" ca="1" si="17"/>
        <v>0</v>
      </c>
      <c r="J150" s="42">
        <f t="shared" ca="1" si="18"/>
        <v>0</v>
      </c>
      <c r="K150" s="43">
        <f t="shared" ca="1" si="19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2"/>
        <v/>
      </c>
      <c r="C151" s="109" t="str">
        <f t="shared" ca="1" si="20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1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6"/>
        <v>0</v>
      </c>
      <c r="I151" s="42">
        <f t="shared" ca="1" si="17"/>
        <v>0</v>
      </c>
      <c r="J151" s="42">
        <f t="shared" ca="1" si="18"/>
        <v>0</v>
      </c>
      <c r="K151" s="43">
        <f t="shared" ca="1" si="19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2"/>
        <v/>
      </c>
      <c r="C152" s="109" t="str">
        <f t="shared" ca="1" si="20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1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6"/>
        <v>0</v>
      </c>
      <c r="I152" s="42">
        <f t="shared" ca="1" si="17"/>
        <v>0</v>
      </c>
      <c r="J152" s="42">
        <f t="shared" ca="1" si="18"/>
        <v>0</v>
      </c>
      <c r="K152" s="43">
        <f t="shared" ca="1" si="19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2"/>
        <v/>
      </c>
      <c r="C153" s="109" t="str">
        <f t="shared" ca="1" si="20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1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6"/>
        <v>0</v>
      </c>
      <c r="I153" s="42">
        <f t="shared" ca="1" si="17"/>
        <v>0</v>
      </c>
      <c r="J153" s="42">
        <f t="shared" ca="1" si="18"/>
        <v>0</v>
      </c>
      <c r="K153" s="43">
        <f t="shared" ca="1" si="19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2"/>
        <v/>
      </c>
      <c r="C154" s="109" t="str">
        <f t="shared" ca="1" si="20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1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6"/>
        <v>0</v>
      </c>
      <c r="I154" s="42">
        <f t="shared" ca="1" si="17"/>
        <v>0</v>
      </c>
      <c r="J154" s="42">
        <f t="shared" ca="1" si="18"/>
        <v>0</v>
      </c>
      <c r="K154" s="43">
        <f t="shared" ca="1" si="19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2"/>
        <v/>
      </c>
      <c r="C155" s="109" t="str">
        <f t="shared" ca="1" si="20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1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6"/>
        <v>0</v>
      </c>
      <c r="I155" s="42">
        <f t="shared" ca="1" si="17"/>
        <v>0</v>
      </c>
      <c r="J155" s="42">
        <f t="shared" ca="1" si="18"/>
        <v>0</v>
      </c>
      <c r="K155" s="43">
        <f t="shared" ca="1" si="19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2"/>
        <v/>
      </c>
      <c r="C156" s="109" t="str">
        <f t="shared" ca="1" si="20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1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6"/>
        <v>0</v>
      </c>
      <c r="I156" s="42">
        <f t="shared" ca="1" si="17"/>
        <v>0</v>
      </c>
      <c r="J156" s="42">
        <f t="shared" ca="1" si="18"/>
        <v>0</v>
      </c>
      <c r="K156" s="43">
        <f t="shared" ca="1" si="19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2"/>
        <v/>
      </c>
      <c r="C157" s="109" t="str">
        <f t="shared" ca="1" si="20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1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6"/>
        <v>0</v>
      </c>
      <c r="I157" s="42">
        <f t="shared" ca="1" si="17"/>
        <v>0</v>
      </c>
      <c r="J157" s="42">
        <f t="shared" ca="1" si="18"/>
        <v>0</v>
      </c>
      <c r="K157" s="43">
        <f t="shared" ca="1" si="19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2"/>
        <v/>
      </c>
      <c r="C158" s="109" t="str">
        <f t="shared" ca="1" si="20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1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6"/>
        <v>0</v>
      </c>
      <c r="I158" s="42">
        <f t="shared" ca="1" si="17"/>
        <v>0</v>
      </c>
      <c r="J158" s="42">
        <f t="shared" ca="1" si="18"/>
        <v>0</v>
      </c>
      <c r="K158" s="43">
        <f t="shared" ca="1" si="19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2"/>
        <v/>
      </c>
      <c r="C159" s="109" t="str">
        <f t="shared" ca="1" si="20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1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6"/>
        <v>0</v>
      </c>
      <c r="I159" s="42">
        <f t="shared" ca="1" si="17"/>
        <v>0</v>
      </c>
      <c r="J159" s="42">
        <f t="shared" ca="1" si="18"/>
        <v>0</v>
      </c>
      <c r="K159" s="43">
        <f t="shared" ca="1" si="19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2"/>
        <v/>
      </c>
      <c r="C160" s="109" t="str">
        <f t="shared" ca="1" si="20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1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6"/>
        <v>0</v>
      </c>
      <c r="I160" s="42">
        <f t="shared" ca="1" si="17"/>
        <v>0</v>
      </c>
      <c r="J160" s="42">
        <f t="shared" ca="1" si="18"/>
        <v>0</v>
      </c>
      <c r="K160" s="43">
        <f t="shared" ca="1" si="19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2"/>
        <v/>
      </c>
      <c r="C161" s="109" t="str">
        <f t="shared" ca="1" si="20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1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6"/>
        <v>0</v>
      </c>
      <c r="I161" s="42">
        <f t="shared" ca="1" si="17"/>
        <v>0</v>
      </c>
      <c r="J161" s="42">
        <f t="shared" ca="1" si="18"/>
        <v>0</v>
      </c>
      <c r="K161" s="43">
        <f t="shared" ca="1" si="19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2"/>
        <v/>
      </c>
      <c r="C162" s="109" t="str">
        <f t="shared" ca="1" si="20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1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6"/>
        <v>0</v>
      </c>
      <c r="I162" s="42">
        <f t="shared" ca="1" si="17"/>
        <v>0</v>
      </c>
      <c r="J162" s="42">
        <f t="shared" ca="1" si="18"/>
        <v>0</v>
      </c>
      <c r="K162" s="43">
        <f t="shared" ca="1" si="19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2"/>
        <v/>
      </c>
      <c r="C163" s="109" t="str">
        <f t="shared" ca="1" si="20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1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6"/>
        <v>0</v>
      </c>
      <c r="I163" s="42">
        <f t="shared" ca="1" si="17"/>
        <v>0</v>
      </c>
      <c r="J163" s="42">
        <f t="shared" ca="1" si="18"/>
        <v>0</v>
      </c>
      <c r="K163" s="43">
        <f t="shared" ca="1" si="19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2"/>
        <v/>
      </c>
      <c r="C164" s="109" t="str">
        <f t="shared" ca="1" si="20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1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6"/>
        <v>0</v>
      </c>
      <c r="I164" s="42">
        <f t="shared" ca="1" si="17"/>
        <v>0</v>
      </c>
      <c r="J164" s="42">
        <f t="shared" ca="1" si="18"/>
        <v>0</v>
      </c>
      <c r="K164" s="43">
        <f t="shared" ca="1" si="19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2"/>
        <v/>
      </c>
      <c r="C165" s="109" t="str">
        <f t="shared" ca="1" si="20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1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6"/>
        <v>0</v>
      </c>
      <c r="I165" s="42">
        <f t="shared" ca="1" si="17"/>
        <v>0</v>
      </c>
      <c r="J165" s="42">
        <f t="shared" ca="1" si="18"/>
        <v>0</v>
      </c>
      <c r="K165" s="43">
        <f t="shared" ca="1" si="19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9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10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7" t="s">
        <v>1008</v>
      </c>
      <c r="D168" s="557"/>
      <c r="E168" s="557"/>
      <c r="F168" s="557"/>
      <c r="G168" s="77" t="s">
        <v>9</v>
      </c>
      <c r="H168" s="55">
        <f ca="1">SUM(H14:H167)</f>
        <v>57814450</v>
      </c>
      <c r="I168" s="55">
        <f ca="1">SUM(I14:I167)</f>
        <v>0</v>
      </c>
      <c r="J168" s="55">
        <f ca="1">SUM(J14:J167)</f>
        <v>0</v>
      </c>
      <c r="K168" s="55">
        <f ca="1">SUM(K14:K167)</f>
        <v>57814450</v>
      </c>
      <c r="L168" s="44"/>
      <c r="R168" s="99"/>
      <c r="S168" s="99"/>
      <c r="T168" s="99"/>
    </row>
    <row r="169" spans="1:20" s="36" customFormat="1">
      <c r="A169" s="30"/>
      <c r="B169" s="56"/>
      <c r="C169" s="558" t="s">
        <v>462</v>
      </c>
      <c r="D169" s="558"/>
      <c r="E169" s="558"/>
      <c r="F169" s="558"/>
      <c r="G169" s="59" t="s">
        <v>9</v>
      </c>
      <c r="H169" s="60">
        <f ca="1">H168*0.1</f>
        <v>5781445</v>
      </c>
      <c r="I169" s="60">
        <f ca="1">I168*0.1</f>
        <v>0</v>
      </c>
      <c r="J169" s="60">
        <f ca="1">J168*0.1</f>
        <v>0</v>
      </c>
      <c r="K169" s="60">
        <f ca="1">K168*0.1</f>
        <v>5781445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9" t="s">
        <v>463</v>
      </c>
      <c r="D170" s="549"/>
      <c r="E170" s="549"/>
      <c r="F170" s="549"/>
      <c r="G170" s="61" t="s">
        <v>9</v>
      </c>
      <c r="H170" s="78">
        <f ca="1">SUM(H168:H169)</f>
        <v>63595895</v>
      </c>
      <c r="I170" s="78">
        <f ca="1">SUM(I168:I169)</f>
        <v>0</v>
      </c>
      <c r="J170" s="61">
        <f ca="1">SUM(J168:J169)</f>
        <v>0</v>
      </c>
      <c r="K170" s="61">
        <f ca="1">SUM(K168:K169)</f>
        <v>63595895</v>
      </c>
      <c r="L170" s="44"/>
      <c r="R170" s="99"/>
      <c r="S170" s="99"/>
      <c r="T170" s="99"/>
    </row>
    <row r="171" spans="1:20" s="36" customFormat="1">
      <c r="A171" s="30"/>
      <c r="B171" s="550" t="e">
        <f ca="1">"Terbilang : ( "&amp;L172&amp;" Rupiah )"</f>
        <v>#NAME?</v>
      </c>
      <c r="C171" s="551"/>
      <c r="D171" s="551"/>
      <c r="E171" s="551"/>
      <c r="F171" s="551"/>
      <c r="G171" s="551"/>
      <c r="H171" s="551"/>
      <c r="I171" s="551"/>
      <c r="J171" s="551"/>
      <c r="K171" s="552"/>
      <c r="L171" s="44"/>
      <c r="R171" s="58"/>
      <c r="S171" s="58"/>
      <c r="T171" s="58"/>
    </row>
    <row r="172" spans="1:20" s="36" customFormat="1">
      <c r="A172" s="30"/>
      <c r="B172" s="553"/>
      <c r="C172" s="554"/>
      <c r="D172" s="554"/>
      <c r="E172" s="554"/>
      <c r="F172" s="554"/>
      <c r="G172" s="554"/>
      <c r="H172" s="554"/>
      <c r="I172" s="554"/>
      <c r="J172" s="554"/>
      <c r="K172" s="555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4"/>
      <c r="I175" s="544"/>
      <c r="J175" s="545"/>
      <c r="K175" s="54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4"/>
      <c r="I176" s="544"/>
      <c r="J176" s="545"/>
      <c r="K176" s="54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4"/>
      <c r="I177" s="544"/>
      <c r="J177" s="545"/>
      <c r="K177" s="54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4"/>
      <c r="I182" s="544"/>
      <c r="J182" s="545"/>
      <c r="K182" s="54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SUMIFS(RAB!$F$14:$F$201,RAB!$C$14:$C$201,C224)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SUMIFS(RAB!$F$14:$F$201,RAB!$C$14:$C$201,C225)</f>
        <v>0</v>
      </c>
      <c r="E225" s="24">
        <f t="shared" ref="E225:E288" ca="1" si="22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SUMIFS(RAB!$F$14:$F$201,RAB!$C$14:$C$201,C226)</f>
        <v>0</v>
      </c>
      <c r="E226" s="24">
        <f t="shared" ca="1" si="22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SUMIFS(RAB!$F$14:$F$201,RAB!$C$14:$C$201,C227)</f>
        <v>0</v>
      </c>
      <c r="E227" s="24">
        <f t="shared" ca="1" si="22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SUMIFS(RAB!$F$14:$F$201,RAB!$C$14:$C$201,C228)</f>
        <v>0</v>
      </c>
      <c r="E228" s="24">
        <f t="shared" ca="1" si="22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SUMIFS(RAB!$F$14:$F$201,RAB!$C$14:$C$201,C229)</f>
        <v>0</v>
      </c>
      <c r="E229" s="24">
        <f t="shared" ca="1" si="22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SUMIFS(RAB!$F$14:$F$201,RAB!$C$14:$C$201,C230)</f>
        <v>0</v>
      </c>
      <c r="E230" s="24">
        <f t="shared" ca="1" si="22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SUMIFS(RAB!$F$14:$F$201,RAB!$C$14:$C$201,C231)</f>
        <v>0</v>
      </c>
      <c r="E231" s="24">
        <f t="shared" ca="1" si="22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SUMIFS(RAB!$F$14:$F$201,RAB!$C$14:$C$201,C232)</f>
        <v>0</v>
      </c>
      <c r="E232" s="24">
        <f t="shared" ca="1" si="22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SUMIFS(RAB!$F$14:$F$201,RAB!$C$14:$C$201,C233)</f>
        <v>0</v>
      </c>
      <c r="E233" s="24">
        <f t="shared" ca="1" si="22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SUMIFS(RAB!$F$14:$F$201,RAB!$C$14:$C$201,C234)</f>
        <v>0</v>
      </c>
      <c r="E234" s="24">
        <f t="shared" ca="1" si="22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SUMIFS(RAB!$F$14:$F$201,RAB!$C$14:$C$201,C235)</f>
        <v>0</v>
      </c>
      <c r="E235" s="24">
        <f t="shared" ca="1" si="22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SUMIFS(RAB!$F$14:$F$201,RAB!$C$14:$C$201,C236)</f>
        <v>0</v>
      </c>
      <c r="E236" s="24">
        <f t="shared" ca="1" si="22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SUMIFS(RAB!$F$14:$F$201,RAB!$C$14:$C$201,C237)</f>
        <v>1</v>
      </c>
      <c r="E237" s="24">
        <f t="shared" ca="1" si="22"/>
        <v>1</v>
      </c>
      <c r="F237" s="24">
        <f ca="1">IF(D237=0,0,SUM($E$223:E237))</f>
        <v>2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SUMIFS(RAB!$F$14:$F$201,RAB!$C$14:$C$201,C238)</f>
        <v>0</v>
      </c>
      <c r="E238" s="24">
        <f t="shared" ca="1" si="22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SUMIFS(RAB!$F$14:$F$201,RAB!$C$14:$C$201,C239)</f>
        <v>0</v>
      </c>
      <c r="E239" s="24">
        <f t="shared" ca="1" si="22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SUMIFS(RAB!$F$14:$F$201,RAB!$C$14:$C$201,C240)</f>
        <v>0</v>
      </c>
      <c r="E240" s="24">
        <f t="shared" ca="1" si="22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SUMIFS(RAB!$F$14:$F$201,RAB!$C$14:$C$201,C241)</f>
        <v>0</v>
      </c>
      <c r="E241" s="24">
        <f t="shared" ca="1" si="22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SUMIFS(RAB!$F$14:$F$201,RAB!$C$14:$C$201,C242)</f>
        <v>0</v>
      </c>
      <c r="E242" s="24">
        <f t="shared" ca="1" si="22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SUMIFS(RAB!$F$14:$F$201,RAB!$C$14:$C$201,C243)</f>
        <v>0</v>
      </c>
      <c r="E243" s="24">
        <f t="shared" ca="1" si="22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SUMIFS(RAB!$F$14:$F$201,RAB!$C$14:$C$201,C244)</f>
        <v>0</v>
      </c>
      <c r="E244" s="24">
        <f t="shared" ca="1" si="22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SUMIFS(RAB!$F$14:$F$201,RAB!$C$14:$C$201,C245)</f>
        <v>0</v>
      </c>
      <c r="E245" s="24">
        <f t="shared" ca="1" si="22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SUMIFS(RAB!$F$14:$F$201,RAB!$C$14:$C$201,C246)</f>
        <v>0</v>
      </c>
      <c r="E246" s="24">
        <f t="shared" ca="1" si="22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SUMIFS(RAB!$F$14:$F$201,RAB!$C$14:$C$201,C247)</f>
        <v>0</v>
      </c>
      <c r="E247" s="24">
        <f t="shared" ca="1" si="22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SUMIFS(RAB!$F$14:$F$201,RAB!$C$14:$C$201,C248)</f>
        <v>0</v>
      </c>
      <c r="E248" s="24">
        <f t="shared" ca="1" si="22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SUMIFS(RAB!$F$14:$F$201,RAB!$C$14:$C$201,C249)</f>
        <v>0</v>
      </c>
      <c r="E249" s="24">
        <f t="shared" ca="1" si="22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SUMIFS(RAB!$F$14:$F$201,RAB!$C$14:$C$201,C250)</f>
        <v>0</v>
      </c>
      <c r="E250" s="24">
        <f t="shared" ca="1" si="22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SUMIFS(RAB!$F$14:$F$201,RAB!$C$14:$C$201,C251)</f>
        <v>0</v>
      </c>
      <c r="E251" s="24">
        <f t="shared" ca="1" si="22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SUMIFS(RAB!$F$14:$F$201,RAB!$C$14:$C$201,C252)</f>
        <v>0</v>
      </c>
      <c r="E252" s="24">
        <f t="shared" ca="1" si="22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SUMIFS(RAB!$F$14:$F$201,RAB!$C$14:$C$201,C253)</f>
        <v>0</v>
      </c>
      <c r="E253" s="24">
        <f t="shared" ca="1" si="22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SUMIFS(RAB!$F$14:$F$201,RAB!$C$14:$C$201,C254)</f>
        <v>0</v>
      </c>
      <c r="E254" s="24">
        <f t="shared" ca="1" si="22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SUMIFS(RAB!$F$14:$F$201,RAB!$C$14:$C$201,C255)</f>
        <v>0</v>
      </c>
      <c r="E255" s="24">
        <f t="shared" ca="1" si="22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SUMIFS(RAB!$F$14:$F$201,RAB!$C$14:$C$201,C256)</f>
        <v>0</v>
      </c>
      <c r="E256" s="24">
        <f t="shared" ca="1" si="22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SUMIFS(RAB!$F$14:$F$201,RAB!$C$14:$C$201,C257)</f>
        <v>0</v>
      </c>
      <c r="E257" s="24">
        <f t="shared" ca="1" si="22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SUMIFS(RAB!$F$14:$F$201,RAB!$C$14:$C$201,C258)</f>
        <v>0</v>
      </c>
      <c r="E258" s="24">
        <f t="shared" ca="1" si="22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SUMIFS(RAB!$F$14:$F$201,RAB!$C$14:$C$201,C259)</f>
        <v>0</v>
      </c>
      <c r="E259" s="24">
        <f t="shared" ca="1" si="22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SUMIFS(RAB!$F$14:$F$201,RAB!$C$14:$C$201,C260)</f>
        <v>0</v>
      </c>
      <c r="E260" s="24">
        <f t="shared" ca="1" si="22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SUMIFS(RAB!$F$14:$F$201,RAB!$C$14:$C$201,C261)</f>
        <v>0</v>
      </c>
      <c r="E261" s="24">
        <f t="shared" ca="1" si="22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SUMIFS(RAB!$F$14:$F$201,RAB!$C$14:$C$201,C262)</f>
        <v>0</v>
      </c>
      <c r="E262" s="24">
        <f t="shared" ca="1" si="22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SUMIFS(RAB!$F$14:$F$201,RAB!$C$14:$C$201,C263)</f>
        <v>0</v>
      </c>
      <c r="E263" s="24">
        <f t="shared" ca="1" si="22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SUMIFS(RAB!$F$14:$F$201,RAB!$C$14:$C$201,C264)</f>
        <v>0</v>
      </c>
      <c r="E264" s="24">
        <f t="shared" ca="1" si="22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SUMIFS(RAB!$F$14:$F$201,RAB!$C$14:$C$201,C265)</f>
        <v>0</v>
      </c>
      <c r="E265" s="24">
        <f t="shared" ca="1" si="22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SUMIFS(RAB!$F$14:$F$201,RAB!$C$14:$C$201,C266)</f>
        <v>0</v>
      </c>
      <c r="E266" s="24">
        <f t="shared" ca="1" si="22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SUMIFS(RAB!$F$14:$F$201,RAB!$C$14:$C$201,C267)</f>
        <v>0</v>
      </c>
      <c r="E267" s="24">
        <f t="shared" ca="1" si="22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SUMIFS(RAB!$F$14:$F$201,RAB!$C$14:$C$201,C268)</f>
        <v>0</v>
      </c>
      <c r="E268" s="24">
        <f t="shared" ca="1" si="22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SUMIFS(RAB!$F$14:$F$201,RAB!$C$14:$C$201,C269)</f>
        <v>0</v>
      </c>
      <c r="E269" s="24">
        <f t="shared" ca="1" si="22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SUMIFS(RAB!$F$14:$F$201,RAB!$C$14:$C$201,C270)</f>
        <v>0</v>
      </c>
      <c r="E270" s="24">
        <f t="shared" ca="1" si="22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SUMIFS(RAB!$F$14:$F$201,RAB!$C$14:$C$201,C271)</f>
        <v>0</v>
      </c>
      <c r="E271" s="24">
        <f t="shared" ca="1" si="22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SUMIFS(RAB!$F$14:$F$201,RAB!$C$14:$C$201,C272)</f>
        <v>0</v>
      </c>
      <c r="E272" s="24">
        <f t="shared" ca="1" si="22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SUMIFS(RAB!$F$14:$F$201,RAB!$C$14:$C$201,C273)</f>
        <v>0</v>
      </c>
      <c r="E273" s="24">
        <f t="shared" ca="1" si="22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SUMIFS(RAB!$F$14:$F$201,RAB!$C$14:$C$201,C274)</f>
        <v>0</v>
      </c>
      <c r="E274" s="24">
        <f t="shared" ca="1" si="22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SUMIFS(RAB!$F$14:$F$201,RAB!$C$14:$C$201,C275)</f>
        <v>0</v>
      </c>
      <c r="E275" s="24">
        <f t="shared" ca="1" si="22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SUMIFS(RAB!$F$14:$F$201,RAB!$C$14:$C$201,C276)</f>
        <v>0</v>
      </c>
      <c r="E276" s="24">
        <f t="shared" ca="1" si="22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SUMIFS(RAB!$F$14:$F$201,RAB!$C$14:$C$201,C277)</f>
        <v>0</v>
      </c>
      <c r="E277" s="24">
        <f t="shared" ca="1" si="22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SUMIFS(RAB!$F$14:$F$201,RAB!$C$14:$C$201,C278)</f>
        <v>0</v>
      </c>
      <c r="E278" s="24">
        <f t="shared" ca="1" si="22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SUMIFS(RAB!$F$14:$F$201,RAB!$C$14:$C$201,C279)</f>
        <v>0</v>
      </c>
      <c r="E279" s="24">
        <f t="shared" ca="1" si="22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SUMIFS(RAB!$F$14:$F$201,RAB!$C$14:$C$201,C280)</f>
        <v>0</v>
      </c>
      <c r="E280" s="24">
        <f t="shared" ca="1" si="22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SUMIFS(RAB!$F$14:$F$201,RAB!$C$14:$C$201,C281)</f>
        <v>0</v>
      </c>
      <c r="E281" s="24">
        <f t="shared" ca="1" si="22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SUMIFS(RAB!$F$14:$F$201,RAB!$C$14:$C$201,C282)</f>
        <v>0</v>
      </c>
      <c r="E282" s="24">
        <f t="shared" ca="1" si="22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SUMIFS(RAB!$F$14:$F$201,RAB!$C$14:$C$201,C283)</f>
        <v>0</v>
      </c>
      <c r="E283" s="24">
        <f t="shared" ca="1" si="22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SUMIFS(RAB!$F$14:$F$201,RAB!$C$14:$C$201,C284)</f>
        <v>0</v>
      </c>
      <c r="E284" s="24">
        <f t="shared" ca="1" si="22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SUMIFS(RAB!$F$14:$F$201,RAB!$C$14:$C$201,C285)</f>
        <v>0</v>
      </c>
      <c r="E285" s="24">
        <f t="shared" ca="1" si="22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SUMIFS(RAB!$F$14:$F$201,RAB!$C$14:$C$201,C286)</f>
        <v>0</v>
      </c>
      <c r="E286" s="24">
        <f t="shared" ca="1" si="22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SUMIFS(RAB!$F$14:$F$201,RAB!$C$14:$C$201,C287)</f>
        <v>0</v>
      </c>
      <c r="E287" s="24">
        <f t="shared" ca="1" si="22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SUMIFS(RAB!$F$14:$F$201,RAB!$C$14:$C$201,C288)</f>
        <v>0</v>
      </c>
      <c r="E288" s="24">
        <f t="shared" ca="1" si="22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SUMIFS(RAB!$F$14:$F$201,RAB!$C$14:$C$201,C289)</f>
        <v>0</v>
      </c>
      <c r="E289" s="24">
        <f t="shared" ref="E289:E352" ca="1" si="23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SUMIFS(RAB!$F$14:$F$201,RAB!$C$14:$C$201,C290)</f>
        <v>0</v>
      </c>
      <c r="E290" s="24">
        <f t="shared" ca="1" si="23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SUMIFS(RAB!$F$14:$F$201,RAB!$C$14:$C$201,C291)</f>
        <v>0</v>
      </c>
      <c r="E291" s="24">
        <f t="shared" ca="1" si="23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SUMIFS(RAB!$F$14:$F$201,RAB!$C$14:$C$201,C292)</f>
        <v>0</v>
      </c>
      <c r="E292" s="24">
        <f t="shared" ca="1" si="23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SUMIFS(RAB!$F$14:$F$201,RAB!$C$14:$C$201,C293)</f>
        <v>0</v>
      </c>
      <c r="E293" s="24">
        <f t="shared" ca="1" si="23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SUMIFS(RAB!$F$14:$F$201,RAB!$C$14:$C$201,C294)</f>
        <v>0</v>
      </c>
      <c r="E294" s="24">
        <f t="shared" ca="1" si="23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SUMIFS(RAB!$F$14:$F$201,RAB!$C$14:$C$201,C295)</f>
        <v>0</v>
      </c>
      <c r="E295" s="24">
        <f t="shared" ca="1" si="23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SUMIFS(RAB!$F$14:$F$201,RAB!$C$14:$C$201,C296)</f>
        <v>0</v>
      </c>
      <c r="E296" s="24">
        <f t="shared" ca="1" si="23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SUMIFS(RAB!$F$14:$F$201,RAB!$C$14:$C$201,C297)</f>
        <v>0</v>
      </c>
      <c r="E297" s="24">
        <f t="shared" ca="1" si="23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SUMIFS(RAB!$F$14:$F$201,RAB!$C$14:$C$201,C298)</f>
        <v>0</v>
      </c>
      <c r="E298" s="24">
        <f t="shared" ca="1" si="23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SUMIFS(RAB!$F$14:$F$201,RAB!$C$14:$C$201,C299)</f>
        <v>0</v>
      </c>
      <c r="E299" s="24">
        <f t="shared" ca="1" si="23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SUMIFS(RAB!$F$14:$F$201,RAB!$C$14:$C$201,C300)</f>
        <v>0</v>
      </c>
      <c r="E300" s="24">
        <f t="shared" ca="1" si="23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SUMIFS(RAB!$F$14:$F$201,RAB!$C$14:$C$201,C301)</f>
        <v>0</v>
      </c>
      <c r="E301" s="24">
        <f t="shared" ca="1" si="23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SUMIFS(RAB!$F$14:$F$201,RAB!$C$14:$C$201,C302)</f>
        <v>0</v>
      </c>
      <c r="E302" s="24">
        <f t="shared" ca="1" si="23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SUMIFS(RAB!$F$14:$F$201,RAB!$C$14:$C$201,C303)</f>
        <v>0</v>
      </c>
      <c r="E303" s="24">
        <f t="shared" ca="1" si="23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SUMIFS(RAB!$F$14:$F$201,RAB!$C$14:$C$201,C304)</f>
        <v>0</v>
      </c>
      <c r="E304" s="24">
        <f t="shared" ca="1" si="23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SUMIFS(RAB!$F$14:$F$201,RAB!$C$14:$C$201,C305)</f>
        <v>0</v>
      </c>
      <c r="E305" s="24">
        <f t="shared" ca="1" si="23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SUMIFS(RAB!$F$14:$F$201,RAB!$C$14:$C$201,C306)</f>
        <v>0</v>
      </c>
      <c r="E306" s="24">
        <f t="shared" ca="1" si="23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SUMIFS(RAB!$F$14:$F$201,RAB!$C$14:$C$201,C307)</f>
        <v>0</v>
      </c>
      <c r="E307" s="24">
        <f t="shared" ca="1" si="23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SUMIFS(RAB!$F$14:$F$201,RAB!$C$14:$C$201,C308)</f>
        <v>0</v>
      </c>
      <c r="E308" s="24">
        <f t="shared" ca="1" si="23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SUMIFS(RAB!$F$14:$F$201,RAB!$C$14:$C$201,C309)</f>
        <v>0</v>
      </c>
      <c r="E309" s="24">
        <f t="shared" ca="1" si="23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SUMIFS(RAB!$F$14:$F$201,RAB!$C$14:$C$201,C310)</f>
        <v>0</v>
      </c>
      <c r="E310" s="24">
        <f t="shared" ca="1" si="23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SUMIFS(RAB!$F$14:$F$201,RAB!$C$14:$C$201,C311)</f>
        <v>0</v>
      </c>
      <c r="E311" s="24">
        <f t="shared" ca="1" si="23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SUMIFS(RAB!$F$14:$F$201,RAB!$C$14:$C$201,C312)</f>
        <v>1</v>
      </c>
      <c r="E312" s="24">
        <f t="shared" ca="1" si="23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SUMIFS(RAB!$F$14:$F$201,RAB!$C$14:$C$201,C313)</f>
        <v>0</v>
      </c>
      <c r="E313" s="24">
        <f t="shared" ca="1" si="23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SUMIFS(RAB!$F$14:$F$201,RAB!$C$14:$C$201,C314)</f>
        <v>0</v>
      </c>
      <c r="E314" s="24">
        <f t="shared" ca="1" si="23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SUMIFS(RAB!$F$14:$F$201,RAB!$C$14:$C$201,C315)</f>
        <v>0</v>
      </c>
      <c r="E315" s="24">
        <f t="shared" ca="1" si="23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SUMIFS(RAB!$F$14:$F$201,RAB!$C$14:$C$201,C316)</f>
        <v>0</v>
      </c>
      <c r="E316" s="24">
        <f t="shared" ca="1" si="23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SUMIFS(RAB!$F$14:$F$201,RAB!$C$14:$C$201,C317)</f>
        <v>0</v>
      </c>
      <c r="E317" s="24">
        <f t="shared" ca="1" si="23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SUMIFS(RAB!$F$14:$F$201,RAB!$C$14:$C$201,C318)</f>
        <v>0</v>
      </c>
      <c r="E318" s="24">
        <f t="shared" ca="1" si="23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SUMIFS(RAB!$F$14:$F$201,RAB!$C$14:$C$201,C319)</f>
        <v>0</v>
      </c>
      <c r="E319" s="24">
        <f t="shared" ca="1" si="23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SUMIFS(RAB!$F$14:$F$201,RAB!$C$14:$C$201,C320)</f>
        <v>0</v>
      </c>
      <c r="E320" s="24">
        <f t="shared" ca="1" si="23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SUMIFS(RAB!$F$14:$F$201,RAB!$C$14:$C$201,C321)</f>
        <v>0</v>
      </c>
      <c r="E321" s="24">
        <f t="shared" ca="1" si="23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SUMIFS(RAB!$F$14:$F$201,RAB!$C$14:$C$201,C322)</f>
        <v>0</v>
      </c>
      <c r="E322" s="24">
        <f t="shared" ca="1" si="23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SUMIFS(RAB!$F$14:$F$201,RAB!$C$14:$C$201,C323)</f>
        <v>0</v>
      </c>
      <c r="E323" s="24">
        <f t="shared" ca="1" si="23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SUMIFS(RAB!$F$14:$F$201,RAB!$C$14:$C$201,C324)</f>
        <v>0</v>
      </c>
      <c r="E324" s="24">
        <f t="shared" ca="1" si="23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SUMIFS(RAB!$F$14:$F$201,RAB!$C$14:$C$201,C325)</f>
        <v>0</v>
      </c>
      <c r="E325" s="24">
        <f t="shared" ca="1" si="23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SUMIFS(RAB!$F$14:$F$201,RAB!$C$14:$C$201,C326)</f>
        <v>0</v>
      </c>
      <c r="E326" s="24">
        <f t="shared" ca="1" si="23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SUMIFS(RAB!$F$14:$F$201,RAB!$C$14:$C$201,C327)</f>
        <v>1</v>
      </c>
      <c r="E327" s="24">
        <f t="shared" ca="1" si="23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SUMIFS(RAB!$F$14:$F$201,RAB!$C$14:$C$201,C328)</f>
        <v>0</v>
      </c>
      <c r="E328" s="24">
        <f t="shared" ca="1" si="23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SUMIFS(RAB!$F$14:$F$201,RAB!$C$14:$C$201,C329)</f>
        <v>0</v>
      </c>
      <c r="E329" s="24">
        <f t="shared" ca="1" si="23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SUMIFS(RAB!$F$14:$F$201,RAB!$C$14:$C$201,C330)</f>
        <v>0</v>
      </c>
      <c r="E330" s="24">
        <f t="shared" ca="1" si="23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SUMIFS(RAB!$F$14:$F$201,RAB!$C$14:$C$201,C331)</f>
        <v>0</v>
      </c>
      <c r="E331" s="24">
        <f t="shared" ca="1" si="23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SUMIFS(RAB!$F$14:$F$201,RAB!$C$14:$C$201,C332)</f>
        <v>0</v>
      </c>
      <c r="E332" s="24">
        <f t="shared" ca="1" si="23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SUMIFS(RAB!$F$14:$F$201,RAB!$C$14:$C$201,C333)</f>
        <v>0</v>
      </c>
      <c r="E333" s="24">
        <f t="shared" ca="1" si="23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SUMIFS(RAB!$F$14:$F$201,RAB!$C$14:$C$201,C334)</f>
        <v>0</v>
      </c>
      <c r="E334" s="24">
        <f t="shared" ca="1" si="23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SUMIFS(RAB!$F$14:$F$201,RAB!$C$14:$C$201,C335)</f>
        <v>6</v>
      </c>
      <c r="E335" s="24">
        <f t="shared" ca="1" si="23"/>
        <v>1</v>
      </c>
      <c r="F335" s="24">
        <f ca="1">IF(D335=0,0,SUM($E$223:E335))</f>
        <v>5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SUMIFS(RAB!$F$14:$F$201,RAB!$C$14:$C$201,C336)</f>
        <v>0</v>
      </c>
      <c r="E336" s="24">
        <f t="shared" ca="1" si="23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SUMIFS(RAB!$F$14:$F$201,RAB!$C$14:$C$201,C337)</f>
        <v>4</v>
      </c>
      <c r="E337" s="24">
        <f t="shared" ca="1" si="23"/>
        <v>1</v>
      </c>
      <c r="F337" s="24">
        <f ca="1">IF(D337=0,0,SUM($E$223:E337))</f>
        <v>6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SUMIFS(RAB!$F$14:$F$201,RAB!$C$14:$C$201,C338)</f>
        <v>0</v>
      </c>
      <c r="E338" s="24">
        <f t="shared" ca="1" si="23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SUMIFS(RAB!$F$14:$F$201,RAB!$C$14:$C$201,C339)</f>
        <v>292</v>
      </c>
      <c r="E339" s="24">
        <f t="shared" ca="1" si="23"/>
        <v>1</v>
      </c>
      <c r="F339" s="24">
        <f ca="1">IF(D339=0,0,SUM($E$223:E339))</f>
        <v>7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SUMIFS(RAB!$F$14:$F$201,RAB!$C$14:$C$201,C340)</f>
        <v>0</v>
      </c>
      <c r="E340" s="24">
        <f t="shared" ca="1" si="23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SUMIFS(RAB!$F$14:$F$201,RAB!$C$14:$C$201,C341)</f>
        <v>0</v>
      </c>
      <c r="E341" s="24">
        <f t="shared" ca="1" si="23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SUMIFS(RAB!$F$14:$F$201,RAB!$C$14:$C$201,C342)</f>
        <v>0</v>
      </c>
      <c r="E342" s="24">
        <f t="shared" ca="1" si="23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SUMIFS(RAB!$F$14:$F$201,RAB!$C$14:$C$201,C343)</f>
        <v>0</v>
      </c>
      <c r="E343" s="24">
        <f t="shared" ca="1" si="23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SUMIFS(RAB!$F$14:$F$201,RAB!$C$14:$C$201,C344)</f>
        <v>0</v>
      </c>
      <c r="E344" s="24">
        <f t="shared" ca="1" si="23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SUMIFS(RAB!$F$14:$F$201,RAB!$C$14:$C$201,C345)</f>
        <v>0</v>
      </c>
      <c r="E345" s="24">
        <f t="shared" ca="1" si="23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SUMIFS(RAB!$F$14:$F$201,RAB!$C$14:$C$201,C346)</f>
        <v>422</v>
      </c>
      <c r="E346" s="24">
        <f t="shared" ca="1" si="23"/>
        <v>1</v>
      </c>
      <c r="F346" s="24">
        <f ca="1">IF(D346=0,0,SUM($E$223:E346))</f>
        <v>8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SUMIFS(RAB!$F$14:$F$201,RAB!$C$14:$C$201,C347)</f>
        <v>0</v>
      </c>
      <c r="E347" s="24">
        <f t="shared" ca="1" si="23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SUMIFS(RAB!$F$14:$F$201,RAB!$C$14:$C$201,C348)</f>
        <v>0</v>
      </c>
      <c r="E348" s="24">
        <f t="shared" ca="1" si="23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SUMIFS(RAB!$F$14:$F$201,RAB!$C$14:$C$201,C349)</f>
        <v>0</v>
      </c>
      <c r="E349" s="24">
        <f t="shared" ca="1" si="23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SUMIFS(RAB!$F$14:$F$201,RAB!$C$14:$C$201,C350)</f>
        <v>35</v>
      </c>
      <c r="E350" s="24">
        <f t="shared" ca="1" si="23"/>
        <v>1</v>
      </c>
      <c r="F350" s="24">
        <f ca="1">IF(D350=0,0,SUM($E$223:E350))</f>
        <v>9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SUMIFS(RAB!$F$14:$F$201,RAB!$C$14:$C$201,C351)</f>
        <v>0</v>
      </c>
      <c r="E351" s="24">
        <f t="shared" ca="1" si="23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SUMIFS(RAB!$F$14:$F$201,RAB!$C$14:$C$201,C352)</f>
        <v>0</v>
      </c>
      <c r="E352" s="24">
        <f t="shared" ca="1" si="23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SUMIFS(RAB!$F$14:$F$201,RAB!$C$14:$C$201,C353)</f>
        <v>0</v>
      </c>
      <c r="E353" s="24">
        <f t="shared" ref="E353:E373" ca="1" si="24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SUMIFS(RAB!$F$14:$F$201,RAB!$C$14:$C$201,C354)</f>
        <v>0</v>
      </c>
      <c r="E354" s="24">
        <f t="shared" ca="1" si="24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SUMIFS(RAB!$F$14:$F$201,RAB!$C$14:$C$201,C355)</f>
        <v>0</v>
      </c>
      <c r="E355" s="24">
        <f t="shared" ca="1" si="24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SUMIFS(RAB!$F$14:$F$201,RAB!$C$14:$C$201,C356)</f>
        <v>0</v>
      </c>
      <c r="E356" s="24">
        <f t="shared" ca="1" si="24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SUMIFS(RAB!$F$14:$F$201,RAB!$C$14:$C$201,C357)</f>
        <v>0</v>
      </c>
      <c r="E357" s="24">
        <f t="shared" ca="1" si="24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SUMIFS(RAB!$F$14:$F$201,RAB!$C$14:$C$201,C358)</f>
        <v>0</v>
      </c>
      <c r="E358" s="24">
        <f t="shared" ca="1" si="24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SUMIFS(RAB!$F$14:$F$201,RAB!$C$14:$C$201,C359)</f>
        <v>0</v>
      </c>
      <c r="E359" s="24">
        <f t="shared" ca="1" si="24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SUMIFS(RAB!$F$14:$F$201,RAB!$C$14:$C$201,C360)</f>
        <v>0</v>
      </c>
      <c r="E360" s="24">
        <f t="shared" ca="1" si="24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SUMIFS(RAB!$F$14:$F$201,RAB!$C$14:$C$201,C361)</f>
        <v>0</v>
      </c>
      <c r="E361" s="24">
        <f t="shared" ca="1" si="24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SUMIFS(RAB!$F$14:$F$201,RAB!$C$14:$C$201,C362)</f>
        <v>0</v>
      </c>
      <c r="E362" s="24">
        <f t="shared" ca="1" si="24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SUMIFS(RAB!$F$14:$F$201,RAB!$C$14:$C$201,C363)</f>
        <v>0</v>
      </c>
      <c r="E363" s="24">
        <f t="shared" ca="1" si="24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SUMIFS(RAB!$F$14:$F$201,RAB!$C$14:$C$201,C364)</f>
        <v>0</v>
      </c>
      <c r="E364" s="24">
        <f t="shared" ca="1" si="24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SUMIFS(RAB!$F$14:$F$201,RAB!$C$14:$C$201,C365)</f>
        <v>0</v>
      </c>
      <c r="E365" s="24">
        <f t="shared" ca="1" si="24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SUMIFS(RAB!$F$14:$F$201,RAB!$C$14:$C$201,C366)</f>
        <v>0</v>
      </c>
      <c r="E366" s="24">
        <f t="shared" ca="1" si="24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SUMIFS(RAB!$F$14:$F$201,RAB!$C$14:$C$201,C367)</f>
        <v>0</v>
      </c>
      <c r="E367" s="24">
        <f t="shared" ca="1" si="24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SUMIFS(RAB!$F$14:$F$201,RAB!$C$14:$C$201,C368)</f>
        <v>0</v>
      </c>
      <c r="E368" s="24">
        <f t="shared" ca="1" si="24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SUMIFS(RAB!$F$14:$F$201,RAB!$C$14:$C$201,C369)</f>
        <v>0</v>
      </c>
      <c r="E369" s="24">
        <f t="shared" ca="1" si="24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SUMIFS(RAB!$F$14:$F$201,RAB!$C$14:$C$201,C370)</f>
        <v>0</v>
      </c>
      <c r="E370" s="24">
        <f t="shared" ca="1" si="24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SUMIFS(RAB!$F$14:$F$201,RAB!$C$14:$C$201,C371)</f>
        <v>0</v>
      </c>
      <c r="E371" s="24">
        <f t="shared" ca="1" si="24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SUMIFS(RAB!$F$14:$F$201,RAB!$C$14:$C$201,C372)</f>
        <v>0</v>
      </c>
      <c r="E372" s="24">
        <f t="shared" ca="1" si="24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SUMIFS(RAB!$F$14:$F$201,RAB!$C$14:$C$201,C373)</f>
        <v>0</v>
      </c>
      <c r="E373" s="24">
        <f t="shared" ca="1" si="24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68" priority="5" operator="equal">
      <formula>0</formula>
    </cfRule>
  </conditionalFormatting>
  <conditionalFormatting sqref="C16:C167">
    <cfRule type="cellIs" dxfId="67" priority="4" stopIfTrue="1" operator="equal">
      <formula>0</formula>
    </cfRule>
  </conditionalFormatting>
  <conditionalFormatting sqref="C16:E16 D17:E165 C17:C167">
    <cfRule type="cellIs" dxfId="66" priority="1" operator="equal">
      <formula>0</formula>
    </cfRule>
  </conditionalFormatting>
  <conditionalFormatting sqref="D224:F373">
    <cfRule type="cellIs" dxfId="65" priority="8" operator="equal">
      <formula>0</formula>
    </cfRule>
  </conditionalFormatting>
  <conditionalFormatting sqref="E1:E3 G1:G115 E6:E15 H12:I12 N13 F14:F15 H14:K115 E166:K166 G166:G223 E167:F167 H167:K167">
    <cfRule type="cellIs" dxfId="64" priority="43" stopIfTrue="1" operator="equal">
      <formula>0</formula>
    </cfRule>
  </conditionalFormatting>
  <conditionalFormatting sqref="E171:E65536">
    <cfRule type="cellIs" dxfId="63" priority="9" stopIfTrue="1" operator="equal">
      <formula>0</formula>
    </cfRule>
  </conditionalFormatting>
  <conditionalFormatting sqref="G224">
    <cfRule type="cellIs" dxfId="62" priority="10" operator="equal">
      <formula>0</formula>
    </cfRule>
  </conditionalFormatting>
  <conditionalFormatting sqref="G225:G65536">
    <cfRule type="cellIs" dxfId="61" priority="14" stopIfTrue="1" operator="equal">
      <formula>0</formula>
    </cfRule>
  </conditionalFormatting>
  <conditionalFormatting sqref="R14:T166 G116:K165">
    <cfRule type="cellIs" dxfId="6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066" activePane="bottomRight" state="frozen"/>
      <selection activeCell="D209" sqref="D209"/>
      <selection pane="topRight" activeCell="D209" sqref="D209"/>
      <selection pane="bottomLeft" activeCell="D209" sqref="D209"/>
      <selection pane="bottomRight" activeCell="C1077" sqref="C10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1599</v>
      </c>
      <c r="G4" s="108" t="s">
        <v>1598</v>
      </c>
      <c r="H4" s="559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0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1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1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59" priority="4" operator="equal">
      <formula>0</formula>
    </cfRule>
  </conditionalFormatting>
  <conditionalFormatting sqref="B217 D217:G217">
    <cfRule type="cellIs" dxfId="58" priority="11" operator="equal">
      <formula>0</formula>
    </cfRule>
  </conditionalFormatting>
  <conditionalFormatting sqref="B8:C135">
    <cfRule type="cellIs" dxfId="57" priority="66" operator="equal">
      <formula>0</formula>
    </cfRule>
  </conditionalFormatting>
  <conditionalFormatting sqref="B216:G216">
    <cfRule type="cellIs" dxfId="56" priority="16" operator="equal">
      <formula>0</formula>
    </cfRule>
  </conditionalFormatting>
  <conditionalFormatting sqref="B218:G1496">
    <cfRule type="cellIs" dxfId="55" priority="1" operator="equal">
      <formula>0</formula>
    </cfRule>
  </conditionalFormatting>
  <conditionalFormatting sqref="C143:G149">
    <cfRule type="cellIs" dxfId="54" priority="20" operator="equal">
      <formula>0</formula>
    </cfRule>
  </conditionalFormatting>
  <conditionalFormatting sqref="D9:G142">
    <cfRule type="cellIs" dxfId="53" priority="26" operator="equal">
      <formula>0</formula>
    </cfRule>
  </conditionalFormatting>
  <conditionalFormatting sqref="D1:IV5 A1:C7 D6:K6 H1458:IV1460 H1461:XFD1488 H1489:H1496 I1489:XFD1497 A1497:H1497 A1498:XFD65539">
    <cfRule type="cellIs" dxfId="52" priority="178" operator="equal">
      <formula>0</formula>
    </cfRule>
  </conditionalFormatting>
  <conditionalFormatting sqref="D7:IV8 C136:C142 B136:B149 B150:G213 B214:B215 D214:G215">
    <cfRule type="cellIs" dxfId="51" priority="77" operator="equal">
      <formula>0</formula>
    </cfRule>
  </conditionalFormatting>
  <conditionalFormatting sqref="H9:H1421">
    <cfRule type="cellIs" dxfId="50" priority="3" operator="equal">
      <formula>0</formula>
    </cfRule>
  </conditionalFormatting>
  <conditionalFormatting sqref="H1422:I1457">
    <cfRule type="cellIs" dxfId="49" priority="143" operator="equal">
      <formula>0</formula>
    </cfRule>
  </conditionalFormatting>
  <conditionalFormatting sqref="I108:I1421">
    <cfRule type="cellIs" dxfId="48" priority="2" operator="equal">
      <formula>0</formula>
    </cfRule>
  </conditionalFormatting>
  <conditionalFormatting sqref="I9:IV107">
    <cfRule type="cellIs" dxfId="47" priority="153" operator="equal">
      <formula>0</formula>
    </cfRule>
  </conditionalFormatting>
  <conditionalFormatting sqref="J108:IV1457">
    <cfRule type="cellIs" dxfId="46" priority="5" operator="equal">
      <formula>0</formula>
    </cfRule>
  </conditionalFormatting>
  <conditionalFormatting sqref="M6:IV6">
    <cfRule type="cellIs" dxfId="4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D5" sqref="D5:E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4" t="s">
        <v>1453</v>
      </c>
      <c r="C2" s="594"/>
      <c r="D2" s="594"/>
      <c r="E2" s="59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9" t="s">
        <v>1528</v>
      </c>
      <c r="C4" s="600"/>
      <c r="D4" s="600"/>
      <c r="E4" s="601"/>
      <c r="F4" s="372"/>
      <c r="G4" s="372"/>
      <c r="H4" s="373"/>
      <c r="I4" s="563" t="s">
        <v>1529</v>
      </c>
      <c r="J4" s="564"/>
      <c r="K4" s="564"/>
      <c r="L4" s="565"/>
    </row>
    <row r="5" spans="1:12" ht="34.5" customHeight="1">
      <c r="A5" s="193"/>
      <c r="B5" s="375" t="s">
        <v>1378</v>
      </c>
      <c r="C5" s="224" t="s">
        <v>9</v>
      </c>
      <c r="D5" s="595" t="str">
        <f>DATA!D14</f>
        <v>PB MARGONO 5500 VA</v>
      </c>
      <c r="E5" s="596"/>
      <c r="F5" s="197"/>
      <c r="G5" s="197"/>
      <c r="I5" s="376" t="s">
        <v>1378</v>
      </c>
      <c r="J5" s="224" t="s">
        <v>9</v>
      </c>
      <c r="K5" s="566" t="str">
        <f>D5</f>
        <v>PB MARGONO 5500 VA</v>
      </c>
      <c r="L5" s="567"/>
    </row>
    <row r="6" spans="1:12" ht="31.5" customHeight="1">
      <c r="A6" s="193"/>
      <c r="B6" s="375" t="s">
        <v>1525</v>
      </c>
      <c r="C6" s="224" t="s">
        <v>9</v>
      </c>
      <c r="D6" s="604">
        <f>DATA!D17*1000</f>
        <v>0</v>
      </c>
      <c r="E6" s="605"/>
      <c r="F6" s="197"/>
      <c r="G6" s="197"/>
      <c r="I6" s="376" t="s">
        <v>1526</v>
      </c>
      <c r="J6" s="224" t="s">
        <v>9</v>
      </c>
      <c r="K6" s="568">
        <f>DATA!D20*1000</f>
        <v>5500</v>
      </c>
      <c r="L6" s="569"/>
    </row>
    <row r="7" spans="1:12" ht="30.75" customHeight="1">
      <c r="A7" s="193"/>
      <c r="B7" s="375" t="s">
        <v>1440</v>
      </c>
      <c r="C7" s="224" t="s">
        <v>9</v>
      </c>
      <c r="D7" s="602">
        <f>DATA!D18</f>
        <v>1</v>
      </c>
      <c r="E7" s="603"/>
      <c r="F7" s="374" t="s">
        <v>1452</v>
      </c>
      <c r="I7" s="376" t="s">
        <v>1440</v>
      </c>
      <c r="J7" s="224" t="s">
        <v>9</v>
      </c>
      <c r="K7" s="570">
        <f>DATA!D21</f>
        <v>3</v>
      </c>
      <c r="L7" s="571"/>
    </row>
    <row r="8" spans="1:12" ht="51" customHeight="1">
      <c r="A8" s="193"/>
      <c r="B8" s="375" t="s">
        <v>1441</v>
      </c>
      <c r="C8" s="224" t="s">
        <v>9</v>
      </c>
      <c r="D8" s="602">
        <f>DATA!D19</f>
        <v>220</v>
      </c>
      <c r="E8" s="603"/>
      <c r="F8" s="374" t="s">
        <v>1452</v>
      </c>
      <c r="G8" s="369">
        <v>220</v>
      </c>
      <c r="I8" s="376" t="s">
        <v>1441</v>
      </c>
      <c r="J8" s="224" t="s">
        <v>9</v>
      </c>
      <c r="K8" s="570">
        <f>DATA!D22</f>
        <v>380</v>
      </c>
      <c r="L8" s="571"/>
    </row>
    <row r="9" spans="1:12" ht="30" customHeight="1" thickBot="1">
      <c r="A9" s="193"/>
      <c r="B9" s="381" t="s">
        <v>1537</v>
      </c>
      <c r="C9" s="371" t="s">
        <v>9</v>
      </c>
      <c r="D9" s="597">
        <f>IF(D7=1,D6/(380/3^0.5),(D6/(380*3^0.5)))</f>
        <v>0</v>
      </c>
      <c r="E9" s="598"/>
      <c r="F9" s="196"/>
      <c r="G9" s="370">
        <v>380</v>
      </c>
      <c r="I9" s="382" t="s">
        <v>1537</v>
      </c>
      <c r="J9" s="371" t="s">
        <v>9</v>
      </c>
      <c r="K9" s="574">
        <f>IF(K7=1,K6/(380/3^0.5),(K6/(380*3^0.5)))</f>
        <v>8.3563854751130044</v>
      </c>
      <c r="L9" s="575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06" t="s">
        <v>1627</v>
      </c>
      <c r="E12" s="607"/>
      <c r="F12" s="197"/>
      <c r="G12" s="197"/>
      <c r="I12" s="398" t="s">
        <v>1530</v>
      </c>
      <c r="J12" s="399" t="s">
        <v>9</v>
      </c>
      <c r="K12" s="606" t="s">
        <v>1629</v>
      </c>
      <c r="L12" s="607"/>
    </row>
    <row r="13" spans="1:12" ht="31.5" customHeight="1">
      <c r="A13" s="193"/>
      <c r="B13" s="406" t="s">
        <v>1379</v>
      </c>
      <c r="C13" s="386" t="s">
        <v>9</v>
      </c>
      <c r="D13" s="572" t="s">
        <v>1628</v>
      </c>
      <c r="E13" s="573"/>
      <c r="F13" s="197"/>
      <c r="G13" s="197"/>
      <c r="I13" s="400" t="s">
        <v>1379</v>
      </c>
      <c r="J13" s="386" t="s">
        <v>9</v>
      </c>
      <c r="K13" s="572" t="s">
        <v>1628</v>
      </c>
      <c r="L13" s="573"/>
    </row>
    <row r="14" spans="1:12" ht="30.75" customHeight="1">
      <c r="A14" s="193"/>
      <c r="B14" s="406" t="s">
        <v>1531</v>
      </c>
      <c r="C14" s="386" t="s">
        <v>9</v>
      </c>
      <c r="D14" s="576">
        <v>50</v>
      </c>
      <c r="E14" s="577"/>
      <c r="F14" s="374" t="s">
        <v>1452</v>
      </c>
      <c r="G14" s="378">
        <v>50</v>
      </c>
      <c r="I14" s="400" t="s">
        <v>1531</v>
      </c>
      <c r="J14" s="386" t="s">
        <v>9</v>
      </c>
      <c r="K14" s="578">
        <v>50</v>
      </c>
      <c r="L14" s="579"/>
    </row>
    <row r="15" spans="1:12" ht="57" customHeight="1">
      <c r="A15" s="193"/>
      <c r="B15" s="406" t="s">
        <v>1440</v>
      </c>
      <c r="C15" s="386" t="s">
        <v>9</v>
      </c>
      <c r="D15" s="392">
        <v>1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1</v>
      </c>
      <c r="L15" s="401"/>
    </row>
    <row r="16" spans="1:12" ht="44.25" customHeight="1">
      <c r="A16" s="193"/>
      <c r="B16" s="406" t="s">
        <v>1541</v>
      </c>
      <c r="C16" s="386"/>
      <c r="D16" s="580">
        <f>97+89</f>
        <v>186</v>
      </c>
      <c r="E16" s="581"/>
      <c r="F16" s="374"/>
      <c r="G16" s="378">
        <v>160</v>
      </c>
      <c r="I16" s="400" t="s">
        <v>1533</v>
      </c>
      <c r="J16" s="386" t="s">
        <v>9</v>
      </c>
      <c r="K16" s="584">
        <f>K9</f>
        <v>8.3563854751130044</v>
      </c>
      <c r="L16" s="585"/>
    </row>
    <row r="17" spans="1:12" ht="34.5" customHeight="1">
      <c r="A17" s="193"/>
      <c r="B17" s="406" t="s">
        <v>1534</v>
      </c>
      <c r="C17" s="386" t="s">
        <v>9</v>
      </c>
      <c r="D17" s="582">
        <f>IF(D15=1,D14/(20/3^0.5),(D14/(20*3^0.5)))</f>
        <v>4.3301270189221928</v>
      </c>
      <c r="E17" s="583"/>
      <c r="F17" s="374" t="s">
        <v>1452</v>
      </c>
      <c r="G17" s="379">
        <v>200</v>
      </c>
      <c r="I17" s="400" t="s">
        <v>1534</v>
      </c>
      <c r="J17" s="386" t="s">
        <v>9</v>
      </c>
      <c r="K17" s="588">
        <f>IF(K15=1,K14/(20/3^0.5),(K14/(20*3^0.5)))</f>
        <v>4.3301270189221928</v>
      </c>
      <c r="L17" s="589"/>
    </row>
    <row r="18" spans="1:12" ht="34.5" customHeight="1">
      <c r="A18" s="193"/>
      <c r="B18" s="406" t="s">
        <v>1535</v>
      </c>
      <c r="C18" s="386" t="s">
        <v>9</v>
      </c>
      <c r="D18" s="582">
        <f>IF(D15=1,D14/(380/3^0.5),(D14/(380*3^0.5)))*1000</f>
        <v>227.90142204853646</v>
      </c>
      <c r="E18" s="583"/>
      <c r="F18" s="374" t="s">
        <v>1452</v>
      </c>
      <c r="G18" s="379">
        <v>250</v>
      </c>
      <c r="I18" s="400" t="s">
        <v>1535</v>
      </c>
      <c r="J18" s="386" t="s">
        <v>9</v>
      </c>
      <c r="K18" s="588">
        <f>IF(K15=1,K14/(380/3^0.5),(K14/(380*3^0.5)))*1000</f>
        <v>227.90142204853646</v>
      </c>
      <c r="L18" s="589"/>
    </row>
    <row r="19" spans="1:12" ht="30" customHeight="1">
      <c r="A19" s="193"/>
      <c r="B19" s="407" t="s">
        <v>1527</v>
      </c>
      <c r="C19" s="385" t="s">
        <v>9</v>
      </c>
      <c r="D19" s="582">
        <f>IF(D15=1,D14/(380/3^0.5),(D14/(380*3^0.5)))</f>
        <v>0.22790142204853647</v>
      </c>
      <c r="E19" s="583"/>
      <c r="F19" s="196"/>
      <c r="G19" s="370"/>
      <c r="I19" s="402" t="s">
        <v>1527</v>
      </c>
      <c r="J19" s="385" t="s">
        <v>9</v>
      </c>
      <c r="K19" s="588">
        <f>IF(K15=1,K14/(380/3^0.5),(K14/(380*3^0.5)))</f>
        <v>0.22790142204853647</v>
      </c>
      <c r="L19" s="589"/>
    </row>
    <row r="20" spans="1:12" ht="30" customHeight="1" thickBot="1">
      <c r="A20" s="193"/>
      <c r="B20" s="408" t="s">
        <v>1536</v>
      </c>
      <c r="C20" s="404" t="s">
        <v>9</v>
      </c>
      <c r="D20" s="608">
        <f>D16/D18</f>
        <v>0.81614234052645507</v>
      </c>
      <c r="E20" s="609"/>
      <c r="F20" s="196"/>
      <c r="G20" s="370"/>
      <c r="I20" s="403" t="s">
        <v>1527</v>
      </c>
      <c r="J20" s="404" t="s">
        <v>9</v>
      </c>
      <c r="K20" s="586">
        <f>K16/K18</f>
        <v>3.6666666666666674E-2</v>
      </c>
      <c r="L20" s="587"/>
    </row>
    <row r="21" spans="1:12" ht="9.75" customHeight="1">
      <c r="A21" s="193"/>
      <c r="B21" s="393" t="s">
        <v>1536</v>
      </c>
      <c r="C21" s="394" t="s">
        <v>9</v>
      </c>
      <c r="D21" s="593">
        <v>1</v>
      </c>
      <c r="E21" s="593"/>
      <c r="F21" s="395"/>
      <c r="G21" s="396"/>
      <c r="H21" s="397"/>
      <c r="I21" s="393" t="s">
        <v>1527</v>
      </c>
      <c r="J21" s="394" t="s">
        <v>9</v>
      </c>
      <c r="K21" s="593">
        <v>1</v>
      </c>
      <c r="L21" s="593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90"/>
      <c r="C24" s="591"/>
      <c r="D24" s="591"/>
      <c r="E24" s="592"/>
      <c r="I24" s="590"/>
      <c r="J24" s="591"/>
      <c r="K24" s="591"/>
      <c r="L24" s="592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44" priority="5" stopIfTrue="1" operator="greaterThan">
      <formula>0.89</formula>
    </cfRule>
    <cfRule type="cellIs" dxfId="4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D25" sqref="D25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0"/>
      <c r="C1" s="610"/>
      <c r="D1" s="610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5.5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5329500</v>
      </c>
    </row>
    <row r="10" spans="2:11" ht="20.100000000000001" customHeight="1">
      <c r="B10" s="238" t="s">
        <v>1445</v>
      </c>
      <c r="C10" s="239" t="s">
        <v>9</v>
      </c>
      <c r="D10" s="245">
        <f ca="1">RAB!K207</f>
        <v>143429995.99524999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2868599.9199049999</v>
      </c>
    </row>
    <row r="12" spans="2:11" ht="9" customHeight="1">
      <c r="B12" s="611"/>
      <c r="C12" s="611"/>
      <c r="D12" s="611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PB MARGONO 5500 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1630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0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 t="s">
        <v>1631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1100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1100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8" t="s">
        <v>1356</v>
      </c>
      <c r="C3" s="618"/>
      <c r="D3" s="618"/>
      <c r="E3" s="618"/>
      <c r="F3" s="252" t="str">
        <f>DATA!D14</f>
        <v>PB MARGONO 5500 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2" t="s">
        <v>1348</v>
      </c>
      <c r="C5" s="612" t="s">
        <v>1357</v>
      </c>
      <c r="D5" s="617" t="s">
        <v>1358</v>
      </c>
      <c r="E5" s="617" t="s">
        <v>1359</v>
      </c>
      <c r="F5" s="612" t="s">
        <v>1360</v>
      </c>
      <c r="G5" s="612"/>
      <c r="H5" s="612"/>
      <c r="I5" s="612"/>
      <c r="J5" s="612"/>
      <c r="K5" s="612" t="s">
        <v>1361</v>
      </c>
      <c r="L5" s="612"/>
      <c r="M5" s="254"/>
      <c r="N5" s="615" t="s">
        <v>1362</v>
      </c>
      <c r="O5" s="617" t="s">
        <v>1363</v>
      </c>
      <c r="P5" s="617" t="s">
        <v>1364</v>
      </c>
      <c r="Q5" s="617" t="s">
        <v>1365</v>
      </c>
      <c r="R5" s="255"/>
      <c r="S5" s="256"/>
      <c r="T5" s="613" t="s">
        <v>1366</v>
      </c>
      <c r="U5" s="257"/>
    </row>
    <row r="6" spans="1:21" ht="20.100000000000001" customHeight="1">
      <c r="B6" s="612"/>
      <c r="C6" s="612"/>
      <c r="D6" s="612"/>
      <c r="E6" s="612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6"/>
      <c r="O6" s="612"/>
      <c r="P6" s="612"/>
      <c r="Q6" s="612"/>
      <c r="R6" s="255"/>
      <c r="S6" s="256"/>
      <c r="T6" s="612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880</v>
      </c>
      <c r="D7" s="263">
        <f>C7*4/24</f>
        <v>146.66666666666666</v>
      </c>
      <c r="E7" s="263">
        <f>C7-D7</f>
        <v>733.33333333333337</v>
      </c>
      <c r="F7" s="264">
        <f ca="1">DATA!D10/1000000</f>
        <v>143.42999599524998</v>
      </c>
      <c r="G7" s="265">
        <f ca="1">DATA!$D$11/1000000</f>
        <v>2.8685999199049999</v>
      </c>
      <c r="H7" s="265">
        <f>C7*DATA!$D$5/1000000</f>
        <v>0.95403004038019401</v>
      </c>
      <c r="I7" s="265">
        <f>(C7*DATA!$D$5*DATA!$D$7)/1000000</f>
        <v>2.1465675908554364E-2</v>
      </c>
      <c r="J7" s="263">
        <f ca="1">SUM(F7:I7)</f>
        <v>147.27409163144372</v>
      </c>
      <c r="K7" s="266">
        <f>DATA!D9/1000000</f>
        <v>5.3295000000000003</v>
      </c>
      <c r="L7" s="263">
        <f>((D7*DATA!$D$23)/1000000)+((E7*DATA!$D$24)/1000000)</f>
        <v>0.96800000000000008</v>
      </c>
      <c r="M7" s="263">
        <f>K7+L7</f>
        <v>6.2975000000000003</v>
      </c>
      <c r="N7" s="263">
        <f ca="1">M7-J7</f>
        <v>-140.97659163144371</v>
      </c>
      <c r="O7" s="261">
        <v>1</v>
      </c>
      <c r="P7" s="263">
        <f ca="1">O7*N7</f>
        <v>-140.97659163144371</v>
      </c>
      <c r="Q7" s="263">
        <f ca="1">P7</f>
        <v>-140.97659163144371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2640</v>
      </c>
      <c r="D8" s="263">
        <f>C8*4/24</f>
        <v>440</v>
      </c>
      <c r="E8" s="263">
        <f t="shared" ref="E8:E32" si="0">C8-D8</f>
        <v>2200</v>
      </c>
      <c r="F8" s="261"/>
      <c r="G8" s="265">
        <f ca="1">DATA!$D$11/1000000</f>
        <v>2.8685999199049999</v>
      </c>
      <c r="H8" s="265">
        <f>C8*DATA!$D$5/1000000</f>
        <v>2.8620901211405818</v>
      </c>
      <c r="I8" s="265">
        <f>(C8*DATA!$D$5*DATA!$D$7)/1000000</f>
        <v>6.4397027725663095E-2</v>
      </c>
      <c r="J8" s="263">
        <f t="shared" ref="J8:J32" ca="1" si="1">SUM(F8:I8)</f>
        <v>5.7950870687712452</v>
      </c>
      <c r="K8" s="268"/>
      <c r="L8" s="263">
        <f>((D8*DATA!$D$23)/1000000)+((E8*DATA!$D$24)/1000000)</f>
        <v>2.9039999999999999</v>
      </c>
      <c r="M8" s="263">
        <f t="shared" ref="M8:M32" si="2">K8+L8</f>
        <v>2.9039999999999999</v>
      </c>
      <c r="N8" s="263">
        <f ca="1">M8-J8</f>
        <v>-2.8910870687712453</v>
      </c>
      <c r="O8" s="262">
        <f>1/(1+'[92]Asumsi I'!$C$3)^(KKF!A8)</f>
        <v>0.89285714285714279</v>
      </c>
      <c r="P8" s="263">
        <f ca="1">O8*N8</f>
        <v>-2.5813277399743262</v>
      </c>
      <c r="Q8" s="263">
        <f ca="1">Q7+P8</f>
        <v>-143.55791937141802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2640</v>
      </c>
      <c r="D9" s="263">
        <f t="shared" ref="D9:D32" si="5">C9*4/24</f>
        <v>440</v>
      </c>
      <c r="E9" s="263">
        <f t="shared" si="0"/>
        <v>2200</v>
      </c>
      <c r="F9" s="261"/>
      <c r="G9" s="265">
        <f ca="1">DATA!$D$11/1000000</f>
        <v>2.8685999199049999</v>
      </c>
      <c r="H9" s="265">
        <f>C9*DATA!$D$5/1000000</f>
        <v>2.8620901211405818</v>
      </c>
      <c r="I9" s="265">
        <f>(C9*DATA!$D$5*DATA!$D$7)/1000000</f>
        <v>6.4397027725663095E-2</v>
      </c>
      <c r="J9" s="263">
        <f t="shared" ca="1" si="1"/>
        <v>5.7950870687712452</v>
      </c>
      <c r="K9" s="263"/>
      <c r="L9" s="263">
        <f>((D9*DATA!$D$23)/1000000)+((E9*DATA!$D$24)/1000000)</f>
        <v>2.9039999999999999</v>
      </c>
      <c r="M9" s="263">
        <f t="shared" si="2"/>
        <v>2.9039999999999999</v>
      </c>
      <c r="N9" s="263">
        <f t="shared" ref="N9:N32" ca="1" si="6">M9-J9</f>
        <v>-2.8910870687712453</v>
      </c>
      <c r="O9" s="269">
        <f>1/(1+'[92]Asumsi I'!$C$3)^(KKF!A9)</f>
        <v>0.79719387755102034</v>
      </c>
      <c r="P9" s="263">
        <f t="shared" ref="P9:P32" ca="1" si="7">O9*N9</f>
        <v>-2.3047569106913626</v>
      </c>
      <c r="Q9" s="263">
        <f ca="1">Q8+P9</f>
        <v>-145.86267628210939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2640</v>
      </c>
      <c r="D10" s="263">
        <f t="shared" si="5"/>
        <v>440</v>
      </c>
      <c r="E10" s="263">
        <f t="shared" si="0"/>
        <v>2200</v>
      </c>
      <c r="F10" s="261"/>
      <c r="G10" s="265">
        <f ca="1">DATA!$D$11/1000000</f>
        <v>2.8685999199049999</v>
      </c>
      <c r="H10" s="265">
        <f>C10*DATA!$D$5/1000000</f>
        <v>2.8620901211405818</v>
      </c>
      <c r="I10" s="265">
        <f>(C10*DATA!$D$5*DATA!$D$7)/1000000</f>
        <v>6.4397027725663095E-2</v>
      </c>
      <c r="J10" s="263">
        <f t="shared" ca="1" si="1"/>
        <v>5.7950870687712452</v>
      </c>
      <c r="K10" s="261"/>
      <c r="L10" s="263">
        <f>((D10*DATA!$D$23)/1000000)+((E10*DATA!$D$24)/1000000)</f>
        <v>2.9039999999999999</v>
      </c>
      <c r="M10" s="263">
        <f t="shared" si="2"/>
        <v>2.9039999999999999</v>
      </c>
      <c r="N10" s="263">
        <f t="shared" ca="1" si="6"/>
        <v>-2.8910870687712453</v>
      </c>
      <c r="O10" s="262">
        <f>1/(1+'[92]Asumsi I'!$C$3)^(KKF!A10)</f>
        <v>0.71178024781341087</v>
      </c>
      <c r="P10" s="263">
        <f t="shared" ca="1" si="7"/>
        <v>-2.0578186702601444</v>
      </c>
      <c r="Q10" s="263">
        <f t="shared" ref="Q10:Q30" ca="1" si="9">Q9+P10</f>
        <v>-147.92049495236952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2640</v>
      </c>
      <c r="D11" s="263">
        <f t="shared" si="5"/>
        <v>440</v>
      </c>
      <c r="E11" s="263">
        <f t="shared" si="0"/>
        <v>2200</v>
      </c>
      <c r="F11" s="261"/>
      <c r="G11" s="265">
        <f ca="1">DATA!$D$11/1000000</f>
        <v>2.8685999199049999</v>
      </c>
      <c r="H11" s="265">
        <f>C11*DATA!$D$5/1000000</f>
        <v>2.8620901211405818</v>
      </c>
      <c r="I11" s="265">
        <f>(C11*DATA!$D$5*DATA!$D$7)/1000000</f>
        <v>6.4397027725663095E-2</v>
      </c>
      <c r="J11" s="263">
        <f t="shared" ca="1" si="1"/>
        <v>5.7950870687712452</v>
      </c>
      <c r="K11" s="261"/>
      <c r="L11" s="263">
        <f>((D11*DATA!$D$23)/1000000)+((E11*DATA!$D$24)/1000000)</f>
        <v>2.9039999999999999</v>
      </c>
      <c r="M11" s="263">
        <f t="shared" si="2"/>
        <v>2.9039999999999999</v>
      </c>
      <c r="N11" s="263">
        <f t="shared" ca="1" si="6"/>
        <v>-2.8910870687712453</v>
      </c>
      <c r="O11" s="262">
        <f>1/(1+'[92]Asumsi I'!$C$3)^(KKF!A11)</f>
        <v>0.63551807840483121</v>
      </c>
      <c r="P11" s="263">
        <f t="shared" ca="1" si="7"/>
        <v>-1.8373380984465579</v>
      </c>
      <c r="Q11" s="263">
        <f t="shared" ca="1" si="9"/>
        <v>-149.75783305081609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2640</v>
      </c>
      <c r="D12" s="263">
        <f t="shared" si="5"/>
        <v>440</v>
      </c>
      <c r="E12" s="263">
        <f t="shared" si="0"/>
        <v>2200</v>
      </c>
      <c r="F12" s="261"/>
      <c r="G12" s="265">
        <f ca="1">DATA!$D$11/1000000</f>
        <v>2.8685999199049999</v>
      </c>
      <c r="H12" s="265">
        <f>C12*DATA!$D$5/1000000</f>
        <v>2.8620901211405818</v>
      </c>
      <c r="I12" s="265">
        <f>(C12*DATA!$D$5*DATA!$D$7)/1000000</f>
        <v>6.4397027725663095E-2</v>
      </c>
      <c r="J12" s="263">
        <f t="shared" ca="1" si="1"/>
        <v>5.7950870687712452</v>
      </c>
      <c r="K12" s="261"/>
      <c r="L12" s="263">
        <f>((D12*DATA!$D$23)/1000000)+((E12*DATA!$D$24)/1000000)</f>
        <v>2.9039999999999999</v>
      </c>
      <c r="M12" s="263">
        <f t="shared" si="2"/>
        <v>2.9039999999999999</v>
      </c>
      <c r="N12" s="263">
        <f t="shared" ca="1" si="6"/>
        <v>-2.8910870687712453</v>
      </c>
      <c r="O12" s="262">
        <f>1/(1+'[92]Asumsi I'!$C$3)^(KKF!A12)</f>
        <v>0.56742685571859919</v>
      </c>
      <c r="P12" s="263">
        <f t="shared" ca="1" si="7"/>
        <v>-1.6404804450415693</v>
      </c>
      <c r="Q12" s="263">
        <f t="shared" ca="1" si="9"/>
        <v>-151.39831349585765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2640</v>
      </c>
      <c r="D13" s="263">
        <f t="shared" si="5"/>
        <v>440</v>
      </c>
      <c r="E13" s="263">
        <f t="shared" si="0"/>
        <v>2200</v>
      </c>
      <c r="F13" s="261"/>
      <c r="G13" s="265">
        <f ca="1">DATA!$D$11/1000000</f>
        <v>2.8685999199049999</v>
      </c>
      <c r="H13" s="265">
        <f>C13*DATA!$D$5/1000000</f>
        <v>2.8620901211405818</v>
      </c>
      <c r="I13" s="265">
        <f>(C13*DATA!$D$5*DATA!$D$7)/1000000</f>
        <v>6.4397027725663095E-2</v>
      </c>
      <c r="J13" s="263">
        <f t="shared" ca="1" si="1"/>
        <v>5.7950870687712452</v>
      </c>
      <c r="K13" s="261"/>
      <c r="L13" s="263">
        <f>((D13*DATA!$D$23)/1000000)+((E13*DATA!$D$24)/1000000)</f>
        <v>2.9039999999999999</v>
      </c>
      <c r="M13" s="263">
        <f t="shared" si="2"/>
        <v>2.9039999999999999</v>
      </c>
      <c r="N13" s="263">
        <f t="shared" ca="1" si="6"/>
        <v>-2.8910870687712453</v>
      </c>
      <c r="O13" s="262">
        <f>1/(1+'[92]Asumsi I'!$C$3)^(KKF!A13)</f>
        <v>0.50663112117732068</v>
      </c>
      <c r="P13" s="263">
        <f t="shared" ca="1" si="7"/>
        <v>-1.4647146830728297</v>
      </c>
      <c r="Q13" s="263">
        <f t="shared" ca="1" si="9"/>
        <v>-152.86302817893048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2640</v>
      </c>
      <c r="D14" s="263">
        <f t="shared" si="5"/>
        <v>440</v>
      </c>
      <c r="E14" s="263">
        <f t="shared" si="0"/>
        <v>2200</v>
      </c>
      <c r="F14" s="261"/>
      <c r="G14" s="265">
        <f ca="1">DATA!$D$11/1000000</f>
        <v>2.8685999199049999</v>
      </c>
      <c r="H14" s="265">
        <f>C14*DATA!$D$5/1000000</f>
        <v>2.8620901211405818</v>
      </c>
      <c r="I14" s="265">
        <f>(C14*DATA!$D$5*DATA!$D$7)/1000000</f>
        <v>6.4397027725663095E-2</v>
      </c>
      <c r="J14" s="263">
        <f t="shared" ca="1" si="1"/>
        <v>5.7950870687712452</v>
      </c>
      <c r="K14" s="261"/>
      <c r="L14" s="263">
        <f>((D14*DATA!$D$23)/1000000)+((E14*DATA!$D$24)/1000000)</f>
        <v>2.9039999999999999</v>
      </c>
      <c r="M14" s="263">
        <f t="shared" si="2"/>
        <v>2.9039999999999999</v>
      </c>
      <c r="N14" s="263">
        <f t="shared" ca="1" si="6"/>
        <v>-2.8910870687712453</v>
      </c>
      <c r="O14" s="262">
        <f>1/(1+'[92]Asumsi I'!$C$3)^(KKF!A14)</f>
        <v>0.45234921533689343</v>
      </c>
      <c r="P14" s="263">
        <f t="shared" ca="1" si="7"/>
        <v>-1.3077809670293121</v>
      </c>
      <c r="Q14" s="263">
        <f t="shared" ca="1" si="9"/>
        <v>-154.17080914595979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2640</v>
      </c>
      <c r="D15" s="263">
        <f t="shared" si="5"/>
        <v>440</v>
      </c>
      <c r="E15" s="263">
        <f t="shared" si="0"/>
        <v>2200</v>
      </c>
      <c r="F15" s="261"/>
      <c r="G15" s="265">
        <f ca="1">DATA!$D$11/1000000</f>
        <v>2.8685999199049999</v>
      </c>
      <c r="H15" s="265">
        <f>C15*DATA!$D$5/1000000</f>
        <v>2.8620901211405818</v>
      </c>
      <c r="I15" s="265">
        <f>(C15*DATA!$D$5*DATA!$D$7)/1000000</f>
        <v>6.4397027725663095E-2</v>
      </c>
      <c r="J15" s="263">
        <f t="shared" ca="1" si="1"/>
        <v>5.7950870687712452</v>
      </c>
      <c r="K15" s="261"/>
      <c r="L15" s="263">
        <f>((D15*DATA!$D$23)/1000000)+((E15*DATA!$D$24)/1000000)</f>
        <v>2.9039999999999999</v>
      </c>
      <c r="M15" s="263">
        <f t="shared" si="2"/>
        <v>2.9039999999999999</v>
      </c>
      <c r="N15" s="263">
        <f t="shared" ca="1" si="6"/>
        <v>-2.8910870687712453</v>
      </c>
      <c r="O15" s="262">
        <f>1/(1+'[92]Asumsi I'!$C$3)^(KKF!A15)</f>
        <v>0.4038832279793691</v>
      </c>
      <c r="P15" s="263">
        <f t="shared" ca="1" si="7"/>
        <v>-1.1676615777047428</v>
      </c>
      <c r="Q15" s="263">
        <f t="shared" ca="1" si="9"/>
        <v>-155.33847072366453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2640</v>
      </c>
      <c r="D16" s="263">
        <f t="shared" si="5"/>
        <v>440</v>
      </c>
      <c r="E16" s="263">
        <f t="shared" si="0"/>
        <v>2200</v>
      </c>
      <c r="F16" s="261"/>
      <c r="G16" s="265">
        <f ca="1">DATA!$D$11/1000000</f>
        <v>2.8685999199049999</v>
      </c>
      <c r="H16" s="265">
        <f>C16*DATA!$D$5/1000000</f>
        <v>2.8620901211405818</v>
      </c>
      <c r="I16" s="265">
        <f>(C16*DATA!$D$5*DATA!$D$7)/1000000</f>
        <v>6.4397027725663095E-2</v>
      </c>
      <c r="J16" s="263">
        <f t="shared" ca="1" si="1"/>
        <v>5.7950870687712452</v>
      </c>
      <c r="K16" s="261"/>
      <c r="L16" s="263">
        <f>((D16*DATA!$D$23)/1000000)+((E16*DATA!$D$24)/1000000)</f>
        <v>2.9039999999999999</v>
      </c>
      <c r="M16" s="263">
        <f t="shared" si="2"/>
        <v>2.9039999999999999</v>
      </c>
      <c r="N16" s="263">
        <f t="shared" ca="1" si="6"/>
        <v>-2.8910870687712453</v>
      </c>
      <c r="O16" s="262">
        <f>1/(1+'[92]Asumsi I'!$C$3)^(KKF!A16)</f>
        <v>0.36061002498157957</v>
      </c>
      <c r="P16" s="263">
        <f t="shared" ca="1" si="7"/>
        <v>-1.0425549800935203</v>
      </c>
      <c r="Q16" s="263">
        <f t="shared" ca="1" si="9"/>
        <v>-156.38102570375804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2640</v>
      </c>
      <c r="D17" s="263">
        <f t="shared" si="5"/>
        <v>440</v>
      </c>
      <c r="E17" s="263">
        <f t="shared" si="0"/>
        <v>2200</v>
      </c>
      <c r="F17" s="261"/>
      <c r="G17" s="265">
        <f ca="1">DATA!$D$11/1000000</f>
        <v>2.8685999199049999</v>
      </c>
      <c r="H17" s="265">
        <f>C17*DATA!$D$5/1000000</f>
        <v>2.8620901211405818</v>
      </c>
      <c r="I17" s="265">
        <f>(C17*DATA!$D$5*DATA!$D$7)/1000000</f>
        <v>6.4397027725663095E-2</v>
      </c>
      <c r="J17" s="263">
        <f t="shared" ca="1" si="1"/>
        <v>5.7950870687712452</v>
      </c>
      <c r="K17" s="261"/>
      <c r="L17" s="263">
        <f>((D17*DATA!$D$23)/1000000)+((E17*DATA!$D$24)/1000000)</f>
        <v>2.9039999999999999</v>
      </c>
      <c r="M17" s="263">
        <f t="shared" si="2"/>
        <v>2.9039999999999999</v>
      </c>
      <c r="N17" s="263">
        <f t="shared" ca="1" si="6"/>
        <v>-2.8910870687712453</v>
      </c>
      <c r="O17" s="262">
        <f>1/(1+'[92]Asumsi I'!$C$3)^(KKF!A17)</f>
        <v>0.32197323659069599</v>
      </c>
      <c r="P17" s="263">
        <f t="shared" ca="1" si="7"/>
        <v>-0.93085266079778595</v>
      </c>
      <c r="Q17" s="263">
        <f t="shared" ca="1" si="9"/>
        <v>-157.31187836455584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2640</v>
      </c>
      <c r="D18" s="263">
        <f t="shared" si="5"/>
        <v>440</v>
      </c>
      <c r="E18" s="263">
        <f t="shared" si="0"/>
        <v>2200</v>
      </c>
      <c r="F18" s="261"/>
      <c r="G18" s="265">
        <f ca="1">DATA!$D$11/1000000</f>
        <v>2.8685999199049999</v>
      </c>
      <c r="H18" s="265">
        <f>C18*DATA!$D$5/1000000</f>
        <v>2.8620901211405818</v>
      </c>
      <c r="I18" s="265">
        <f>(C18*DATA!$D$5*DATA!$D$7)/1000000</f>
        <v>6.4397027725663095E-2</v>
      </c>
      <c r="J18" s="263">
        <f t="shared" ca="1" si="1"/>
        <v>5.7950870687712452</v>
      </c>
      <c r="K18" s="261"/>
      <c r="L18" s="263">
        <f>((D18*DATA!$D$23)/1000000)+((E18*DATA!$D$24)/1000000)</f>
        <v>2.9039999999999999</v>
      </c>
      <c r="M18" s="263">
        <f t="shared" si="2"/>
        <v>2.9039999999999999</v>
      </c>
      <c r="N18" s="263">
        <f t="shared" ca="1" si="6"/>
        <v>-2.8910870687712453</v>
      </c>
      <c r="O18" s="262">
        <f>1/(1+'[92]Asumsi I'!$C$3)^(KKF!A18)</f>
        <v>0.28747610409883567</v>
      </c>
      <c r="P18" s="263">
        <f t="shared" ca="1" si="7"/>
        <v>-0.83111844714088023</v>
      </c>
      <c r="Q18" s="263">
        <f t="shared" ca="1" si="9"/>
        <v>-158.14299681169672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2640</v>
      </c>
      <c r="D19" s="263">
        <f t="shared" si="5"/>
        <v>440</v>
      </c>
      <c r="E19" s="263">
        <f t="shared" si="0"/>
        <v>2200</v>
      </c>
      <c r="F19" s="261"/>
      <c r="G19" s="265">
        <f ca="1">DATA!$D$11/1000000</f>
        <v>2.8685999199049999</v>
      </c>
      <c r="H19" s="265">
        <f>C19*DATA!$D$5/1000000</f>
        <v>2.8620901211405818</v>
      </c>
      <c r="I19" s="265">
        <f>(C19*DATA!$D$5*DATA!$D$7)/1000000</f>
        <v>6.4397027725663095E-2</v>
      </c>
      <c r="J19" s="263">
        <f t="shared" ca="1" si="1"/>
        <v>5.7950870687712452</v>
      </c>
      <c r="K19" s="261"/>
      <c r="L19" s="263">
        <f>((D19*DATA!$D$23)/1000000)+((E19*DATA!$D$24)/1000000)</f>
        <v>2.9039999999999999</v>
      </c>
      <c r="M19" s="263">
        <f t="shared" si="2"/>
        <v>2.9039999999999999</v>
      </c>
      <c r="N19" s="263">
        <f t="shared" ca="1" si="6"/>
        <v>-2.8910870687712453</v>
      </c>
      <c r="O19" s="262">
        <f>1/(1+'[92]Asumsi I'!$C$3)^(KKF!A19)</f>
        <v>0.25667509294538904</v>
      </c>
      <c r="P19" s="263">
        <f t="shared" ca="1" si="7"/>
        <v>-0.74207004209007177</v>
      </c>
      <c r="Q19" s="263">
        <f t="shared" ca="1" si="9"/>
        <v>-158.88506685378678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2640</v>
      </c>
      <c r="D20" s="263">
        <f t="shared" si="5"/>
        <v>440</v>
      </c>
      <c r="E20" s="263">
        <f t="shared" si="0"/>
        <v>2200</v>
      </c>
      <c r="F20" s="261"/>
      <c r="G20" s="265">
        <f ca="1">DATA!$D$11/1000000</f>
        <v>2.8685999199049999</v>
      </c>
      <c r="H20" s="265">
        <f>C20*DATA!$D$5/1000000</f>
        <v>2.8620901211405818</v>
      </c>
      <c r="I20" s="265">
        <f>(C20*DATA!$D$5*DATA!$D$7)/1000000</f>
        <v>6.4397027725663095E-2</v>
      </c>
      <c r="J20" s="263">
        <f t="shared" ca="1" si="1"/>
        <v>5.7950870687712452</v>
      </c>
      <c r="K20" s="261"/>
      <c r="L20" s="263">
        <f>((D20*DATA!$D$23)/1000000)+((E20*DATA!$D$24)/1000000)</f>
        <v>2.9039999999999999</v>
      </c>
      <c r="M20" s="263">
        <f t="shared" si="2"/>
        <v>2.9039999999999999</v>
      </c>
      <c r="N20" s="263">
        <f t="shared" ca="1" si="6"/>
        <v>-2.8910870687712453</v>
      </c>
      <c r="O20" s="262">
        <f>1/(1+'[92]Asumsi I'!$C$3)^(KKF!A20)</f>
        <v>0.22917419012981158</v>
      </c>
      <c r="P20" s="263">
        <f t="shared" ca="1" si="7"/>
        <v>-0.66256253758042105</v>
      </c>
      <c r="Q20" s="263">
        <f t="shared" ca="1" si="9"/>
        <v>-159.5476293913672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2640</v>
      </c>
      <c r="D21" s="263">
        <f t="shared" si="5"/>
        <v>440</v>
      </c>
      <c r="E21" s="263">
        <f t="shared" si="0"/>
        <v>2200</v>
      </c>
      <c r="F21" s="261"/>
      <c r="G21" s="265">
        <f ca="1">DATA!$D$11/1000000</f>
        <v>2.8685999199049999</v>
      </c>
      <c r="H21" s="265">
        <f>C21*DATA!$D$5/1000000</f>
        <v>2.8620901211405818</v>
      </c>
      <c r="I21" s="265">
        <f>(C21*DATA!$D$5*DATA!$D$7)/1000000</f>
        <v>6.4397027725663095E-2</v>
      </c>
      <c r="J21" s="263">
        <f t="shared" ca="1" si="1"/>
        <v>5.7950870687712452</v>
      </c>
      <c r="K21" s="261"/>
      <c r="L21" s="263">
        <f>((D21*DATA!$D$23)/1000000)+((E21*DATA!$D$24)/1000000)</f>
        <v>2.9039999999999999</v>
      </c>
      <c r="M21" s="263">
        <f t="shared" si="2"/>
        <v>2.9039999999999999</v>
      </c>
      <c r="N21" s="263">
        <f t="shared" ca="1" si="6"/>
        <v>-2.8910870687712453</v>
      </c>
      <c r="O21" s="262">
        <f>1/(1+'[92]Asumsi I'!$C$3)^(KKF!A21)</f>
        <v>0.20461981261590317</v>
      </c>
      <c r="P21" s="263">
        <f t="shared" ca="1" si="7"/>
        <v>-0.59157369426823303</v>
      </c>
      <c r="Q21" s="263">
        <f t="shared" ca="1" si="9"/>
        <v>-160.13920308563542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2640</v>
      </c>
      <c r="D22" s="263">
        <f t="shared" si="5"/>
        <v>440</v>
      </c>
      <c r="E22" s="263">
        <f t="shared" si="0"/>
        <v>2200</v>
      </c>
      <c r="F22" s="261"/>
      <c r="G22" s="265">
        <f ca="1">DATA!$D$11/1000000</f>
        <v>2.8685999199049999</v>
      </c>
      <c r="H22" s="265">
        <f>C22*DATA!$D$5/1000000</f>
        <v>2.8620901211405818</v>
      </c>
      <c r="I22" s="265">
        <f>(C22*DATA!$D$5*DATA!$D$7)/1000000</f>
        <v>6.4397027725663095E-2</v>
      </c>
      <c r="J22" s="263">
        <f t="shared" ca="1" si="1"/>
        <v>5.7950870687712452</v>
      </c>
      <c r="K22" s="261"/>
      <c r="L22" s="263">
        <f>((D22*DATA!$D$23)/1000000)+((E22*DATA!$D$24)/1000000)</f>
        <v>2.9039999999999999</v>
      </c>
      <c r="M22" s="263">
        <f t="shared" si="2"/>
        <v>2.9039999999999999</v>
      </c>
      <c r="N22" s="263">
        <f t="shared" ca="1" si="6"/>
        <v>-2.8910870687712453</v>
      </c>
      <c r="O22" s="262">
        <f>1/(1+'[92]Asumsi I'!$C$3)^(KKF!A22)</f>
        <v>0.18269626126419927</v>
      </c>
      <c r="P22" s="263">
        <f t="shared" ca="1" si="7"/>
        <v>-0.52819079845377948</v>
      </c>
      <c r="Q22" s="263">
        <f t="shared" ca="1" si="9"/>
        <v>-160.66739388408919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2640</v>
      </c>
      <c r="D23" s="263">
        <f t="shared" si="5"/>
        <v>440</v>
      </c>
      <c r="E23" s="263">
        <f t="shared" si="0"/>
        <v>2200</v>
      </c>
      <c r="F23" s="261"/>
      <c r="G23" s="265">
        <f ca="1">DATA!$D$11/1000000</f>
        <v>2.8685999199049999</v>
      </c>
      <c r="H23" s="265">
        <f>C23*DATA!$D$5/1000000</f>
        <v>2.8620901211405818</v>
      </c>
      <c r="I23" s="265">
        <f>(C23*DATA!$D$5*DATA!$D$7)/1000000</f>
        <v>6.4397027725663095E-2</v>
      </c>
      <c r="J23" s="263">
        <f t="shared" ca="1" si="1"/>
        <v>5.7950870687712452</v>
      </c>
      <c r="K23" s="261"/>
      <c r="L23" s="263">
        <f>((D23*DATA!$D$23)/1000000)+((E23*DATA!$D$24)/1000000)</f>
        <v>2.9039999999999999</v>
      </c>
      <c r="M23" s="263">
        <f t="shared" si="2"/>
        <v>2.9039999999999999</v>
      </c>
      <c r="N23" s="263">
        <f t="shared" ca="1" si="6"/>
        <v>-2.8910870687712453</v>
      </c>
      <c r="O23" s="262">
        <f>1/(1+'[92]Asumsi I'!$C$3)^(KKF!A23)</f>
        <v>0.16312166184303503</v>
      </c>
      <c r="P23" s="263">
        <f t="shared" ca="1" si="7"/>
        <v>-0.47159892719087443</v>
      </c>
      <c r="Q23" s="263">
        <f t="shared" ca="1" si="9"/>
        <v>-161.13899281128008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2640</v>
      </c>
      <c r="D24" s="263">
        <f t="shared" si="5"/>
        <v>440</v>
      </c>
      <c r="E24" s="263">
        <f t="shared" si="0"/>
        <v>2200</v>
      </c>
      <c r="F24" s="261"/>
      <c r="G24" s="265">
        <f ca="1">DATA!$D$11/1000000</f>
        <v>2.8685999199049999</v>
      </c>
      <c r="H24" s="265">
        <f>C24*DATA!$D$5/1000000</f>
        <v>2.8620901211405818</v>
      </c>
      <c r="I24" s="265">
        <f>(C24*DATA!$D$5*DATA!$D$7)/1000000</f>
        <v>6.4397027725663095E-2</v>
      </c>
      <c r="J24" s="263">
        <f t="shared" ca="1" si="1"/>
        <v>5.7950870687712452</v>
      </c>
      <c r="K24" s="261"/>
      <c r="L24" s="263">
        <f>((D24*DATA!$D$23)/1000000)+((E24*DATA!$D$24)/1000000)</f>
        <v>2.9039999999999999</v>
      </c>
      <c r="M24" s="263">
        <f t="shared" si="2"/>
        <v>2.9039999999999999</v>
      </c>
      <c r="N24" s="263">
        <f t="shared" ca="1" si="6"/>
        <v>-2.8910870687712453</v>
      </c>
      <c r="O24" s="262">
        <f>1/(1+'[92]Asumsi I'!$C$3)^(KKF!A24)</f>
        <v>0.14564434093128129</v>
      </c>
      <c r="P24" s="263">
        <f t="shared" ca="1" si="7"/>
        <v>-0.4210704707061379</v>
      </c>
      <c r="Q24" s="263">
        <f t="shared" ca="1" si="9"/>
        <v>-161.5600632819862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2640</v>
      </c>
      <c r="D25" s="263">
        <f t="shared" si="5"/>
        <v>440</v>
      </c>
      <c r="E25" s="263">
        <f t="shared" si="0"/>
        <v>2200</v>
      </c>
      <c r="F25" s="261"/>
      <c r="G25" s="265">
        <f ca="1">DATA!$D$11/1000000</f>
        <v>2.8685999199049999</v>
      </c>
      <c r="H25" s="265">
        <f>C25*DATA!$D$5/1000000</f>
        <v>2.8620901211405818</v>
      </c>
      <c r="I25" s="265">
        <f>(C25*DATA!$D$5*DATA!$D$7)/1000000</f>
        <v>6.4397027725663095E-2</v>
      </c>
      <c r="J25" s="263">
        <f t="shared" ca="1" si="1"/>
        <v>5.7950870687712452</v>
      </c>
      <c r="K25" s="261"/>
      <c r="L25" s="263">
        <f>((D25*DATA!$D$23)/1000000)+((E25*DATA!$D$24)/1000000)</f>
        <v>2.9039999999999999</v>
      </c>
      <c r="M25" s="263">
        <f t="shared" si="2"/>
        <v>2.9039999999999999</v>
      </c>
      <c r="N25" s="263">
        <f t="shared" ca="1" si="6"/>
        <v>-2.8910870687712453</v>
      </c>
      <c r="O25" s="262">
        <f>1/(1+'[92]Asumsi I'!$C$3)^(KKF!A25)</f>
        <v>0.13003959011721541</v>
      </c>
      <c r="P25" s="263">
        <f t="shared" ca="1" si="7"/>
        <v>-0.37595577741619451</v>
      </c>
      <c r="Q25" s="263">
        <f t="shared" ca="1" si="9"/>
        <v>-161.93601905940238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2640</v>
      </c>
      <c r="D26" s="263">
        <f t="shared" si="5"/>
        <v>440</v>
      </c>
      <c r="E26" s="263">
        <f t="shared" si="0"/>
        <v>2200</v>
      </c>
      <c r="F26" s="261"/>
      <c r="G26" s="265">
        <f ca="1">DATA!$D$11/1000000</f>
        <v>2.8685999199049999</v>
      </c>
      <c r="H26" s="265">
        <f>C26*DATA!$D$5/1000000</f>
        <v>2.8620901211405818</v>
      </c>
      <c r="I26" s="265">
        <f>(C26*DATA!$D$5*DATA!$D$7)/1000000</f>
        <v>6.4397027725663095E-2</v>
      </c>
      <c r="J26" s="263">
        <f t="shared" ca="1" si="1"/>
        <v>5.7950870687712452</v>
      </c>
      <c r="K26" s="261"/>
      <c r="L26" s="263">
        <f>((D26*DATA!$D$23)/1000000)+((E26*DATA!$D$24)/1000000)</f>
        <v>2.9039999999999999</v>
      </c>
      <c r="M26" s="263">
        <f t="shared" si="2"/>
        <v>2.9039999999999999</v>
      </c>
      <c r="N26" s="263">
        <f t="shared" ca="1" si="6"/>
        <v>-2.8910870687712453</v>
      </c>
      <c r="O26" s="262">
        <f>1/(1+'[92]Asumsi I'!$C$3)^(KKF!A26)</f>
        <v>0.1161067768903709</v>
      </c>
      <c r="P26" s="263">
        <f t="shared" ca="1" si="7"/>
        <v>-0.33567480126445937</v>
      </c>
      <c r="Q26" s="263">
        <f t="shared" ca="1" si="9"/>
        <v>-162.27169386066683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2640</v>
      </c>
      <c r="D27" s="263">
        <f t="shared" si="5"/>
        <v>440</v>
      </c>
      <c r="E27" s="263">
        <f t="shared" si="0"/>
        <v>2200</v>
      </c>
      <c r="F27" s="261"/>
      <c r="G27" s="265">
        <f ca="1">DATA!$D$11/1000000</f>
        <v>2.8685999199049999</v>
      </c>
      <c r="H27" s="265">
        <f>C27*DATA!$D$5/1000000</f>
        <v>2.8620901211405818</v>
      </c>
      <c r="I27" s="265">
        <f>(C27*DATA!$D$5*DATA!$D$7)/1000000</f>
        <v>6.4397027725663095E-2</v>
      </c>
      <c r="J27" s="263">
        <f t="shared" ca="1" si="1"/>
        <v>5.7950870687712452</v>
      </c>
      <c r="K27" s="261"/>
      <c r="L27" s="263">
        <f>((D27*DATA!$D$23)/1000000)+((E27*DATA!$D$24)/1000000)</f>
        <v>2.9039999999999999</v>
      </c>
      <c r="M27" s="263">
        <f t="shared" si="2"/>
        <v>2.9039999999999999</v>
      </c>
      <c r="N27" s="263">
        <f t="shared" ca="1" si="6"/>
        <v>-2.8910870687712453</v>
      </c>
      <c r="O27" s="262">
        <f>1/(1+'[92]Asumsi I'!$C$3)^(KKF!A27)</f>
        <v>0.1036667650806883</v>
      </c>
      <c r="P27" s="263">
        <f t="shared" ca="1" si="7"/>
        <v>-0.29970964398612443</v>
      </c>
      <c r="Q27" s="263">
        <f t="shared" ca="1" si="9"/>
        <v>-162.57140350465295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2640</v>
      </c>
      <c r="D28" s="263">
        <f t="shared" si="5"/>
        <v>440</v>
      </c>
      <c r="E28" s="263">
        <f t="shared" si="0"/>
        <v>2200</v>
      </c>
      <c r="F28" s="261"/>
      <c r="G28" s="265">
        <f ca="1">DATA!$D$11/1000000</f>
        <v>2.8685999199049999</v>
      </c>
      <c r="H28" s="265">
        <f>C28*DATA!$D$5/1000000</f>
        <v>2.8620901211405818</v>
      </c>
      <c r="I28" s="265">
        <f>(C28*DATA!$D$5*DATA!$D$7)/1000000</f>
        <v>6.4397027725663095E-2</v>
      </c>
      <c r="J28" s="263">
        <f t="shared" ca="1" si="1"/>
        <v>5.7950870687712452</v>
      </c>
      <c r="K28" s="261"/>
      <c r="L28" s="263">
        <f>((D28*DATA!$D$23)/1000000)+((E28*DATA!$D$24)/1000000)</f>
        <v>2.9039999999999999</v>
      </c>
      <c r="M28" s="263">
        <f t="shared" si="2"/>
        <v>2.9039999999999999</v>
      </c>
      <c r="N28" s="263">
        <f t="shared" ca="1" si="6"/>
        <v>-2.8910870687712453</v>
      </c>
      <c r="O28" s="262">
        <f>1/(1+'[92]Asumsi I'!$C$3)^(KKF!A28)</f>
        <v>9.2559611679185971E-2</v>
      </c>
      <c r="P28" s="263">
        <f t="shared" ca="1" si="7"/>
        <v>-0.26759789641618248</v>
      </c>
      <c r="Q28" s="263">
        <f t="shared" ca="1" si="9"/>
        <v>-162.83900140106914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2640</v>
      </c>
      <c r="D29" s="263">
        <f t="shared" si="5"/>
        <v>440</v>
      </c>
      <c r="E29" s="263">
        <f t="shared" si="0"/>
        <v>2200</v>
      </c>
      <c r="F29" s="261"/>
      <c r="G29" s="265">
        <f ca="1">DATA!$D$11/1000000</f>
        <v>2.8685999199049999</v>
      </c>
      <c r="H29" s="265">
        <f>C29*DATA!$D$5/1000000</f>
        <v>2.8620901211405818</v>
      </c>
      <c r="I29" s="265">
        <f>(C29*DATA!$D$5*DATA!$D$7)/1000000</f>
        <v>6.4397027725663095E-2</v>
      </c>
      <c r="J29" s="263">
        <f t="shared" ca="1" si="1"/>
        <v>5.7950870687712452</v>
      </c>
      <c r="K29" s="261"/>
      <c r="L29" s="263">
        <f>((D29*DATA!$D$23)/1000000)+((E29*DATA!$D$24)/1000000)</f>
        <v>2.9039999999999999</v>
      </c>
      <c r="M29" s="263">
        <f t="shared" si="2"/>
        <v>2.9039999999999999</v>
      </c>
      <c r="N29" s="263">
        <f t="shared" ca="1" si="6"/>
        <v>-2.8910870687712453</v>
      </c>
      <c r="O29" s="262">
        <f>1/(1+'[92]Asumsi I'!$C$3)^(KKF!A29)</f>
        <v>8.2642510427844609E-2</v>
      </c>
      <c r="P29" s="263">
        <f t="shared" ca="1" si="7"/>
        <v>-0.23892669322873436</v>
      </c>
      <c r="Q29" s="263">
        <f t="shared" ca="1" si="9"/>
        <v>-163.07792809429787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2640</v>
      </c>
      <c r="D30" s="263">
        <f t="shared" si="5"/>
        <v>440</v>
      </c>
      <c r="E30" s="263">
        <f t="shared" si="0"/>
        <v>2200</v>
      </c>
      <c r="F30" s="261"/>
      <c r="G30" s="265">
        <f ca="1">DATA!$D$11/1000000</f>
        <v>2.8685999199049999</v>
      </c>
      <c r="H30" s="265">
        <f>C30*DATA!$D$5/1000000</f>
        <v>2.8620901211405818</v>
      </c>
      <c r="I30" s="265">
        <f>(C30*DATA!$D$5*DATA!$D$7)/1000000</f>
        <v>6.4397027725663095E-2</v>
      </c>
      <c r="J30" s="263">
        <f t="shared" ca="1" si="1"/>
        <v>5.7950870687712452</v>
      </c>
      <c r="K30" s="261"/>
      <c r="L30" s="263">
        <f>((D30*DATA!$D$23)/1000000)+((E30*DATA!$D$24)/1000000)</f>
        <v>2.9039999999999999</v>
      </c>
      <c r="M30" s="263">
        <f t="shared" si="2"/>
        <v>2.9039999999999999</v>
      </c>
      <c r="N30" s="263">
        <f t="shared" ca="1" si="6"/>
        <v>-2.8910870687712453</v>
      </c>
      <c r="O30" s="262">
        <f>1/(1+'[92]Asumsi I'!$C$3)^(KKF!A30)</f>
        <v>7.3787955739146982E-2</v>
      </c>
      <c r="P30" s="263">
        <f t="shared" ca="1" si="7"/>
        <v>-0.21332740466851283</v>
      </c>
      <c r="Q30" s="263">
        <f t="shared" ca="1" si="9"/>
        <v>-163.29125549896639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2640</v>
      </c>
      <c r="D31" s="263">
        <f t="shared" si="5"/>
        <v>440</v>
      </c>
      <c r="E31" s="263">
        <f t="shared" si="0"/>
        <v>2200</v>
      </c>
      <c r="F31" s="261"/>
      <c r="G31" s="265">
        <f ca="1">DATA!$D$11/1000000</f>
        <v>2.8685999199049999</v>
      </c>
      <c r="H31" s="265">
        <f>C31*DATA!$D$5/1000000</f>
        <v>2.8620901211405818</v>
      </c>
      <c r="I31" s="265">
        <f>(C31*DATA!$D$5*DATA!$D$7)/1000000</f>
        <v>6.4397027725663095E-2</v>
      </c>
      <c r="J31" s="263">
        <f t="shared" ca="1" si="1"/>
        <v>5.7950870687712452</v>
      </c>
      <c r="K31" s="261"/>
      <c r="L31" s="263">
        <f>((D31*DATA!$D$23)/1000000)+((E31*DATA!$D$24)/1000000)</f>
        <v>2.9039999999999999</v>
      </c>
      <c r="M31" s="263">
        <f t="shared" si="2"/>
        <v>2.9039999999999999</v>
      </c>
      <c r="N31" s="263">
        <f t="shared" ca="1" si="6"/>
        <v>-2.8910870687712453</v>
      </c>
      <c r="O31" s="262">
        <f>1/(1+'[92]Asumsi I'!$C$3)^(KKF!A31)</f>
        <v>6.5882103338524081E-2</v>
      </c>
      <c r="P31" s="263">
        <f t="shared" ca="1" si="7"/>
        <v>-0.19047089702545786</v>
      </c>
      <c r="Q31" s="263">
        <f ca="1">Q30+P31</f>
        <v>-163.48172639599184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2640</v>
      </c>
      <c r="D32" s="263">
        <f t="shared" si="5"/>
        <v>440</v>
      </c>
      <c r="E32" s="263">
        <f t="shared" si="0"/>
        <v>2200</v>
      </c>
      <c r="F32" s="261"/>
      <c r="G32" s="265">
        <f ca="1">DATA!$D$11/1000000</f>
        <v>2.8685999199049999</v>
      </c>
      <c r="H32" s="265">
        <f>C32*DATA!$D$5/1000000</f>
        <v>2.8620901211405818</v>
      </c>
      <c r="I32" s="265">
        <f>(C32*DATA!$D$5*DATA!$D$7)/1000000</f>
        <v>6.4397027725663095E-2</v>
      </c>
      <c r="J32" s="263">
        <f t="shared" ca="1" si="1"/>
        <v>5.7950870687712452</v>
      </c>
      <c r="K32" s="261"/>
      <c r="L32" s="263">
        <f>((D32*DATA!$D$23)/1000000)+((E32*DATA!$D$24)/1000000)</f>
        <v>2.9039999999999999</v>
      </c>
      <c r="M32" s="263">
        <f t="shared" si="2"/>
        <v>2.9039999999999999</v>
      </c>
      <c r="N32" s="263">
        <f t="shared" ca="1" si="6"/>
        <v>-2.8910870687712453</v>
      </c>
      <c r="O32" s="262">
        <f>1/(1+'[92]Asumsi I'!$C$3)^(KKF!A32)</f>
        <v>5.8823306552253637E-2</v>
      </c>
      <c r="P32" s="263">
        <f t="shared" ca="1" si="7"/>
        <v>-0.17006330091558736</v>
      </c>
      <c r="Q32" s="263">
        <f ca="1">Q31+P32</f>
        <v>-163.65178969690743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4" t="s">
        <v>1373</v>
      </c>
      <c r="G33" s="614"/>
      <c r="H33" s="614"/>
      <c r="I33" s="271"/>
      <c r="J33" s="272">
        <f ca="1">SUM(J7:J32)</f>
        <v>292.15126835072471</v>
      </c>
      <c r="K33" s="614" t="s">
        <v>1374</v>
      </c>
      <c r="L33" s="614"/>
      <c r="M33" s="272">
        <f>SUM(M7:M32)</f>
        <v>78.897499999999937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-50.940732025077814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0.2700570168508879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-146.11766937223877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42" priority="1" stopIfTrue="1" operator="greaterThanOrEqual">
      <formula>$F$7</formula>
    </cfRule>
    <cfRule type="cellIs" dxfId="41" priority="2" stopIfTrue="1" operator="lessThan">
      <formula>$F$7</formula>
    </cfRule>
  </conditionalFormatting>
  <conditionalFormatting sqref="Q7:Q32">
    <cfRule type="cellIs" dxfId="40" priority="3" operator="lessThan">
      <formula>0</formula>
    </cfRule>
    <cfRule type="cellIs" dxfId="39" priority="4" operator="lessThan">
      <formula>0</formula>
    </cfRule>
    <cfRule type="cellIs" dxfId="38" priority="5" operator="lessThan">
      <formula>-6395.81</formula>
    </cfRule>
    <cfRule type="cellIs" dxfId="3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22"/>
  <sheetViews>
    <sheetView showGridLines="0" zoomScale="70" zoomScaleNormal="70" zoomScaleSheetLayoutView="70" workbookViewId="0">
      <pane ySplit="13" topLeftCell="A186" activePane="bottomLeft" state="frozen"/>
      <selection activeCell="H1093" sqref="H1093"/>
      <selection pane="bottomLeft" activeCell="H198" sqref="H198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8" t="s">
        <v>1036</v>
      </c>
      <c r="P3" s="638"/>
      <c r="Q3" s="293"/>
      <c r="T3" s="291"/>
      <c r="U3" s="292" t="s">
        <v>1041</v>
      </c>
      <c r="V3" s="291"/>
    </row>
    <row r="4" spans="1:22" ht="15.75" customHeight="1">
      <c r="B4" s="639" t="s">
        <v>1023</v>
      </c>
      <c r="C4" s="639"/>
      <c r="D4" s="639"/>
      <c r="E4" s="639"/>
      <c r="F4" s="639"/>
      <c r="G4" s="639"/>
      <c r="H4" s="639"/>
      <c r="I4" s="639"/>
      <c r="J4" s="639"/>
      <c r="K4" s="639"/>
      <c r="O4" s="638"/>
      <c r="P4" s="638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1" t="s">
        <v>1632</v>
      </c>
      <c r="H6" s="622"/>
      <c r="I6" s="622"/>
      <c r="J6" s="622"/>
      <c r="K6" s="622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1633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1" t="s">
        <v>0</v>
      </c>
      <c r="C11" s="643" t="s">
        <v>1</v>
      </c>
      <c r="D11" s="632" t="s">
        <v>42</v>
      </c>
      <c r="E11" s="632" t="s">
        <v>43</v>
      </c>
      <c r="F11" s="632" t="s">
        <v>2</v>
      </c>
      <c r="G11" s="646" t="s">
        <v>41</v>
      </c>
      <c r="H11" s="632" t="s">
        <v>3</v>
      </c>
      <c r="I11" s="632"/>
      <c r="J11" s="632"/>
      <c r="K11" s="633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2"/>
      <c r="C12" s="644"/>
      <c r="D12" s="636"/>
      <c r="E12" s="636"/>
      <c r="F12" s="636"/>
      <c r="G12" s="647"/>
      <c r="H12" s="634" t="s">
        <v>46</v>
      </c>
      <c r="I12" s="634" t="s">
        <v>5</v>
      </c>
      <c r="J12" s="636" t="s">
        <v>47</v>
      </c>
      <c r="K12" s="637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2"/>
      <c r="C13" s="645"/>
      <c r="D13" s="636"/>
      <c r="E13" s="636"/>
      <c r="F13" s="636"/>
      <c r="G13" s="648"/>
      <c r="H13" s="635"/>
      <c r="I13" s="635"/>
      <c r="J13" s="636"/>
      <c r="K13" s="637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2" ca="1" si="0">IF(OR(D14="MDU",D14="MDU-KD"),(IF($O$3="RAB NON MDU","PLN KD",G14*F14)),0)</f>
        <v>0</v>
      </c>
      <c r="I14" s="308">
        <f t="shared" ref="I14:I22" ca="1" si="1">IF(D14="HDW",G14*F14,0)</f>
        <v>0</v>
      </c>
      <c r="J14" s="308">
        <f t="shared" ref="J14:J22" ca="1" si="2">IF(D14="JASA",G14*F14,0)</f>
        <v>0</v>
      </c>
      <c r="K14" s="309">
        <f t="shared" ref="K14:K22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3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>
        <v>1</v>
      </c>
      <c r="C17" s="109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7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ref="H17:H19" ca="1" si="5">IF(OR(D17="MDU",D17="MDU-KD"),(IF($O$3="RAB NON MDU","PLN KD",G17*F17)),0)</f>
        <v>0</v>
      </c>
      <c r="I17" s="308">
        <f t="shared" ref="I17:I19" ca="1" si="6">IF(D17="HDW",G17*F17,0)</f>
        <v>23678200</v>
      </c>
      <c r="J17" s="308">
        <f t="shared" ref="J17:J19" ca="1" si="7">IF(D17="JASA",G17*F17,0)</f>
        <v>0</v>
      </c>
      <c r="K17" s="309">
        <f t="shared" ref="K17:K19" ca="1" si="8">SUM(H17:J17)</f>
        <v>23678200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>
        <v>2</v>
      </c>
      <c r="C18" s="109" t="s">
        <v>103</v>
      </c>
      <c r="D18" s="305" t="str">
        <f ca="1">IF(ISERROR(OFFSET('HARGA SATUAN'!$D$6,MATCH(RAB!C18,'HARGA SATUAN'!$C$7:$C$1495,0),0)),"",OFFSET('HARGA SATUAN'!$D$6,MATCH(RAB!C18,'HARGA SATUAN'!$C$7:$C$1495,0),0))</f>
        <v>HDW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4</v>
      </c>
      <c r="G18" s="307">
        <f ca="1">IF(ISERROR(OFFSET('HARGA SATUAN'!$I$6,MATCH(RAB!C18,'HARGA SATUAN'!$C$7:$C$1495,0),0)),0,OFFSET('HARGA SATUAN'!$I$6,MATCH(RAB!C18,'HARGA SATUAN'!$C$7:$C$1495,0),0))</f>
        <v>5800000</v>
      </c>
      <c r="H18" s="308">
        <f t="shared" ca="1" si="5"/>
        <v>0</v>
      </c>
      <c r="I18" s="308">
        <f t="shared" ca="1" si="6"/>
        <v>23200000</v>
      </c>
      <c r="J18" s="308">
        <f t="shared" ca="1" si="7"/>
        <v>0</v>
      </c>
      <c r="K18" s="309">
        <f t="shared" ca="1" si="8"/>
        <v>23200000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0">
        <v>3</v>
      </c>
      <c r="C19" s="109" t="s">
        <v>104</v>
      </c>
      <c r="D19" s="305" t="str">
        <f ca="1">IF(ISERROR(OFFSET('HARGA SATUAN'!$D$6,MATCH(RAB!C19,'HARGA SATUAN'!$C$7:$C$1495,0),0)),"",OFFSET('HARGA SATUAN'!$D$6,MATCH(RAB!C19,'HARGA SATUAN'!$C$7:$C$1495,0),0))</f>
        <v>HDW</v>
      </c>
      <c r="E19" s="306" t="str">
        <f ca="1">IF(B19="+","Unit",IF(ISERROR(OFFSET('HARGA SATUAN'!$E$6,MATCH(RAB!C19,'HARGA SATUAN'!$C$7:$C$1495,0),0)),"",OFFSET('HARGA SATUAN'!$E$6,MATCH(RAB!C19,'HARGA SATUAN'!$C$7:$C$1495,0),0)))</f>
        <v>Btg</v>
      </c>
      <c r="F19" s="419">
        <v>1</v>
      </c>
      <c r="G19" s="307">
        <f ca="1">IF(ISERROR(OFFSET('HARGA SATUAN'!$I$6,MATCH(RAB!C19,'HARGA SATUAN'!$C$7:$C$1495,0),0)),0,OFFSET('HARGA SATUAN'!$I$6,MATCH(RAB!C19,'HARGA SATUAN'!$C$7:$C$1495,0),0))</f>
        <v>6074400</v>
      </c>
      <c r="H19" s="308">
        <f t="shared" ca="1" si="5"/>
        <v>0</v>
      </c>
      <c r="I19" s="308">
        <f t="shared" ca="1" si="6"/>
        <v>6074400</v>
      </c>
      <c r="J19" s="308">
        <f t="shared" ca="1" si="7"/>
        <v>0</v>
      </c>
      <c r="K19" s="309">
        <f t="shared" ca="1" si="8"/>
        <v>6074400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20">
        <v>4</v>
      </c>
      <c r="C20" s="109" t="s">
        <v>6</v>
      </c>
      <c r="D20" s="305" t="str">
        <f ca="1">IF(ISERROR(OFFSET('HARGA SATUAN'!$D$6,MATCH(RAB!C20,'HARGA SATUAN'!$C$7:$C$1495,0),0)),"",OFFSET('HARGA SATUAN'!$D$6,MATCH(RAB!C20,'HARGA SATUAN'!$C$7:$C$1495,0),0))</f>
        <v>JASA</v>
      </c>
      <c r="E20" s="306" t="str">
        <f ca="1">IF(B20="+","Unit",IF(ISERROR(OFFSET('HARGA SATUAN'!$E$6,MATCH(RAB!C20,'HARGA SATUAN'!$C$7:$C$1495,0),0)),"",OFFSET('HARGA SATUAN'!$E$6,MATCH(RAB!C20,'HARGA SATUAN'!$C$7:$C$1495,0),0)))</f>
        <v>Btg</v>
      </c>
      <c r="F20" s="419">
        <v>12</v>
      </c>
      <c r="G20" s="307">
        <f ca="1">IF(ISERROR(OFFSET('HARGA SATUAN'!$I$6,MATCH(RAB!C20,'HARGA SATUAN'!$C$7:$C$1495,0),0)),0,OFFSET('HARGA SATUAN'!$I$6,MATCH(RAB!C20,'HARGA SATUAN'!$C$7:$C$1495,0),0))</f>
        <v>10066.666666666668</v>
      </c>
      <c r="H20" s="308">
        <f t="shared" ca="1" si="0"/>
        <v>0</v>
      </c>
      <c r="I20" s="308">
        <f t="shared" ca="1" si="1"/>
        <v>0</v>
      </c>
      <c r="J20" s="308">
        <f t="shared" ca="1" si="2"/>
        <v>120800.00000000001</v>
      </c>
      <c r="K20" s="309">
        <f t="shared" ca="1" si="3"/>
        <v>120800.00000000001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18" t="s">
        <v>1601</v>
      </c>
      <c r="C21" s="421" t="s">
        <v>1605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19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289"/>
      <c r="M21" s="289" t="e">
        <f>IF(AND(F21&gt;0,#REF!=0),"",IF(AND(ISBLANK(F21)=FALSE,K21=0),"WARNING",""))</f>
        <v>#REF!</v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49" t="s">
        <v>1035</v>
      </c>
      <c r="C22" s="450" t="s">
        <v>1615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>Unit</v>
      </c>
      <c r="F22" s="455">
        <v>1</v>
      </c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316"/>
      <c r="M22" s="289" t="e">
        <f>IF(AND(F22&gt;0,#REF!=0),"",IF(AND(ISBLANK(F22)=FALSE,K22=0),"WARNING",""))</f>
        <v>#REF!</v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49">
        <v>1</v>
      </c>
      <c r="C23" s="450" t="s">
        <v>532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55">
        <f>F22*1</f>
        <v>1</v>
      </c>
      <c r="G23" s="307">
        <f ca="1">IF(ISERROR(OFFSET('HARGA SATUAN'!$I$6,MATCH(RAB!C23,'HARGA SATUAN'!$C$7:$C$1495,0),0)),0,OFFSET('HARGA SATUAN'!$I$6,MATCH(RAB!C23,'HARGA SATUAN'!$C$7:$C$1495,0),0))</f>
        <v>27845400</v>
      </c>
      <c r="H23" s="308">
        <f t="shared" ref="H23:H86" ca="1" si="9">IF(OR(D23="MDU",D23="MDU-KD"),(IF($O$3="RAB NON MDU","PLN KD",G23*F23)),0)</f>
        <v>27845400</v>
      </c>
      <c r="I23" s="308">
        <f t="shared" ref="I23:I86" ca="1" si="10">IF(D23="HDW",G23*F23,0)</f>
        <v>0</v>
      </c>
      <c r="J23" s="308">
        <f t="shared" ref="J23:J86" ca="1" si="11">IF(D23="JASA",G23*F23,0)</f>
        <v>0</v>
      </c>
      <c r="K23" s="309">
        <f t="shared" ref="K23:K86" ca="1" si="12">SUM(H23:J23)</f>
        <v>27845400</v>
      </c>
      <c r="L23" s="316"/>
      <c r="M23" s="289" t="str">
        <f t="shared" ca="1" si="4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20">
        <v>2</v>
      </c>
      <c r="C24" s="417" t="s">
        <v>1616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5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ref="M24:M45" ca="1" si="13">IF(AND(F24&gt;0,F23=0),"",IF(AND(ISBLANK(F24)=FALSE,K24=0),"WARNING",""))</f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20"/>
      <c r="C25" s="417" t="s">
        <v>65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Mtr</v>
      </c>
      <c r="F25" s="455">
        <f>F22*2</f>
        <v>2</v>
      </c>
      <c r="G25" s="307">
        <f ca="1">IF(ISERROR(OFFSET('HARGA SATUAN'!$I$6,MATCH(RAB!C25,'HARGA SATUAN'!$C$7:$C$1495,0),0)),0,OFFSET('HARGA SATUAN'!$I$6,MATCH(RAB!C25,'HARGA SATUAN'!$C$7:$C$1495,0),0))</f>
        <v>14200</v>
      </c>
      <c r="H25" s="308">
        <f t="shared" ca="1" si="9"/>
        <v>28400</v>
      </c>
      <c r="I25" s="308">
        <f t="shared" ca="1" si="10"/>
        <v>0</v>
      </c>
      <c r="J25" s="308">
        <f t="shared" ca="1" si="11"/>
        <v>0</v>
      </c>
      <c r="K25" s="309">
        <f t="shared" ca="1" si="12"/>
        <v>28400</v>
      </c>
      <c r="L25" s="316"/>
      <c r="M25" s="289" t="str">
        <f t="shared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/>
      <c r="C26" s="319" t="s">
        <v>1401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Mtr</v>
      </c>
      <c r="F26" s="455">
        <f>F22*2</f>
        <v>2</v>
      </c>
      <c r="G26" s="307">
        <f ca="1">IF(ISERROR(OFFSET('HARGA SATUAN'!$I$6,MATCH(RAB!C26,'HARGA SATUAN'!$C$7:$C$1495,0),0)),0,OFFSET('HARGA SATUAN'!$I$6,MATCH(RAB!C26,'HARGA SATUAN'!$C$7:$C$1495,0),0))</f>
        <v>53300</v>
      </c>
      <c r="H26" s="308">
        <f t="shared" ca="1" si="9"/>
        <v>106600</v>
      </c>
      <c r="I26" s="308">
        <f t="shared" ca="1" si="10"/>
        <v>0</v>
      </c>
      <c r="J26" s="308">
        <f t="shared" ca="1" si="11"/>
        <v>0</v>
      </c>
      <c r="K26" s="309">
        <f t="shared" ca="1" si="12"/>
        <v>106600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3</v>
      </c>
      <c r="C27" s="319" t="s">
        <v>207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5">
        <f>F22*1</f>
        <v>1</v>
      </c>
      <c r="G27" s="307">
        <f ca="1">IF(ISERROR(OFFSET('HARGA SATUAN'!$I$6,MATCH(RAB!C27,'HARGA SATUAN'!$C$7:$C$1495,0),0)),0,OFFSET('HARGA SATUAN'!$I$6,MATCH(RAB!C27,'HARGA SATUAN'!$C$7:$C$1495,0),0))</f>
        <v>87000</v>
      </c>
      <c r="H27" s="308">
        <f t="shared" ca="1" si="9"/>
        <v>0</v>
      </c>
      <c r="I27" s="308">
        <f t="shared" ca="1" si="10"/>
        <v>87000</v>
      </c>
      <c r="J27" s="308">
        <f t="shared" ca="1" si="11"/>
        <v>0</v>
      </c>
      <c r="K27" s="309">
        <f t="shared" ca="1" si="12"/>
        <v>87000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4</v>
      </c>
      <c r="C28" s="319" t="s">
        <v>176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5">
        <f>F22*2</f>
        <v>2</v>
      </c>
      <c r="G28" s="307">
        <f ca="1">IF(ISERROR(OFFSET('HARGA SATUAN'!$I$6,MATCH(RAB!C28,'HARGA SATUAN'!$C$7:$C$1495,0),0)),0,OFFSET('HARGA SATUAN'!$I$6,MATCH(RAB!C28,'HARGA SATUAN'!$C$7:$C$1495,0),0))</f>
        <v>404600</v>
      </c>
      <c r="H28" s="308">
        <f t="shared" ca="1" si="9"/>
        <v>0</v>
      </c>
      <c r="I28" s="308">
        <f t="shared" ca="1" si="10"/>
        <v>809200</v>
      </c>
      <c r="J28" s="308">
        <f t="shared" ca="1" si="11"/>
        <v>0</v>
      </c>
      <c r="K28" s="309">
        <f t="shared" ca="1" si="12"/>
        <v>809200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5</v>
      </c>
      <c r="C29" s="319" t="s">
        <v>184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5">
        <f>F22*3</f>
        <v>3</v>
      </c>
      <c r="G29" s="307">
        <f ca="1">IF(ISERROR(OFFSET('HARGA SATUAN'!$I$6,MATCH(RAB!C29,'HARGA SATUAN'!$C$7:$C$1495,0),0)),0,OFFSET('HARGA SATUAN'!$I$6,MATCH(RAB!C29,'HARGA SATUAN'!$C$7:$C$1495,0),0))</f>
        <v>15900</v>
      </c>
      <c r="H29" s="308">
        <f t="shared" ca="1" si="9"/>
        <v>0</v>
      </c>
      <c r="I29" s="308">
        <f t="shared" ca="1" si="10"/>
        <v>47700</v>
      </c>
      <c r="J29" s="308">
        <f t="shared" ca="1" si="11"/>
        <v>0</v>
      </c>
      <c r="K29" s="309">
        <f t="shared" ca="1" si="12"/>
        <v>47700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6</v>
      </c>
      <c r="C30" s="319" t="s">
        <v>187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5">
        <f>F22*2</f>
        <v>2</v>
      </c>
      <c r="G30" s="307">
        <f ca="1">IF(ISERROR(OFFSET('HARGA SATUAN'!$I$6,MATCH(RAB!C30,'HARGA SATUAN'!$C$7:$C$1495,0),0)),0,OFFSET('HARGA SATUAN'!$I$6,MATCH(RAB!C30,'HARGA SATUAN'!$C$7:$C$1495,0),0))</f>
        <v>17100</v>
      </c>
      <c r="H30" s="308">
        <f t="shared" ca="1" si="9"/>
        <v>0</v>
      </c>
      <c r="I30" s="308">
        <f t="shared" ca="1" si="10"/>
        <v>34200</v>
      </c>
      <c r="J30" s="308">
        <f t="shared" ca="1" si="11"/>
        <v>0</v>
      </c>
      <c r="K30" s="309">
        <f t="shared" ca="1" si="12"/>
        <v>34200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7</v>
      </c>
      <c r="C31" s="319" t="s">
        <v>1618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5">
        <f>F22*4</f>
        <v>4</v>
      </c>
      <c r="G31" s="307">
        <f ca="1">IF(ISERROR(OFFSET('HARGA SATUAN'!$I$6,MATCH(RAB!C31,'HARGA SATUAN'!$C$7:$C$1495,0),0)),0,OFFSET('HARGA SATUAN'!$I$6,MATCH(RAB!C31,'HARGA SATUAN'!$C$7:$C$1495,0),0))</f>
        <v>49000</v>
      </c>
      <c r="H31" s="308">
        <f t="shared" ca="1" si="9"/>
        <v>0</v>
      </c>
      <c r="I31" s="308">
        <f t="shared" ca="1" si="10"/>
        <v>196000</v>
      </c>
      <c r="J31" s="308">
        <f t="shared" ca="1" si="11"/>
        <v>0</v>
      </c>
      <c r="K31" s="309">
        <f t="shared" ca="1" si="12"/>
        <v>196000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8</v>
      </c>
      <c r="C32" s="319" t="s">
        <v>149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Set</v>
      </c>
      <c r="F32" s="419">
        <f>F22*1</f>
        <v>1</v>
      </c>
      <c r="G32" s="307">
        <f ca="1">IF(ISERROR(OFFSET('HARGA SATUAN'!$I$6,MATCH(RAB!C32,'HARGA SATUAN'!$C$7:$C$1495,0),0)),0,OFFSET('HARGA SATUAN'!$I$6,MATCH(RAB!C32,'HARGA SATUAN'!$C$7:$C$1495,0),0))</f>
        <v>67800</v>
      </c>
      <c r="H32" s="308">
        <f t="shared" ca="1" si="9"/>
        <v>0</v>
      </c>
      <c r="I32" s="308">
        <f t="shared" ca="1" si="10"/>
        <v>67800</v>
      </c>
      <c r="J32" s="308">
        <f t="shared" ca="1" si="11"/>
        <v>0</v>
      </c>
      <c r="K32" s="309">
        <f t="shared" ca="1" si="12"/>
        <v>67800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>
        <v>9</v>
      </c>
      <c r="C33" s="319" t="s">
        <v>32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Mtr</v>
      </c>
      <c r="F33" s="419">
        <f>F22*2</f>
        <v>2</v>
      </c>
      <c r="G33" s="307">
        <f ca="1">IF(ISERROR(OFFSET('HARGA SATUAN'!$I$6,MATCH(RAB!C33,'HARGA SATUAN'!$C$7:$C$1495,0),0)),0,OFFSET('HARGA SATUAN'!$I$6,MATCH(RAB!C33,'HARGA SATUAN'!$C$7:$C$1495,0),0))</f>
        <v>30000</v>
      </c>
      <c r="H33" s="308">
        <f t="shared" ca="1" si="9"/>
        <v>0</v>
      </c>
      <c r="I33" s="308">
        <f t="shared" ca="1" si="10"/>
        <v>60000</v>
      </c>
      <c r="J33" s="308">
        <f t="shared" ca="1" si="11"/>
        <v>0</v>
      </c>
      <c r="K33" s="309">
        <f t="shared" ca="1" si="12"/>
        <v>60000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>
        <v>10</v>
      </c>
      <c r="C34" s="319" t="s">
        <v>781</v>
      </c>
      <c r="D34" s="305" t="str">
        <f ca="1">IF(ISERROR(OFFSET('HARGA SATUAN'!$D$6,MATCH(RAB!C34,'HARGA SATUAN'!$C$7:$C$1495,0),0)),"",OFFSET('HARGA SATUAN'!$D$6,MATCH(RAB!C34,'HARGA SATUAN'!$C$7:$C$1495,0),0))</f>
        <v>JASA</v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f>F22*1</f>
        <v>1</v>
      </c>
      <c r="G34" s="307">
        <f ca="1">IF(ISERROR(OFFSET('HARGA SATUAN'!$I$6,MATCH(RAB!C34,'HARGA SATUAN'!$C$7:$C$1495,0),0)),0,OFFSET('HARGA SATUAN'!$I$6,MATCH(RAB!C34,'HARGA SATUAN'!$C$7:$C$1495,0),0))</f>
        <v>346400</v>
      </c>
      <c r="H34" s="308">
        <f t="shared" ca="1" si="9"/>
        <v>0</v>
      </c>
      <c r="I34" s="308">
        <f t="shared" ca="1" si="10"/>
        <v>0</v>
      </c>
      <c r="J34" s="308">
        <f t="shared" ca="1" si="11"/>
        <v>346400</v>
      </c>
      <c r="K34" s="309">
        <f t="shared" ca="1" si="12"/>
        <v>346400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/>
      <c r="C35" s="319"/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/>
      </c>
      <c r="F35" s="456"/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9"/>
        <v>0</v>
      </c>
      <c r="I35" s="308">
        <f t="shared" ca="1" si="10"/>
        <v>0</v>
      </c>
      <c r="J35" s="308">
        <f t="shared" ca="1" si="11"/>
        <v>0</v>
      </c>
      <c r="K35" s="309">
        <f t="shared" ca="1" si="12"/>
        <v>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 t="s">
        <v>1035</v>
      </c>
      <c r="C36" s="319" t="s">
        <v>1613</v>
      </c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>Unit</v>
      </c>
      <c r="F36" s="455">
        <v>2</v>
      </c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ca="1" si="9"/>
        <v>0</v>
      </c>
      <c r="I36" s="308">
        <f t="shared" ca="1" si="10"/>
        <v>0</v>
      </c>
      <c r="J36" s="308">
        <f t="shared" ca="1" si="11"/>
        <v>0</v>
      </c>
      <c r="K36" s="309">
        <f t="shared" ca="1" si="12"/>
        <v>0</v>
      </c>
      <c r="L36" s="316"/>
      <c r="M36" s="289" t="str">
        <f t="shared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318">
        <v>1</v>
      </c>
      <c r="C37" s="319" t="s">
        <v>29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F36*1</f>
        <v>2</v>
      </c>
      <c r="G37" s="307">
        <f ca="1">IF(ISERROR(OFFSET('HARGA SATUAN'!$I$6,MATCH(RAB!C37,'HARGA SATUAN'!$C$7:$C$1495,0),0)),0,OFFSET('HARGA SATUAN'!$I$6,MATCH(RAB!C37,'HARGA SATUAN'!$C$7:$C$1495,0),0))</f>
        <v>185200</v>
      </c>
      <c r="H37" s="308">
        <f t="shared" ca="1" si="9"/>
        <v>0</v>
      </c>
      <c r="I37" s="308">
        <f t="shared" ca="1" si="10"/>
        <v>370400</v>
      </c>
      <c r="J37" s="308">
        <f t="shared" ca="1" si="11"/>
        <v>0</v>
      </c>
      <c r="K37" s="309">
        <f t="shared" ca="1" si="12"/>
        <v>370400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318">
        <v>2</v>
      </c>
      <c r="C38" s="319" t="s">
        <v>30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19">
        <f>F36*1</f>
        <v>2</v>
      </c>
      <c r="G38" s="307">
        <f ca="1">IF(ISERROR(OFFSET('HARGA SATUAN'!$I$6,MATCH(RAB!C38,'HARGA SATUAN'!$C$7:$C$1495,0),0)),0,OFFSET('HARGA SATUAN'!$I$6,MATCH(RAB!C38,'HARGA SATUAN'!$C$7:$C$1495,0),0))</f>
        <v>47459</v>
      </c>
      <c r="H38" s="308">
        <f t="shared" ca="1" si="9"/>
        <v>0</v>
      </c>
      <c r="I38" s="308">
        <f t="shared" ca="1" si="10"/>
        <v>94918</v>
      </c>
      <c r="J38" s="308">
        <f t="shared" ca="1" si="11"/>
        <v>0</v>
      </c>
      <c r="K38" s="309">
        <f t="shared" ca="1" si="12"/>
        <v>94918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49">
        <v>3</v>
      </c>
      <c r="C39" s="450" t="s">
        <v>31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5">
        <f>F36*1</f>
        <v>2</v>
      </c>
      <c r="G39" s="307">
        <f ca="1">IF(ISERROR(OFFSET('HARGA SATUAN'!$I$6,MATCH(RAB!C39,'HARGA SATUAN'!$C$7:$C$1495,0),0)),0,OFFSET('HARGA SATUAN'!$I$6,MATCH(RAB!C39,'HARGA SATUAN'!$C$7:$C$1495,0),0))</f>
        <v>4880</v>
      </c>
      <c r="H39" s="308">
        <f t="shared" ca="1" si="9"/>
        <v>0</v>
      </c>
      <c r="I39" s="308">
        <f t="shared" ca="1" si="10"/>
        <v>9760</v>
      </c>
      <c r="J39" s="308">
        <f t="shared" ca="1" si="11"/>
        <v>0</v>
      </c>
      <c r="K39" s="309">
        <f t="shared" ca="1" si="12"/>
        <v>9760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49">
        <v>4</v>
      </c>
      <c r="C40" s="450" t="s">
        <v>32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Mtr</v>
      </c>
      <c r="F40" s="455">
        <f>F36*10</f>
        <v>20</v>
      </c>
      <c r="G40" s="307">
        <f ca="1">IF(ISERROR(OFFSET('HARGA SATUAN'!$I$6,MATCH(RAB!C40,'HARGA SATUAN'!$C$7:$C$1495,0),0)),0,OFFSET('HARGA SATUAN'!$I$6,MATCH(RAB!C40,'HARGA SATUAN'!$C$7:$C$1495,0),0))</f>
        <v>30000</v>
      </c>
      <c r="H40" s="308">
        <f t="shared" ca="1" si="9"/>
        <v>0</v>
      </c>
      <c r="I40" s="308">
        <f t="shared" ca="1" si="10"/>
        <v>600000</v>
      </c>
      <c r="J40" s="308">
        <f t="shared" ca="1" si="11"/>
        <v>0</v>
      </c>
      <c r="K40" s="309">
        <f t="shared" ca="1" si="12"/>
        <v>600000</v>
      </c>
      <c r="L40" s="316"/>
      <c r="M40" s="289" t="str">
        <f t="shared" ca="1" si="13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49">
        <v>5</v>
      </c>
      <c r="C41" s="450" t="s">
        <v>33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5">
        <f>F36*2</f>
        <v>4</v>
      </c>
      <c r="G41" s="307">
        <f ca="1">IF(ISERROR(OFFSET('HARGA SATUAN'!$I$6,MATCH(RAB!C41,'HARGA SATUAN'!$C$7:$C$1495,0),0)),0,OFFSET('HARGA SATUAN'!$I$6,MATCH(RAB!C41,'HARGA SATUAN'!$C$7:$C$1495,0),0))</f>
        <v>9500</v>
      </c>
      <c r="H41" s="308">
        <f t="shared" ca="1" si="9"/>
        <v>0</v>
      </c>
      <c r="I41" s="308">
        <f t="shared" ca="1" si="10"/>
        <v>38000</v>
      </c>
      <c r="J41" s="308">
        <f t="shared" ca="1" si="11"/>
        <v>0</v>
      </c>
      <c r="K41" s="309">
        <f t="shared" ca="1" si="12"/>
        <v>38000</v>
      </c>
      <c r="L41" s="316"/>
      <c r="M41" s="289" t="str">
        <f t="shared" ca="1" si="13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49">
        <v>6</v>
      </c>
      <c r="C42" s="450" t="s">
        <v>34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5">
        <f>F36*5.5</f>
        <v>11</v>
      </c>
      <c r="G42" s="307">
        <f ca="1">IF(ISERROR(OFFSET('HARGA SATUAN'!$I$6,MATCH(RAB!C42,'HARGA SATUAN'!$C$7:$C$1495,0),0)),0,OFFSET('HARGA SATUAN'!$I$6,MATCH(RAB!C42,'HARGA SATUAN'!$C$7:$C$1495,0),0))</f>
        <v>6100</v>
      </c>
      <c r="H42" s="308">
        <f t="shared" ca="1" si="9"/>
        <v>0</v>
      </c>
      <c r="I42" s="308">
        <f t="shared" ca="1" si="10"/>
        <v>67100</v>
      </c>
      <c r="J42" s="308">
        <f t="shared" ca="1" si="11"/>
        <v>0</v>
      </c>
      <c r="K42" s="309">
        <f t="shared" ca="1" si="12"/>
        <v>67100</v>
      </c>
      <c r="L42" s="316"/>
      <c r="M42" s="289" t="str">
        <f t="shared" ca="1" si="13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49">
        <v>7</v>
      </c>
      <c r="C43" s="450" t="s">
        <v>35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5">
        <f>F36*6</f>
        <v>12</v>
      </c>
      <c r="G43" s="307">
        <f ca="1">IF(ISERROR(OFFSET('HARGA SATUAN'!$I$6,MATCH(RAB!C43,'HARGA SATUAN'!$C$7:$C$1495,0),0)),0,OFFSET('HARGA SATUAN'!$I$6,MATCH(RAB!C43,'HARGA SATUAN'!$C$7:$C$1495,0),0))</f>
        <v>2300</v>
      </c>
      <c r="H43" s="308">
        <f t="shared" ca="1" si="9"/>
        <v>0</v>
      </c>
      <c r="I43" s="308">
        <f t="shared" ca="1" si="10"/>
        <v>27600</v>
      </c>
      <c r="J43" s="308">
        <f t="shared" ca="1" si="11"/>
        <v>0</v>
      </c>
      <c r="K43" s="309">
        <f t="shared" ca="1" si="12"/>
        <v>27600</v>
      </c>
      <c r="L43" s="316"/>
      <c r="M43" s="289" t="str">
        <f t="shared" ca="1" si="13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1">
        <v>8</v>
      </c>
      <c r="C44" s="452" t="s">
        <v>1619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Mtr</v>
      </c>
      <c r="F44" s="455">
        <f>F36*4.8</f>
        <v>9.6</v>
      </c>
      <c r="G44" s="307">
        <f ca="1">IF(ISERROR(OFFSET('HARGA SATUAN'!$I$6,MATCH(RAB!C44,'HARGA SATUAN'!$C$7:$C$1495,0),0)),0,OFFSET('HARGA SATUAN'!$I$6,MATCH(RAB!C44,'HARGA SATUAN'!$C$7:$C$1495,0),0))</f>
        <v>23310</v>
      </c>
      <c r="H44" s="308">
        <f t="shared" ca="1" si="9"/>
        <v>0</v>
      </c>
      <c r="I44" s="308">
        <f t="shared" ca="1" si="10"/>
        <v>223776</v>
      </c>
      <c r="J44" s="308">
        <f t="shared" ca="1" si="11"/>
        <v>0</v>
      </c>
      <c r="K44" s="309">
        <f t="shared" ca="1" si="12"/>
        <v>223776</v>
      </c>
      <c r="L44" s="316"/>
      <c r="M44" s="289" t="str">
        <f t="shared" ca="1" si="13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453">
        <v>9</v>
      </c>
      <c r="C45" s="454" t="s">
        <v>736</v>
      </c>
      <c r="D45" s="305" t="str">
        <f ca="1">IF(ISERROR(OFFSET('HARGA SATUAN'!$D$6,MATCH(RAB!C45,'HARGA SATUAN'!$C$7:$C$1495,0),0)),"",OFFSET('HARGA SATUAN'!$D$6,MATCH(RAB!C45,'HARGA SATUAN'!$C$7:$C$1495,0),0))</f>
        <v>JASA</v>
      </c>
      <c r="E45" s="306" t="str">
        <f ca="1">IF(B45="+","Unit",IF(ISERROR(OFFSET('HARGA SATUAN'!$E$6,MATCH(RAB!C45,'HARGA SATUAN'!$C$7:$C$1495,0),0)),"",OFFSET('HARGA SATUAN'!$E$6,MATCH(RAB!C45,'HARGA SATUAN'!$C$7:$C$1495,0),0)))</f>
        <v>Unit</v>
      </c>
      <c r="F45" s="455">
        <f>F36*1</f>
        <v>2</v>
      </c>
      <c r="G45" s="307">
        <f ca="1">IF(ISERROR(OFFSET('HARGA SATUAN'!$I$6,MATCH(RAB!C45,'HARGA SATUAN'!$C$7:$C$1495,0),0)),0,OFFSET('HARGA SATUAN'!$I$6,MATCH(RAB!C45,'HARGA SATUAN'!$C$7:$C$1495,0),0))</f>
        <v>65400</v>
      </c>
      <c r="H45" s="308">
        <f t="shared" ca="1" si="9"/>
        <v>0</v>
      </c>
      <c r="I45" s="308">
        <f t="shared" ca="1" si="10"/>
        <v>0</v>
      </c>
      <c r="J45" s="308">
        <f t="shared" ca="1" si="11"/>
        <v>130800</v>
      </c>
      <c r="K45" s="309">
        <f t="shared" ca="1" si="12"/>
        <v>130800</v>
      </c>
      <c r="L45" s="316"/>
      <c r="M45" s="289" t="str">
        <f t="shared" ca="1" si="13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453"/>
      <c r="C46" s="454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5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9"/>
        <v>0</v>
      </c>
      <c r="I46" s="308">
        <f t="shared" ca="1" si="10"/>
        <v>0</v>
      </c>
      <c r="J46" s="308">
        <f t="shared" ca="1" si="11"/>
        <v>0</v>
      </c>
      <c r="K46" s="309">
        <f t="shared" ca="1" si="12"/>
        <v>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18" t="s">
        <v>1035</v>
      </c>
      <c r="C47" s="719" t="s">
        <v>1650</v>
      </c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>Unit</v>
      </c>
      <c r="F47" s="720">
        <v>1</v>
      </c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9"/>
        <v>0</v>
      </c>
      <c r="I47" s="308">
        <f t="shared" ca="1" si="10"/>
        <v>0</v>
      </c>
      <c r="J47" s="308">
        <f t="shared" ca="1" si="11"/>
        <v>0</v>
      </c>
      <c r="K47" s="309">
        <f t="shared" ca="1" si="12"/>
        <v>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18">
        <v>1</v>
      </c>
      <c r="C48" s="719" t="s">
        <v>535</v>
      </c>
      <c r="D48" s="305" t="str">
        <f ca="1">IF(ISERROR(OFFSET('HARGA SATUAN'!$D$6,MATCH(RAB!C48,'HARGA SATUAN'!$C$7:$C$1495,0),0)),"",OFFSET('HARGA SATUAN'!$D$6,MATCH(RAB!C48,'HARGA SATUAN'!$C$7:$C$1495,0),0))</f>
        <v>MDU-KD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720">
        <f>F47*1</f>
        <v>1</v>
      </c>
      <c r="G48" s="307">
        <f ca="1">IF(ISERROR(OFFSET('HARGA SATUAN'!$I$6,MATCH(RAB!C48,'HARGA SATUAN'!$C$7:$C$1495,0),0)),0,OFFSET('HARGA SATUAN'!$I$6,MATCH(RAB!C48,'HARGA SATUAN'!$C$7:$C$1495,0),0))</f>
        <v>848250</v>
      </c>
      <c r="H48" s="308">
        <f t="shared" ca="1" si="9"/>
        <v>848250</v>
      </c>
      <c r="I48" s="308">
        <f t="shared" ca="1" si="10"/>
        <v>0</v>
      </c>
      <c r="J48" s="308">
        <f t="shared" ca="1" si="11"/>
        <v>0</v>
      </c>
      <c r="K48" s="309">
        <f t="shared" ca="1" si="12"/>
        <v>848250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18">
        <v>2</v>
      </c>
      <c r="C49" s="109" t="s">
        <v>62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720">
        <f>F47*1</f>
        <v>1</v>
      </c>
      <c r="G49" s="307">
        <f ca="1">IF(ISERROR(OFFSET('HARGA SATUAN'!$I$6,MATCH(RAB!C49,'HARGA SATUAN'!$C$7:$C$1495,0),0)),0,OFFSET('HARGA SATUAN'!$I$6,MATCH(RAB!C49,'HARGA SATUAN'!$C$7:$C$1495,0),0))</f>
        <v>32500</v>
      </c>
      <c r="H49" s="308">
        <f t="shared" ca="1" si="9"/>
        <v>0</v>
      </c>
      <c r="I49" s="308">
        <f t="shared" ca="1" si="10"/>
        <v>32500</v>
      </c>
      <c r="J49" s="308">
        <f t="shared" ca="1" si="11"/>
        <v>0</v>
      </c>
      <c r="K49" s="309">
        <f t="shared" ca="1" si="12"/>
        <v>32500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18">
        <v>3</v>
      </c>
      <c r="C50" s="719" t="s">
        <v>187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720">
        <f>F47*1</f>
        <v>1</v>
      </c>
      <c r="G50" s="307">
        <f ca="1">IF(ISERROR(OFFSET('HARGA SATUAN'!$I$6,MATCH(RAB!C50,'HARGA SATUAN'!$C$7:$C$1495,0),0)),0,OFFSET('HARGA SATUAN'!$I$6,MATCH(RAB!C50,'HARGA SATUAN'!$C$7:$C$1495,0),0))</f>
        <v>17100</v>
      </c>
      <c r="H50" s="308">
        <f t="shared" ca="1" si="9"/>
        <v>0</v>
      </c>
      <c r="I50" s="308">
        <f t="shared" ca="1" si="10"/>
        <v>17100</v>
      </c>
      <c r="J50" s="308">
        <f t="shared" ca="1" si="11"/>
        <v>0</v>
      </c>
      <c r="K50" s="309">
        <f t="shared" ca="1" si="12"/>
        <v>17100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18">
        <v>4</v>
      </c>
      <c r="C51" s="109" t="s">
        <v>174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720">
        <f>F47*1</f>
        <v>1</v>
      </c>
      <c r="G51" s="307">
        <f ca="1">IF(ISERROR(OFFSET('HARGA SATUAN'!$I$6,MATCH(RAB!C51,'HARGA SATUAN'!$C$7:$C$1495,0),0)),0,OFFSET('HARGA SATUAN'!$I$6,MATCH(RAB!C51,'HARGA SATUAN'!$C$7:$C$1495,0),0))</f>
        <v>67700</v>
      </c>
      <c r="H51" s="308">
        <f t="shared" ca="1" si="9"/>
        <v>0</v>
      </c>
      <c r="I51" s="308">
        <f t="shared" ca="1" si="10"/>
        <v>67700</v>
      </c>
      <c r="J51" s="308">
        <f t="shared" ca="1" si="11"/>
        <v>0</v>
      </c>
      <c r="K51" s="309">
        <f t="shared" ca="1" si="12"/>
        <v>67700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18">
        <v>5</v>
      </c>
      <c r="C52" s="719" t="s">
        <v>747</v>
      </c>
      <c r="D52" s="305" t="str">
        <f ca="1">IF(ISERROR(OFFSET('HARGA SATUAN'!$D$6,MATCH(RAB!C52,'HARGA SATUAN'!$C$7:$C$1495,0),0)),"",OFFSET('HARGA SATUAN'!$D$6,MATCH(RAB!C52,'HARGA SATUAN'!$C$7:$C$1495,0),0))</f>
        <v>JASA</v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720">
        <f>F47*1</f>
        <v>1</v>
      </c>
      <c r="G52" s="307">
        <f ca="1">IF(ISERROR(OFFSET('HARGA SATUAN'!$I$6,MATCH(RAB!C52,'HARGA SATUAN'!$C$7:$C$1495,0),0)),0,OFFSET('HARGA SATUAN'!$I$6,MATCH(RAB!C52,'HARGA SATUAN'!$C$7:$C$1495,0),0))</f>
        <v>58400</v>
      </c>
      <c r="H52" s="308">
        <f t="shared" ca="1" si="9"/>
        <v>0</v>
      </c>
      <c r="I52" s="308">
        <f t="shared" ca="1" si="10"/>
        <v>0</v>
      </c>
      <c r="J52" s="308">
        <f t="shared" ca="1" si="11"/>
        <v>58400</v>
      </c>
      <c r="K52" s="309">
        <f t="shared" ca="1" si="12"/>
        <v>58400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453"/>
      <c r="C53" s="454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5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9"/>
        <v>0</v>
      </c>
      <c r="I53" s="308">
        <f t="shared" ca="1" si="10"/>
        <v>0</v>
      </c>
      <c r="J53" s="308">
        <f t="shared" ca="1" si="11"/>
        <v>0</v>
      </c>
      <c r="K53" s="309">
        <f t="shared" ca="1" si="12"/>
        <v>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18" t="s">
        <v>1035</v>
      </c>
      <c r="C54" s="719" t="s">
        <v>1660</v>
      </c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>Unit</v>
      </c>
      <c r="F54" s="455">
        <v>3</v>
      </c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9"/>
        <v>0</v>
      </c>
      <c r="I54" s="308">
        <f t="shared" ca="1" si="10"/>
        <v>0</v>
      </c>
      <c r="J54" s="308">
        <f t="shared" ca="1" si="11"/>
        <v>0</v>
      </c>
      <c r="K54" s="309">
        <f t="shared" ca="1" si="12"/>
        <v>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18">
        <v>1</v>
      </c>
      <c r="C55" s="719" t="s">
        <v>1608</v>
      </c>
      <c r="D55" s="305" t="str">
        <f ca="1">IF(ISERROR(OFFSET('HARGA SATUAN'!$D$6,MATCH(RAB!C55,'HARGA SATUAN'!$C$7:$C$1495,0),0)),"",OFFSET('HARGA SATUAN'!$D$6,MATCH(RAB!C55,'HARGA SATUAN'!$C$7:$C$1495,0),0))</f>
        <v>MDU-KD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55">
        <f>F54*2</f>
        <v>6</v>
      </c>
      <c r="G55" s="307">
        <f ca="1">IF(ISERROR(OFFSET('HARGA SATUAN'!$I$6,MATCH(RAB!C55,'HARGA SATUAN'!$C$7:$C$1495,0),0)),0,OFFSET('HARGA SATUAN'!$I$6,MATCH(RAB!C55,'HARGA SATUAN'!$C$7:$C$1495,0),0))</f>
        <v>176900</v>
      </c>
      <c r="H55" s="308">
        <f t="shared" ca="1" si="9"/>
        <v>1061400</v>
      </c>
      <c r="I55" s="308">
        <f t="shared" ca="1" si="10"/>
        <v>0</v>
      </c>
      <c r="J55" s="308">
        <f t="shared" ca="1" si="11"/>
        <v>0</v>
      </c>
      <c r="K55" s="309">
        <f t="shared" ca="1" si="12"/>
        <v>1061400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18">
        <v>2</v>
      </c>
      <c r="C56" s="719" t="s">
        <v>28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5">
        <f>F54*2</f>
        <v>6</v>
      </c>
      <c r="G56" s="307">
        <f ca="1">IF(ISERROR(OFFSET('HARGA SATUAN'!$I$6,MATCH(RAB!C56,'HARGA SATUAN'!$C$7:$C$1495,0),0)),0,OFFSET('HARGA SATUAN'!$I$6,MATCH(RAB!C56,'HARGA SATUAN'!$C$7:$C$1495,0),0))</f>
        <v>26500</v>
      </c>
      <c r="H56" s="308">
        <f t="shared" ca="1" si="9"/>
        <v>0</v>
      </c>
      <c r="I56" s="308">
        <f t="shared" ca="1" si="10"/>
        <v>159000</v>
      </c>
      <c r="J56" s="308">
        <f t="shared" ca="1" si="11"/>
        <v>0</v>
      </c>
      <c r="K56" s="309">
        <f t="shared" ca="1" si="12"/>
        <v>159000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18">
        <v>3</v>
      </c>
      <c r="C57" s="719" t="s">
        <v>175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55">
        <f>F54*1</f>
        <v>3</v>
      </c>
      <c r="G57" s="307">
        <f ca="1">IF(ISERROR(OFFSET('HARGA SATUAN'!$I$6,MATCH(RAB!C57,'HARGA SATUAN'!$C$7:$C$1495,0),0)),0,OFFSET('HARGA SATUAN'!$I$6,MATCH(RAB!C57,'HARGA SATUAN'!$C$7:$C$1495,0),0))</f>
        <v>13100</v>
      </c>
      <c r="H57" s="308">
        <f t="shared" ca="1" si="9"/>
        <v>0</v>
      </c>
      <c r="I57" s="308">
        <f t="shared" ca="1" si="10"/>
        <v>39300</v>
      </c>
      <c r="J57" s="308">
        <f t="shared" ca="1" si="11"/>
        <v>0</v>
      </c>
      <c r="K57" s="309">
        <f t="shared" ca="1" si="12"/>
        <v>39300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18">
        <v>4</v>
      </c>
      <c r="C58" s="719" t="s">
        <v>178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5">
        <f>F54*2</f>
        <v>6</v>
      </c>
      <c r="G58" s="307">
        <f ca="1">IF(ISERROR(OFFSET('HARGA SATUAN'!$I$6,MATCH(RAB!C58,'HARGA SATUAN'!$C$7:$C$1495,0),0)),0,OFFSET('HARGA SATUAN'!$I$6,MATCH(RAB!C58,'HARGA SATUAN'!$C$7:$C$1495,0),0))</f>
        <v>95000</v>
      </c>
      <c r="H58" s="308">
        <f t="shared" ca="1" si="9"/>
        <v>0</v>
      </c>
      <c r="I58" s="308">
        <f t="shared" ca="1" si="10"/>
        <v>570000</v>
      </c>
      <c r="J58" s="308">
        <f t="shared" ca="1" si="11"/>
        <v>0</v>
      </c>
      <c r="K58" s="309">
        <f t="shared" ca="1" si="12"/>
        <v>570000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718">
        <v>5</v>
      </c>
      <c r="C59" s="719" t="s">
        <v>217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55">
        <f>F54*2</f>
        <v>6</v>
      </c>
      <c r="G59" s="307">
        <f ca="1">IF(ISERROR(OFFSET('HARGA SATUAN'!$I$6,MATCH(RAB!C59,'HARGA SATUAN'!$C$7:$C$1495,0),0)),0,OFFSET('HARGA SATUAN'!$I$6,MATCH(RAB!C59,'HARGA SATUAN'!$C$7:$C$1495,0),0))</f>
        <v>11400</v>
      </c>
      <c r="H59" s="308">
        <f t="shared" ca="1" si="9"/>
        <v>0</v>
      </c>
      <c r="I59" s="308">
        <f t="shared" ca="1" si="10"/>
        <v>68400</v>
      </c>
      <c r="J59" s="308">
        <f t="shared" ca="1" si="11"/>
        <v>0</v>
      </c>
      <c r="K59" s="309">
        <f t="shared" ca="1" si="12"/>
        <v>68400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718">
        <v>6</v>
      </c>
      <c r="C60" s="719" t="s">
        <v>247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55">
        <f>F54*1</f>
        <v>3</v>
      </c>
      <c r="G60" s="307">
        <f ca="1">IF(ISERROR(OFFSET('HARGA SATUAN'!$I$6,MATCH(RAB!C60,'HARGA SATUAN'!$C$7:$C$1495,0),0)),0,OFFSET('HARGA SATUAN'!$I$6,MATCH(RAB!C60,'HARGA SATUAN'!$C$7:$C$1495,0),0))</f>
        <v>57690</v>
      </c>
      <c r="H60" s="308">
        <f t="shared" ca="1" si="9"/>
        <v>0</v>
      </c>
      <c r="I60" s="308">
        <f t="shared" ca="1" si="10"/>
        <v>173070</v>
      </c>
      <c r="J60" s="308">
        <f t="shared" ca="1" si="11"/>
        <v>0</v>
      </c>
      <c r="K60" s="309">
        <f t="shared" ca="1" si="12"/>
        <v>173070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718">
        <v>7</v>
      </c>
      <c r="C61" s="719" t="s">
        <v>264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55">
        <f>F54*1</f>
        <v>3</v>
      </c>
      <c r="G61" s="307">
        <f ca="1">IF(ISERROR(OFFSET('HARGA SATUAN'!$I$6,MATCH(RAB!C61,'HARGA SATUAN'!$C$7:$C$1495,0),0)),0,OFFSET('HARGA SATUAN'!$I$6,MATCH(RAB!C61,'HARGA SATUAN'!$C$7:$C$1495,0),0))</f>
        <v>28000</v>
      </c>
      <c r="H61" s="308">
        <f t="shared" ca="1" si="9"/>
        <v>0</v>
      </c>
      <c r="I61" s="308">
        <f t="shared" ca="1" si="10"/>
        <v>84000</v>
      </c>
      <c r="J61" s="308">
        <f t="shared" ca="1" si="11"/>
        <v>0</v>
      </c>
      <c r="K61" s="309">
        <f t="shared" ca="1" si="12"/>
        <v>84000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718">
        <v>8</v>
      </c>
      <c r="C62" s="721" t="s">
        <v>38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Mtr</v>
      </c>
      <c r="F62" s="455">
        <f>4.4*F54</f>
        <v>13.200000000000001</v>
      </c>
      <c r="G62" s="307">
        <f ca="1">IF(ISERROR(OFFSET('HARGA SATUAN'!$I$6,MATCH(RAB!C62,'HARGA SATUAN'!$C$7:$C$1495,0),0)),0,OFFSET('HARGA SATUAN'!$I$6,MATCH(RAB!C62,'HARGA SATUAN'!$C$7:$C$1495,0),0))</f>
        <v>8550</v>
      </c>
      <c r="H62" s="308">
        <f t="shared" ca="1" si="9"/>
        <v>0</v>
      </c>
      <c r="I62" s="308">
        <f t="shared" ca="1" si="10"/>
        <v>112860.00000000001</v>
      </c>
      <c r="J62" s="308">
        <f t="shared" ca="1" si="11"/>
        <v>0</v>
      </c>
      <c r="K62" s="309">
        <f t="shared" ca="1" si="12"/>
        <v>112860.00000000001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718">
        <v>9</v>
      </c>
      <c r="C63" s="722" t="s">
        <v>26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455">
        <f>F54*2</f>
        <v>6</v>
      </c>
      <c r="G63" s="307">
        <f ca="1">IF(ISERROR(OFFSET('HARGA SATUAN'!$I$6,MATCH(RAB!C63,'HARGA SATUAN'!$C$7:$C$1495,0),0)),0,OFFSET('HARGA SATUAN'!$I$6,MATCH(RAB!C63,'HARGA SATUAN'!$C$7:$C$1495,0),0))</f>
        <v>2500</v>
      </c>
      <c r="H63" s="308">
        <f t="shared" ca="1" si="9"/>
        <v>0</v>
      </c>
      <c r="I63" s="308">
        <f t="shared" ca="1" si="10"/>
        <v>15000</v>
      </c>
      <c r="J63" s="308">
        <f t="shared" ca="1" si="11"/>
        <v>0</v>
      </c>
      <c r="K63" s="309">
        <f t="shared" ca="1" si="12"/>
        <v>15000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718">
        <v>10</v>
      </c>
      <c r="C64" s="723" t="s">
        <v>646</v>
      </c>
      <c r="D64" s="305" t="str">
        <f ca="1">IF(ISERROR(OFFSET('HARGA SATUAN'!$D$6,MATCH(RAB!C64,'HARGA SATUAN'!$C$7:$C$1495,0),0)),"",OFFSET('HARGA SATUAN'!$D$6,MATCH(RAB!C64,'HARGA SATUAN'!$C$7:$C$1495,0),0))</f>
        <v>JASA</v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455">
        <f>F54*1</f>
        <v>3</v>
      </c>
      <c r="G64" s="307">
        <f ca="1">IF(ISERROR(OFFSET('HARGA SATUAN'!$I$6,MATCH(RAB!C64,'HARGA SATUAN'!$C$7:$C$1495,0),0)),0,OFFSET('HARGA SATUAN'!$I$6,MATCH(RAB!C64,'HARGA SATUAN'!$C$7:$C$1495,0),0))</f>
        <v>80100</v>
      </c>
      <c r="H64" s="308">
        <f t="shared" ca="1" si="9"/>
        <v>0</v>
      </c>
      <c r="I64" s="308">
        <f t="shared" ca="1" si="10"/>
        <v>0</v>
      </c>
      <c r="J64" s="308">
        <f t="shared" ca="1" si="11"/>
        <v>240300</v>
      </c>
      <c r="K64" s="309">
        <f t="shared" ca="1" si="12"/>
        <v>240300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453"/>
      <c r="C65" s="454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5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9"/>
        <v>0</v>
      </c>
      <c r="I65" s="308">
        <f t="shared" ca="1" si="10"/>
        <v>0</v>
      </c>
      <c r="J65" s="308">
        <f t="shared" ca="1" si="11"/>
        <v>0</v>
      </c>
      <c r="K65" s="309">
        <f t="shared" ca="1" si="12"/>
        <v>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718" t="s">
        <v>1035</v>
      </c>
      <c r="C66" s="723" t="s">
        <v>1661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>Unit</v>
      </c>
      <c r="F66" s="724">
        <v>2</v>
      </c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9"/>
        <v>0</v>
      </c>
      <c r="I66" s="308">
        <f t="shared" ca="1" si="10"/>
        <v>0</v>
      </c>
      <c r="J66" s="308">
        <f t="shared" ca="1" si="11"/>
        <v>0</v>
      </c>
      <c r="K66" s="309">
        <f t="shared" ca="1" si="12"/>
        <v>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t="30">
      <c r="A67" s="283"/>
      <c r="B67" s="718">
        <v>1</v>
      </c>
      <c r="C67" s="723" t="s">
        <v>1614</v>
      </c>
      <c r="D67" s="305" t="str">
        <f ca="1">IF(ISERROR(OFFSET('HARGA SATUAN'!$D$6,MATCH(RAB!C67,'HARGA SATUAN'!$C$7:$C$1495,0),0)),"",OFFSET('HARGA SATUAN'!$D$6,MATCH(RAB!C67,'HARGA SATUAN'!$C$7:$C$1495,0),0))</f>
        <v>MDU-KD</v>
      </c>
      <c r="E67" s="306" t="str">
        <f ca="1">IF(B67="+","Unit",IF(ISERROR(OFFSET('HARGA SATUAN'!$E$6,MATCH(RAB!C67,'HARGA SATUAN'!$C$7:$C$1495,0),0)),"",OFFSET('HARGA SATUAN'!$E$6,MATCH(RAB!C67,'HARGA SATUAN'!$C$7:$C$1495,0),0)))</f>
        <v>Set</v>
      </c>
      <c r="F67" s="724">
        <f>F66*1</f>
        <v>2</v>
      </c>
      <c r="G67" s="307">
        <f ca="1">IF(ISERROR(OFFSET('HARGA SATUAN'!$I$6,MATCH(RAB!C67,'HARGA SATUAN'!$C$7:$C$1495,0),0)),0,OFFSET('HARGA SATUAN'!$I$6,MATCH(RAB!C67,'HARGA SATUAN'!$C$7:$C$1495,0),0))</f>
        <v>205700</v>
      </c>
      <c r="H67" s="308">
        <f t="shared" ca="1" si="9"/>
        <v>411400</v>
      </c>
      <c r="I67" s="308">
        <f t="shared" ca="1" si="10"/>
        <v>0</v>
      </c>
      <c r="J67" s="308">
        <f t="shared" ca="1" si="11"/>
        <v>0</v>
      </c>
      <c r="K67" s="309">
        <f t="shared" ca="1" si="12"/>
        <v>411400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18">
        <v>2</v>
      </c>
      <c r="C68" s="723" t="s">
        <v>152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Mtr</v>
      </c>
      <c r="F68" s="724">
        <f>F66*1</f>
        <v>2</v>
      </c>
      <c r="G68" s="307">
        <f ca="1">IF(ISERROR(OFFSET('HARGA SATUAN'!$I$6,MATCH(RAB!C68,'HARGA SATUAN'!$C$7:$C$1495,0),0)),0,OFFSET('HARGA SATUAN'!$I$6,MATCH(RAB!C68,'HARGA SATUAN'!$C$7:$C$1495,0),0))</f>
        <v>7789</v>
      </c>
      <c r="H68" s="308">
        <f t="shared" ca="1" si="9"/>
        <v>0</v>
      </c>
      <c r="I68" s="308">
        <f t="shared" ca="1" si="10"/>
        <v>15578</v>
      </c>
      <c r="J68" s="308">
        <f t="shared" ca="1" si="11"/>
        <v>0</v>
      </c>
      <c r="K68" s="309">
        <f t="shared" ca="1" si="12"/>
        <v>15578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18">
        <v>3</v>
      </c>
      <c r="C69" s="723" t="s">
        <v>179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724">
        <f>F66*1</f>
        <v>2</v>
      </c>
      <c r="G69" s="307">
        <f ca="1">IF(ISERROR(OFFSET('HARGA SATUAN'!$I$6,MATCH(RAB!C69,'HARGA SATUAN'!$C$7:$C$1495,0),0)),0,OFFSET('HARGA SATUAN'!$I$6,MATCH(RAB!C69,'HARGA SATUAN'!$C$7:$C$1495,0),0))</f>
        <v>15500</v>
      </c>
      <c r="H69" s="308">
        <f t="shared" ca="1" si="9"/>
        <v>0</v>
      </c>
      <c r="I69" s="308">
        <f t="shared" ca="1" si="10"/>
        <v>31000</v>
      </c>
      <c r="J69" s="308">
        <f t="shared" ca="1" si="11"/>
        <v>0</v>
      </c>
      <c r="K69" s="309">
        <f t="shared" ca="1" si="12"/>
        <v>31000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18">
        <v>4</v>
      </c>
      <c r="C70" s="723" t="s">
        <v>217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724">
        <f>F66*2</f>
        <v>4</v>
      </c>
      <c r="G70" s="307">
        <f ca="1">IF(ISERROR(OFFSET('HARGA SATUAN'!$I$6,MATCH(RAB!C70,'HARGA SATUAN'!$C$7:$C$1495,0),0)),0,OFFSET('HARGA SATUAN'!$I$6,MATCH(RAB!C70,'HARGA SATUAN'!$C$7:$C$1495,0),0))</f>
        <v>11400</v>
      </c>
      <c r="H70" s="308">
        <f t="shared" ca="1" si="9"/>
        <v>0</v>
      </c>
      <c r="I70" s="308">
        <f t="shared" ca="1" si="10"/>
        <v>45600</v>
      </c>
      <c r="J70" s="308">
        <f t="shared" ca="1" si="11"/>
        <v>0</v>
      </c>
      <c r="K70" s="309">
        <f t="shared" ca="1" si="12"/>
        <v>45600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718">
        <v>5</v>
      </c>
      <c r="C71" s="723" t="s">
        <v>218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724">
        <f>F66*2</f>
        <v>4</v>
      </c>
      <c r="G71" s="307">
        <f ca="1">IF(ISERROR(OFFSET('HARGA SATUAN'!$I$6,MATCH(RAB!C71,'HARGA SATUAN'!$C$7:$C$1495,0),0)),0,OFFSET('HARGA SATUAN'!$I$6,MATCH(RAB!C71,'HARGA SATUAN'!$C$7:$C$1495,0),0))</f>
        <v>29600</v>
      </c>
      <c r="H71" s="308">
        <f t="shared" ca="1" si="9"/>
        <v>0</v>
      </c>
      <c r="I71" s="308">
        <f t="shared" ca="1" si="10"/>
        <v>118400</v>
      </c>
      <c r="J71" s="308">
        <f t="shared" ca="1" si="11"/>
        <v>0</v>
      </c>
      <c r="K71" s="309">
        <f t="shared" ca="1" si="12"/>
        <v>118400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18">
        <v>6</v>
      </c>
      <c r="C72" s="723" t="s">
        <v>223</v>
      </c>
      <c r="D72" s="305" t="str">
        <f ca="1">IF(ISERROR(OFFSET('HARGA SATUAN'!$D$6,MATCH(RAB!C72,'HARGA SATUAN'!$C$7:$C$1495,0),0)),"",OFFSET('HARGA SATUAN'!$D$6,MATCH(RAB!C72,'HARGA SATUAN'!$C$7:$C$1495,0),0))</f>
        <v>HDW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724">
        <f>F66*2</f>
        <v>4</v>
      </c>
      <c r="G72" s="307">
        <f ca="1">IF(ISERROR(OFFSET('HARGA SATUAN'!$I$6,MATCH(RAB!C72,'HARGA SATUAN'!$C$7:$C$1495,0),0)),0,OFFSET('HARGA SATUAN'!$I$6,MATCH(RAB!C72,'HARGA SATUAN'!$C$7:$C$1495,0),0))</f>
        <v>27815</v>
      </c>
      <c r="H72" s="308">
        <f t="shared" ca="1" si="9"/>
        <v>0</v>
      </c>
      <c r="I72" s="308">
        <f t="shared" ca="1" si="10"/>
        <v>111260</v>
      </c>
      <c r="J72" s="308">
        <f t="shared" ca="1" si="11"/>
        <v>0</v>
      </c>
      <c r="K72" s="309">
        <f t="shared" ca="1" si="12"/>
        <v>111260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18">
        <v>7</v>
      </c>
      <c r="C73" s="723" t="s">
        <v>27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724">
        <f>F66*1</f>
        <v>2</v>
      </c>
      <c r="G73" s="307">
        <f ca="1">IF(ISERROR(OFFSET('HARGA SATUAN'!$I$6,MATCH(RAB!C73,'HARGA SATUAN'!$C$7:$C$1495,0),0)),0,OFFSET('HARGA SATUAN'!$I$6,MATCH(RAB!C73,'HARGA SATUAN'!$C$7:$C$1495,0),0))</f>
        <v>16000</v>
      </c>
      <c r="H73" s="308">
        <f t="shared" ca="1" si="9"/>
        <v>0</v>
      </c>
      <c r="I73" s="308">
        <f t="shared" ca="1" si="10"/>
        <v>32000</v>
      </c>
      <c r="J73" s="308">
        <f t="shared" ca="1" si="11"/>
        <v>0</v>
      </c>
      <c r="K73" s="309">
        <f t="shared" ca="1" si="12"/>
        <v>32000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18">
        <v>8</v>
      </c>
      <c r="C74" s="723" t="s">
        <v>265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724">
        <f>F66*1</f>
        <v>2</v>
      </c>
      <c r="G74" s="307">
        <f ca="1">IF(ISERROR(OFFSET('HARGA SATUAN'!$I$6,MATCH(RAB!C74,'HARGA SATUAN'!$C$7:$C$1495,0),0)),0,OFFSET('HARGA SATUAN'!$I$6,MATCH(RAB!C74,'HARGA SATUAN'!$C$7:$C$1495,0),0))</f>
        <v>33501.866666666669</v>
      </c>
      <c r="H74" s="308">
        <f t="shared" ca="1" si="9"/>
        <v>0</v>
      </c>
      <c r="I74" s="308">
        <f t="shared" ca="1" si="10"/>
        <v>67003.733333333337</v>
      </c>
      <c r="J74" s="308">
        <f t="shared" ca="1" si="11"/>
        <v>0</v>
      </c>
      <c r="K74" s="309">
        <f t="shared" ca="1" si="12"/>
        <v>67003.733333333337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18">
        <v>9</v>
      </c>
      <c r="C75" s="723" t="s">
        <v>26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724">
        <f>F66*2</f>
        <v>4</v>
      </c>
      <c r="G75" s="307">
        <f ca="1">IF(ISERROR(OFFSET('HARGA SATUAN'!$I$6,MATCH(RAB!C75,'HARGA SATUAN'!$C$7:$C$1495,0),0)),0,OFFSET('HARGA SATUAN'!$I$6,MATCH(RAB!C75,'HARGA SATUAN'!$C$7:$C$1495,0),0))</f>
        <v>2500</v>
      </c>
      <c r="H75" s="308">
        <f t="shared" ca="1" si="9"/>
        <v>0</v>
      </c>
      <c r="I75" s="308">
        <f t="shared" ca="1" si="10"/>
        <v>10000</v>
      </c>
      <c r="J75" s="308">
        <f t="shared" ca="1" si="11"/>
        <v>0</v>
      </c>
      <c r="K75" s="309">
        <f t="shared" ca="1" si="12"/>
        <v>10000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18">
        <v>10</v>
      </c>
      <c r="C76" s="723" t="s">
        <v>655</v>
      </c>
      <c r="D76" s="305" t="str">
        <f ca="1">IF(ISERROR(OFFSET('HARGA SATUAN'!$D$6,MATCH(RAB!C76,'HARGA SATUAN'!$C$7:$C$1495,0),0)),"",OFFSET('HARGA SATUAN'!$D$6,MATCH(RAB!C76,'HARGA SATUAN'!$C$7:$C$1495,0),0))</f>
        <v>JASA</v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724">
        <f>F66*1</f>
        <v>2</v>
      </c>
      <c r="G76" s="307">
        <f ca="1">IF(ISERROR(OFFSET('HARGA SATUAN'!$I$6,MATCH(RAB!C76,'HARGA SATUAN'!$C$7:$C$1495,0),0)),0,OFFSET('HARGA SATUAN'!$I$6,MATCH(RAB!C76,'HARGA SATUAN'!$C$7:$C$1495,0),0))</f>
        <v>50100</v>
      </c>
      <c r="H76" s="308">
        <f t="shared" ca="1" si="9"/>
        <v>0</v>
      </c>
      <c r="I76" s="308">
        <f t="shared" ca="1" si="10"/>
        <v>0</v>
      </c>
      <c r="J76" s="308">
        <f t="shared" ca="1" si="11"/>
        <v>100200</v>
      </c>
      <c r="K76" s="309">
        <f t="shared" ca="1" si="12"/>
        <v>100200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453"/>
      <c r="C77" s="454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5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9"/>
        <v>0</v>
      </c>
      <c r="I77" s="308">
        <f t="shared" ca="1" si="10"/>
        <v>0</v>
      </c>
      <c r="J77" s="308">
        <f t="shared" ca="1" si="11"/>
        <v>0</v>
      </c>
      <c r="K77" s="309">
        <f t="shared" ca="1" si="12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18" t="s">
        <v>1035</v>
      </c>
      <c r="C78" s="719" t="s">
        <v>1662</v>
      </c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724">
        <v>1</v>
      </c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9"/>
        <v>0</v>
      </c>
      <c r="I78" s="308">
        <f t="shared" ca="1" si="10"/>
        <v>0</v>
      </c>
      <c r="J78" s="308">
        <f t="shared" ca="1" si="11"/>
        <v>0</v>
      </c>
      <c r="K78" s="309">
        <f t="shared" ca="1" si="12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t="30">
      <c r="A79" s="283"/>
      <c r="B79" s="718">
        <v>1</v>
      </c>
      <c r="C79" s="719" t="s">
        <v>1614</v>
      </c>
      <c r="D79" s="305" t="str">
        <f ca="1">IF(ISERROR(OFFSET('HARGA SATUAN'!$D$6,MATCH(RAB!C79,'HARGA SATUAN'!$C$7:$C$1495,0),0)),"",OFFSET('HARGA SATUAN'!$D$6,MATCH(RAB!C79,'HARGA SATUAN'!$C$7:$C$1495,0),0))</f>
        <v>MDU-KD</v>
      </c>
      <c r="E79" s="306" t="str">
        <f ca="1">IF(B79="+","Unit",IF(ISERROR(OFFSET('HARGA SATUAN'!$E$6,MATCH(RAB!C79,'HARGA SATUAN'!$C$7:$C$1495,0),0)),"",OFFSET('HARGA SATUAN'!$E$6,MATCH(RAB!C79,'HARGA SATUAN'!$C$7:$C$1495,0),0)))</f>
        <v>Set</v>
      </c>
      <c r="F79" s="724">
        <f>F78*2</f>
        <v>2</v>
      </c>
      <c r="G79" s="307">
        <f ca="1">IF(ISERROR(OFFSET('HARGA SATUAN'!$I$6,MATCH(RAB!C79,'HARGA SATUAN'!$C$7:$C$1495,0),0)),0,OFFSET('HARGA SATUAN'!$I$6,MATCH(RAB!C79,'HARGA SATUAN'!$C$7:$C$1495,0),0))</f>
        <v>205700</v>
      </c>
      <c r="H79" s="308">
        <f t="shared" ca="1" si="9"/>
        <v>411400</v>
      </c>
      <c r="I79" s="308">
        <f t="shared" ca="1" si="10"/>
        <v>0</v>
      </c>
      <c r="J79" s="308">
        <f t="shared" ca="1" si="11"/>
        <v>0</v>
      </c>
      <c r="K79" s="309">
        <f t="shared" ca="1" si="12"/>
        <v>411400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718">
        <v>2</v>
      </c>
      <c r="C80" s="719" t="s">
        <v>152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Mtr</v>
      </c>
      <c r="F80" s="724">
        <f>F78*2</f>
        <v>2</v>
      </c>
      <c r="G80" s="307">
        <f ca="1">IF(ISERROR(OFFSET('HARGA SATUAN'!$I$6,MATCH(RAB!C80,'HARGA SATUAN'!$C$7:$C$1495,0),0)),0,OFFSET('HARGA SATUAN'!$I$6,MATCH(RAB!C80,'HARGA SATUAN'!$C$7:$C$1495,0),0))</f>
        <v>7789</v>
      </c>
      <c r="H80" s="308">
        <f t="shared" ca="1" si="9"/>
        <v>0</v>
      </c>
      <c r="I80" s="308">
        <f t="shared" ca="1" si="10"/>
        <v>15578</v>
      </c>
      <c r="J80" s="308">
        <f t="shared" ca="1" si="11"/>
        <v>0</v>
      </c>
      <c r="K80" s="309">
        <f t="shared" ca="1" si="12"/>
        <v>15578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718">
        <v>3</v>
      </c>
      <c r="C81" s="719" t="s">
        <v>179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724">
        <f>F78*2</f>
        <v>2</v>
      </c>
      <c r="G81" s="307">
        <f ca="1">IF(ISERROR(OFFSET('HARGA SATUAN'!$I$6,MATCH(RAB!C81,'HARGA SATUAN'!$C$7:$C$1495,0),0)),0,OFFSET('HARGA SATUAN'!$I$6,MATCH(RAB!C81,'HARGA SATUAN'!$C$7:$C$1495,0),0))</f>
        <v>15500</v>
      </c>
      <c r="H81" s="308">
        <f t="shared" ca="1" si="9"/>
        <v>0</v>
      </c>
      <c r="I81" s="308">
        <f t="shared" ca="1" si="10"/>
        <v>31000</v>
      </c>
      <c r="J81" s="308">
        <f t="shared" ca="1" si="11"/>
        <v>0</v>
      </c>
      <c r="K81" s="309">
        <f t="shared" ca="1" si="12"/>
        <v>31000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718">
        <v>4</v>
      </c>
      <c r="C82" s="719" t="s">
        <v>218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724">
        <f>F78*4</f>
        <v>4</v>
      </c>
      <c r="G82" s="307">
        <f ca="1">IF(ISERROR(OFFSET('HARGA SATUAN'!$I$6,MATCH(RAB!C82,'HARGA SATUAN'!$C$7:$C$1495,0),0)),0,OFFSET('HARGA SATUAN'!$I$6,MATCH(RAB!C82,'HARGA SATUAN'!$C$7:$C$1495,0),0))</f>
        <v>29600</v>
      </c>
      <c r="H82" s="308">
        <f t="shared" ca="1" si="9"/>
        <v>0</v>
      </c>
      <c r="I82" s="308">
        <f t="shared" ca="1" si="10"/>
        <v>118400</v>
      </c>
      <c r="J82" s="308">
        <f t="shared" ca="1" si="11"/>
        <v>0</v>
      </c>
      <c r="K82" s="309">
        <f t="shared" ca="1" si="12"/>
        <v>118400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718">
        <v>5</v>
      </c>
      <c r="C83" s="719" t="s">
        <v>223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724">
        <f>F78*1</f>
        <v>1</v>
      </c>
      <c r="G83" s="307">
        <f ca="1">IF(ISERROR(OFFSET('HARGA SATUAN'!$I$6,MATCH(RAB!C83,'HARGA SATUAN'!$C$7:$C$1495,0),0)),0,OFFSET('HARGA SATUAN'!$I$6,MATCH(RAB!C83,'HARGA SATUAN'!$C$7:$C$1495,0),0))</f>
        <v>27815</v>
      </c>
      <c r="H83" s="308">
        <f t="shared" ca="1" si="9"/>
        <v>0</v>
      </c>
      <c r="I83" s="308">
        <f t="shared" ca="1" si="10"/>
        <v>27815</v>
      </c>
      <c r="J83" s="308">
        <f t="shared" ca="1" si="11"/>
        <v>0</v>
      </c>
      <c r="K83" s="309">
        <f t="shared" ca="1" si="12"/>
        <v>27815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718">
        <v>6</v>
      </c>
      <c r="C84" s="719" t="s">
        <v>25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724">
        <f>F78*3</f>
        <v>3</v>
      </c>
      <c r="G84" s="307">
        <f ca="1">IF(ISERROR(OFFSET('HARGA SATUAN'!$I$6,MATCH(RAB!C84,'HARGA SATUAN'!$C$7:$C$1495,0),0)),0,OFFSET('HARGA SATUAN'!$I$6,MATCH(RAB!C84,'HARGA SATUAN'!$C$7:$C$1495,0),0))</f>
        <v>23936</v>
      </c>
      <c r="H84" s="308">
        <f t="shared" ca="1" si="9"/>
        <v>0</v>
      </c>
      <c r="I84" s="308">
        <f t="shared" ca="1" si="10"/>
        <v>71808</v>
      </c>
      <c r="J84" s="308">
        <f t="shared" ca="1" si="11"/>
        <v>0</v>
      </c>
      <c r="K84" s="309">
        <f t="shared" ca="1" si="12"/>
        <v>71808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718">
        <v>7</v>
      </c>
      <c r="C85" s="719" t="s">
        <v>247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Bh</v>
      </c>
      <c r="F85" s="724">
        <f>F78*1</f>
        <v>1</v>
      </c>
      <c r="G85" s="307">
        <f ca="1">IF(ISERROR(OFFSET('HARGA SATUAN'!$I$6,MATCH(RAB!C85,'HARGA SATUAN'!$C$7:$C$1495,0),0)),0,OFFSET('HARGA SATUAN'!$I$6,MATCH(RAB!C85,'HARGA SATUAN'!$C$7:$C$1495,0),0))</f>
        <v>57690</v>
      </c>
      <c r="H85" s="308">
        <f t="shared" ca="1" si="9"/>
        <v>0</v>
      </c>
      <c r="I85" s="308">
        <f t="shared" ca="1" si="10"/>
        <v>57690</v>
      </c>
      <c r="J85" s="308">
        <f t="shared" ca="1" si="11"/>
        <v>0</v>
      </c>
      <c r="K85" s="309">
        <f t="shared" ca="1" si="12"/>
        <v>57690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718">
        <v>8</v>
      </c>
      <c r="C86" s="719" t="s">
        <v>27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724">
        <f>F78*2</f>
        <v>2</v>
      </c>
      <c r="G86" s="307">
        <f ca="1">IF(ISERROR(OFFSET('HARGA SATUAN'!$I$6,MATCH(RAB!C86,'HARGA SATUAN'!$C$7:$C$1495,0),0)),0,OFFSET('HARGA SATUAN'!$I$6,MATCH(RAB!C86,'HARGA SATUAN'!$C$7:$C$1495,0),0))</f>
        <v>16000</v>
      </c>
      <c r="H86" s="308">
        <f t="shared" ca="1" si="9"/>
        <v>0</v>
      </c>
      <c r="I86" s="308">
        <f t="shared" ca="1" si="10"/>
        <v>32000</v>
      </c>
      <c r="J86" s="308">
        <f t="shared" ca="1" si="11"/>
        <v>0</v>
      </c>
      <c r="K86" s="309">
        <f t="shared" ca="1" si="12"/>
        <v>32000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718">
        <v>9</v>
      </c>
      <c r="C87" s="719" t="s">
        <v>265</v>
      </c>
      <c r="D87" s="305" t="str">
        <f ca="1">IF(ISERROR(OFFSET('HARGA SATUAN'!$D$6,MATCH(RAB!C87,'HARGA SATUAN'!$C$7:$C$1495,0),0)),"",OFFSET('HARGA SATUAN'!$D$6,MATCH(RAB!C87,'HARGA SATUAN'!$C$7:$C$1495,0),0))</f>
        <v>HDW</v>
      </c>
      <c r="E87" s="306" t="str">
        <f ca="1">IF(B87="+","Unit",IF(ISERROR(OFFSET('HARGA SATUAN'!$E$6,MATCH(RAB!C87,'HARGA SATUAN'!$C$7:$C$1495,0),0)),"",OFFSET('HARGA SATUAN'!$E$6,MATCH(RAB!C87,'HARGA SATUAN'!$C$7:$C$1495,0),0)))</f>
        <v>Bh</v>
      </c>
      <c r="F87" s="724">
        <f>F78*2</f>
        <v>2</v>
      </c>
      <c r="G87" s="307">
        <f ca="1">IF(ISERROR(OFFSET('HARGA SATUAN'!$I$6,MATCH(RAB!C87,'HARGA SATUAN'!$C$7:$C$1495,0),0)),0,OFFSET('HARGA SATUAN'!$I$6,MATCH(RAB!C87,'HARGA SATUAN'!$C$7:$C$1495,0),0))</f>
        <v>33501.866666666669</v>
      </c>
      <c r="H87" s="308">
        <f t="shared" ref="H87:H150" ca="1" si="14">IF(OR(D87="MDU",D87="MDU-KD"),(IF($O$3="RAB NON MDU","PLN KD",G87*F87)),0)</f>
        <v>0</v>
      </c>
      <c r="I87" s="308">
        <f t="shared" ref="I87:I150" ca="1" si="15">IF(D87="HDW",G87*F87,0)</f>
        <v>67003.733333333337</v>
      </c>
      <c r="J87" s="308">
        <f t="shared" ref="J87:J150" ca="1" si="16">IF(D87="JASA",G87*F87,0)</f>
        <v>0</v>
      </c>
      <c r="K87" s="309">
        <f t="shared" ref="K87:K150" ca="1" si="17">SUM(H87:J87)</f>
        <v>67003.733333333337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718">
        <v>10</v>
      </c>
      <c r="C88" s="719" t="s">
        <v>26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Bh</v>
      </c>
      <c r="F88" s="724">
        <f>F78*1</f>
        <v>1</v>
      </c>
      <c r="G88" s="307">
        <f ca="1">IF(ISERROR(OFFSET('HARGA SATUAN'!$I$6,MATCH(RAB!C88,'HARGA SATUAN'!$C$7:$C$1495,0),0)),0,OFFSET('HARGA SATUAN'!$I$6,MATCH(RAB!C88,'HARGA SATUAN'!$C$7:$C$1495,0),0))</f>
        <v>2500</v>
      </c>
      <c r="H88" s="308">
        <f t="shared" ca="1" si="14"/>
        <v>0</v>
      </c>
      <c r="I88" s="308">
        <f t="shared" ca="1" si="15"/>
        <v>2500</v>
      </c>
      <c r="J88" s="308">
        <f t="shared" ca="1" si="16"/>
        <v>0</v>
      </c>
      <c r="K88" s="309">
        <f t="shared" ca="1" si="17"/>
        <v>2500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718">
        <v>11</v>
      </c>
      <c r="C89" s="723" t="s">
        <v>666</v>
      </c>
      <c r="D89" s="305" t="str">
        <f ca="1">IF(ISERROR(OFFSET('HARGA SATUAN'!$D$6,MATCH(RAB!C89,'HARGA SATUAN'!$C$7:$C$1495,0),0)),"",OFFSET('HARGA SATUAN'!$D$6,MATCH(RAB!C89,'HARGA SATUAN'!$C$7:$C$1495,0),0))</f>
        <v>JASA</v>
      </c>
      <c r="E89" s="306" t="str">
        <f ca="1">IF(B89="+","Unit",IF(ISERROR(OFFSET('HARGA SATUAN'!$E$6,MATCH(RAB!C89,'HARGA SATUAN'!$C$7:$C$1495,0),0)),"",OFFSET('HARGA SATUAN'!$E$6,MATCH(RAB!C89,'HARGA SATUAN'!$C$7:$C$1495,0),0)))</f>
        <v>Unit</v>
      </c>
      <c r="F89" s="724">
        <f>F78*1</f>
        <v>1</v>
      </c>
      <c r="G89" s="307">
        <f ca="1">IF(ISERROR(OFFSET('HARGA SATUAN'!$I$6,MATCH(RAB!C89,'HARGA SATUAN'!$C$7:$C$1495,0),0)),0,OFFSET('HARGA SATUAN'!$I$6,MATCH(RAB!C89,'HARGA SATUAN'!$C$7:$C$1495,0),0))</f>
        <v>93100</v>
      </c>
      <c r="H89" s="308">
        <f t="shared" ca="1" si="14"/>
        <v>0</v>
      </c>
      <c r="I89" s="308">
        <f t="shared" ca="1" si="15"/>
        <v>0</v>
      </c>
      <c r="J89" s="308">
        <f t="shared" ca="1" si="16"/>
        <v>93100</v>
      </c>
      <c r="K89" s="309">
        <f t="shared" ca="1" si="17"/>
        <v>93100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453"/>
      <c r="C90" s="454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55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14"/>
        <v>0</v>
      </c>
      <c r="I90" s="308">
        <f t="shared" ca="1" si="15"/>
        <v>0</v>
      </c>
      <c r="J90" s="308">
        <f t="shared" ca="1" si="16"/>
        <v>0</v>
      </c>
      <c r="K90" s="309">
        <f t="shared" ca="1" si="17"/>
        <v>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718" t="s">
        <v>1035</v>
      </c>
      <c r="C91" s="719" t="s">
        <v>1644</v>
      </c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>Unit</v>
      </c>
      <c r="F91" s="455">
        <v>2</v>
      </c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14"/>
        <v>0</v>
      </c>
      <c r="I91" s="308">
        <f t="shared" ca="1" si="15"/>
        <v>0</v>
      </c>
      <c r="J91" s="308">
        <f t="shared" ca="1" si="16"/>
        <v>0</v>
      </c>
      <c r="K91" s="309">
        <f t="shared" ca="1" si="17"/>
        <v>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718">
        <v>1</v>
      </c>
      <c r="C92" s="719" t="s">
        <v>28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455">
        <f>F91*1</f>
        <v>2</v>
      </c>
      <c r="G92" s="307">
        <f ca="1">IF(ISERROR(OFFSET('HARGA SATUAN'!$I$6,MATCH(RAB!C92,'HARGA SATUAN'!$C$7:$C$1495,0),0)),0,OFFSET('HARGA SATUAN'!$I$6,MATCH(RAB!C92,'HARGA SATUAN'!$C$7:$C$1495,0),0))</f>
        <v>26500</v>
      </c>
      <c r="H92" s="308">
        <f t="shared" ca="1" si="14"/>
        <v>0</v>
      </c>
      <c r="I92" s="308">
        <f t="shared" ca="1" si="15"/>
        <v>53000</v>
      </c>
      <c r="J92" s="308">
        <f t="shared" ca="1" si="16"/>
        <v>0</v>
      </c>
      <c r="K92" s="309">
        <f t="shared" ca="1" si="17"/>
        <v>53000</v>
      </c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718">
        <v>2</v>
      </c>
      <c r="C93" s="719" t="s">
        <v>203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Bh</v>
      </c>
      <c r="F93" s="455">
        <f>F91*1</f>
        <v>2</v>
      </c>
      <c r="G93" s="307">
        <f ca="1">IF(ISERROR(OFFSET('HARGA SATUAN'!$I$6,MATCH(RAB!C93,'HARGA SATUAN'!$C$7:$C$1495,0),0)),0,OFFSET('HARGA SATUAN'!$I$6,MATCH(RAB!C93,'HARGA SATUAN'!$C$7:$C$1495,0),0))</f>
        <v>12500</v>
      </c>
      <c r="H93" s="308">
        <f t="shared" ca="1" si="14"/>
        <v>0</v>
      </c>
      <c r="I93" s="308">
        <f t="shared" ca="1" si="15"/>
        <v>25000</v>
      </c>
      <c r="J93" s="308">
        <f t="shared" ca="1" si="16"/>
        <v>0</v>
      </c>
      <c r="K93" s="309">
        <f t="shared" ca="1" si="17"/>
        <v>25000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718">
        <v>3</v>
      </c>
      <c r="C94" s="719" t="s">
        <v>206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Mtr</v>
      </c>
      <c r="F94" s="455">
        <f>F91*12</f>
        <v>24</v>
      </c>
      <c r="G94" s="307">
        <f ca="1">IF(ISERROR(OFFSET('HARGA SATUAN'!$I$6,MATCH(RAB!C94,'HARGA SATUAN'!$C$7:$C$1495,0),0)),0,OFFSET('HARGA SATUAN'!$I$6,MATCH(RAB!C94,'HARGA SATUAN'!$C$7:$C$1495,0),0))</f>
        <v>39204</v>
      </c>
      <c r="H94" s="308">
        <f t="shared" ca="1" si="14"/>
        <v>0</v>
      </c>
      <c r="I94" s="308">
        <f t="shared" ca="1" si="15"/>
        <v>940896</v>
      </c>
      <c r="J94" s="308">
        <f t="shared" ca="1" si="16"/>
        <v>0</v>
      </c>
      <c r="K94" s="309">
        <f t="shared" ca="1" si="17"/>
        <v>940896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718">
        <v>4</v>
      </c>
      <c r="C95" s="719" t="s">
        <v>287</v>
      </c>
      <c r="D95" s="305" t="str">
        <f ca="1">IF(ISERROR(OFFSET('HARGA SATUAN'!$D$6,MATCH(RAB!C95,'HARGA SATUAN'!$C$7:$C$1495,0),0)),"",OFFSET('HARGA SATUAN'!$D$6,MATCH(RAB!C95,'HARGA SATUAN'!$C$7:$C$1495,0),0))</f>
        <v>HDW</v>
      </c>
      <c r="E95" s="306" t="str">
        <f ca="1">IF(B95="+","Unit",IF(ISERROR(OFFSET('HARGA SATUAN'!$E$6,MATCH(RAB!C95,'HARGA SATUAN'!$C$7:$C$1495,0),0)),"",OFFSET('HARGA SATUAN'!$E$6,MATCH(RAB!C95,'HARGA SATUAN'!$C$7:$C$1495,0),0)))</f>
        <v>Bh</v>
      </c>
      <c r="F95" s="455">
        <f>F91*2</f>
        <v>4</v>
      </c>
      <c r="G95" s="307">
        <f ca="1">IF(ISERROR(OFFSET('HARGA SATUAN'!$I$6,MATCH(RAB!C95,'HARGA SATUAN'!$C$7:$C$1495,0),0)),0,OFFSET('HARGA SATUAN'!$I$6,MATCH(RAB!C95,'HARGA SATUAN'!$C$7:$C$1495,0),0))</f>
        <v>40000</v>
      </c>
      <c r="H95" s="308">
        <f t="shared" ca="1" si="14"/>
        <v>0</v>
      </c>
      <c r="I95" s="308">
        <f t="shared" ca="1" si="15"/>
        <v>160000</v>
      </c>
      <c r="J95" s="308">
        <f t="shared" ca="1" si="16"/>
        <v>0</v>
      </c>
      <c r="K95" s="309">
        <f t="shared" ca="1" si="17"/>
        <v>160000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718">
        <v>5</v>
      </c>
      <c r="C96" s="719" t="s">
        <v>26</v>
      </c>
      <c r="D96" s="305" t="str">
        <f ca="1">IF(ISERROR(OFFSET('HARGA SATUAN'!$D$6,MATCH(RAB!C96,'HARGA SATUAN'!$C$7:$C$1495,0),0)),"",OFFSET('HARGA SATUAN'!$D$6,MATCH(RAB!C96,'HARGA SATUAN'!$C$7:$C$1495,0),0))</f>
        <v>HDW</v>
      </c>
      <c r="E96" s="306" t="str">
        <f ca="1">IF(B96="+","Unit",IF(ISERROR(OFFSET('HARGA SATUAN'!$E$6,MATCH(RAB!C96,'HARGA SATUAN'!$C$7:$C$1495,0),0)),"",OFFSET('HARGA SATUAN'!$E$6,MATCH(RAB!C96,'HARGA SATUAN'!$C$7:$C$1495,0),0)))</f>
        <v>Bh</v>
      </c>
      <c r="F96" s="455">
        <f>F91*1</f>
        <v>2</v>
      </c>
      <c r="G96" s="307">
        <f ca="1">IF(ISERROR(OFFSET('HARGA SATUAN'!$I$6,MATCH(RAB!C96,'HARGA SATUAN'!$C$7:$C$1495,0),0)),0,OFFSET('HARGA SATUAN'!$I$6,MATCH(RAB!C96,'HARGA SATUAN'!$C$7:$C$1495,0),0))</f>
        <v>2500</v>
      </c>
      <c r="H96" s="308">
        <f t="shared" ca="1" si="14"/>
        <v>0</v>
      </c>
      <c r="I96" s="308">
        <f t="shared" ca="1" si="15"/>
        <v>5000</v>
      </c>
      <c r="J96" s="308">
        <f t="shared" ca="1" si="16"/>
        <v>0</v>
      </c>
      <c r="K96" s="309">
        <f t="shared" ca="1" si="17"/>
        <v>5000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718">
        <v>6</v>
      </c>
      <c r="C97" s="719" t="s">
        <v>760</v>
      </c>
      <c r="D97" s="305" t="str">
        <f ca="1">IF(ISERROR(OFFSET('HARGA SATUAN'!$D$6,MATCH(RAB!C97,'HARGA SATUAN'!$C$7:$C$1495,0),0)),"",OFFSET('HARGA SATUAN'!$D$6,MATCH(RAB!C97,'HARGA SATUAN'!$C$7:$C$1495,0),0))</f>
        <v>JASA</v>
      </c>
      <c r="E97" s="306" t="str">
        <f ca="1">IF(B97="+","Unit",IF(ISERROR(OFFSET('HARGA SATUAN'!$E$6,MATCH(RAB!C97,'HARGA SATUAN'!$C$7:$C$1495,0),0)),"",OFFSET('HARGA SATUAN'!$E$6,MATCH(RAB!C97,'HARGA SATUAN'!$C$7:$C$1495,0),0)))</f>
        <v>Unit</v>
      </c>
      <c r="F97" s="455">
        <f>F91*1</f>
        <v>2</v>
      </c>
      <c r="G97" s="307">
        <f ca="1">IF(ISERROR(OFFSET('HARGA SATUAN'!$I$6,MATCH(RAB!C97,'HARGA SATUAN'!$C$7:$C$1495,0),0)),0,OFFSET('HARGA SATUAN'!$I$6,MATCH(RAB!C97,'HARGA SATUAN'!$C$7:$C$1495,0),0))</f>
        <v>36600</v>
      </c>
      <c r="H97" s="308">
        <f t="shared" ca="1" si="14"/>
        <v>0</v>
      </c>
      <c r="I97" s="308">
        <f t="shared" ca="1" si="15"/>
        <v>0</v>
      </c>
      <c r="J97" s="308">
        <f t="shared" ca="1" si="16"/>
        <v>73200</v>
      </c>
      <c r="K97" s="309">
        <f t="shared" ca="1" si="17"/>
        <v>73200</v>
      </c>
      <c r="L97" s="316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453"/>
      <c r="C98" s="454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55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14"/>
        <v>0</v>
      </c>
      <c r="I98" s="308">
        <f t="shared" ca="1" si="15"/>
        <v>0</v>
      </c>
      <c r="J98" s="308">
        <f t="shared" ca="1" si="16"/>
        <v>0</v>
      </c>
      <c r="K98" s="309">
        <f t="shared" ca="1" si="17"/>
        <v>0</v>
      </c>
      <c r="L98" s="316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718" t="s">
        <v>1035</v>
      </c>
      <c r="C99" s="719" t="s">
        <v>1643</v>
      </c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>Unit</v>
      </c>
      <c r="F99" s="455">
        <v>2</v>
      </c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14"/>
        <v>0</v>
      </c>
      <c r="I99" s="308">
        <f t="shared" ca="1" si="15"/>
        <v>0</v>
      </c>
      <c r="J99" s="308">
        <f t="shared" ca="1" si="16"/>
        <v>0</v>
      </c>
      <c r="K99" s="309">
        <f t="shared" ca="1" si="17"/>
        <v>0</v>
      </c>
      <c r="L99" s="316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451">
        <v>1</v>
      </c>
      <c r="C100" s="452" t="s">
        <v>597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Bh</v>
      </c>
      <c r="F100" s="455">
        <f>F99*1</f>
        <v>2</v>
      </c>
      <c r="G100" s="307">
        <f ca="1">IF(ISERROR(OFFSET('HARGA SATUAN'!$I$6,MATCH(RAB!C100,'HARGA SATUAN'!$C$7:$C$1495,0),0)),0,OFFSET('HARGA SATUAN'!$I$6,MATCH(RAB!C100,'HARGA SATUAN'!$C$7:$C$1495,0),0))</f>
        <v>120900</v>
      </c>
      <c r="H100" s="308">
        <f t="shared" ca="1" si="14"/>
        <v>0</v>
      </c>
      <c r="I100" s="308">
        <f t="shared" ca="1" si="15"/>
        <v>241800</v>
      </c>
      <c r="J100" s="308">
        <f t="shared" ca="1" si="16"/>
        <v>0</v>
      </c>
      <c r="K100" s="309">
        <f t="shared" ca="1" si="17"/>
        <v>241800</v>
      </c>
      <c r="L100" s="316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453">
        <v>2</v>
      </c>
      <c r="C101" s="454" t="s">
        <v>261</v>
      </c>
      <c r="D101" s="305" t="str">
        <f ca="1">IF(ISERROR(OFFSET('HARGA SATUAN'!$D$6,MATCH(RAB!C101,'HARGA SATUAN'!$C$7:$C$1495,0),0)),"",OFFSET('HARGA SATUAN'!$D$6,MATCH(RAB!C101,'HARGA SATUAN'!$C$7:$C$1495,0),0))</f>
        <v>HDW</v>
      </c>
      <c r="E101" s="306" t="str">
        <f ca="1">IF(B101="+","Unit",IF(ISERROR(OFFSET('HARGA SATUAN'!$E$6,MATCH(RAB!C101,'HARGA SATUAN'!$C$7:$C$1495,0),0)),"",OFFSET('HARGA SATUAN'!$E$6,MATCH(RAB!C101,'HARGA SATUAN'!$C$7:$C$1495,0),0)))</f>
        <v>Bh</v>
      </c>
      <c r="F101" s="455">
        <f>F99*1</f>
        <v>2</v>
      </c>
      <c r="G101" s="307">
        <f ca="1">IF(ISERROR(OFFSET('HARGA SATUAN'!$I$6,MATCH(RAB!C101,'HARGA SATUAN'!$C$7:$C$1495,0),0)),0,OFFSET('HARGA SATUAN'!$I$6,MATCH(RAB!C101,'HARGA SATUAN'!$C$7:$C$1495,0),0))</f>
        <v>135800</v>
      </c>
      <c r="H101" s="308">
        <f t="shared" ca="1" si="14"/>
        <v>0</v>
      </c>
      <c r="I101" s="308">
        <f t="shared" ca="1" si="15"/>
        <v>271600</v>
      </c>
      <c r="J101" s="308">
        <f t="shared" ca="1" si="16"/>
        <v>0</v>
      </c>
      <c r="K101" s="309">
        <f t="shared" ca="1" si="17"/>
        <v>271600</v>
      </c>
      <c r="L101" s="316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453">
        <v>3</v>
      </c>
      <c r="C102" s="723" t="s">
        <v>214</v>
      </c>
      <c r="D102" s="305" t="str">
        <f ca="1">IF(ISERROR(OFFSET('HARGA SATUAN'!$D$6,MATCH(RAB!C102,'HARGA SATUAN'!$C$7:$C$1495,0),0)),"",OFFSET('HARGA SATUAN'!$D$6,MATCH(RAB!C102,'HARGA SATUAN'!$C$7:$C$1495,0),0))</f>
        <v>HDW</v>
      </c>
      <c r="E102" s="306" t="str">
        <f ca="1">IF(B102="+","Unit",IF(ISERROR(OFFSET('HARGA SATUAN'!$E$6,MATCH(RAB!C102,'HARGA SATUAN'!$C$7:$C$1495,0),0)),"",OFFSET('HARGA SATUAN'!$E$6,MATCH(RAB!C102,'HARGA SATUAN'!$C$7:$C$1495,0),0)))</f>
        <v>Bh</v>
      </c>
      <c r="F102" s="724">
        <f>F99*1</f>
        <v>2</v>
      </c>
      <c r="G102" s="307">
        <f ca="1">IF(ISERROR(OFFSET('HARGA SATUAN'!$I$6,MATCH(RAB!C102,'HARGA SATUAN'!$C$7:$C$1495,0),0)),0,OFFSET('HARGA SATUAN'!$I$6,MATCH(RAB!C102,'HARGA SATUAN'!$C$7:$C$1495,0),0))</f>
        <v>4500</v>
      </c>
      <c r="H102" s="308">
        <f t="shared" ca="1" si="14"/>
        <v>0</v>
      </c>
      <c r="I102" s="308">
        <f t="shared" ca="1" si="15"/>
        <v>9000</v>
      </c>
      <c r="J102" s="308">
        <f t="shared" ca="1" si="16"/>
        <v>0</v>
      </c>
      <c r="K102" s="309">
        <f t="shared" ca="1" si="17"/>
        <v>9000</v>
      </c>
      <c r="L102" s="316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718">
        <v>4</v>
      </c>
      <c r="C103" s="719" t="s">
        <v>768</v>
      </c>
      <c r="D103" s="305" t="str">
        <f ca="1">IF(ISERROR(OFFSET('HARGA SATUAN'!$D$6,MATCH(RAB!C103,'HARGA SATUAN'!$C$7:$C$1495,0),0)),"",OFFSET('HARGA SATUAN'!$D$6,MATCH(RAB!C103,'HARGA SATUAN'!$C$7:$C$1495,0),0))</f>
        <v>JASA</v>
      </c>
      <c r="E103" s="306" t="str">
        <f ca="1">IF(B103="+","Unit",IF(ISERROR(OFFSET('HARGA SATUAN'!$E$6,MATCH(RAB!C103,'HARGA SATUAN'!$C$7:$C$1495,0),0)),"",OFFSET('HARGA SATUAN'!$E$6,MATCH(RAB!C103,'HARGA SATUAN'!$C$7:$C$1495,0),0)))</f>
        <v>Unit</v>
      </c>
      <c r="F103" s="455">
        <f>F99*1</f>
        <v>2</v>
      </c>
      <c r="G103" s="307">
        <f ca="1">IF(ISERROR(OFFSET('HARGA SATUAN'!$I$6,MATCH(RAB!C103,'HARGA SATUAN'!$C$7:$C$1495,0),0)),0,OFFSET('HARGA SATUAN'!$I$6,MATCH(RAB!C103,'HARGA SATUAN'!$C$7:$C$1495,0),0))</f>
        <v>55500</v>
      </c>
      <c r="H103" s="308">
        <f t="shared" ca="1" si="14"/>
        <v>0</v>
      </c>
      <c r="I103" s="308">
        <f t="shared" ca="1" si="15"/>
        <v>0</v>
      </c>
      <c r="J103" s="308">
        <f t="shared" ca="1" si="16"/>
        <v>111000</v>
      </c>
      <c r="K103" s="309">
        <f t="shared" ca="1" si="17"/>
        <v>111000</v>
      </c>
      <c r="L103" s="316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453"/>
      <c r="C104" s="454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55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14"/>
        <v>0</v>
      </c>
      <c r="I104" s="308">
        <f t="shared" ca="1" si="15"/>
        <v>0</v>
      </c>
      <c r="J104" s="308">
        <f t="shared" ca="1" si="16"/>
        <v>0</v>
      </c>
      <c r="K104" s="309">
        <f t="shared" ca="1" si="17"/>
        <v>0</v>
      </c>
      <c r="L104" s="316"/>
      <c r="M104" s="289"/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718" t="s">
        <v>1035</v>
      </c>
      <c r="C105" s="719" t="s">
        <v>1645</v>
      </c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>Unit</v>
      </c>
      <c r="F105" s="455">
        <v>5</v>
      </c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14"/>
        <v>0</v>
      </c>
      <c r="I105" s="308">
        <f t="shared" ca="1" si="15"/>
        <v>0</v>
      </c>
      <c r="J105" s="308">
        <f t="shared" ca="1" si="16"/>
        <v>0</v>
      </c>
      <c r="K105" s="309">
        <f t="shared" ca="1" si="17"/>
        <v>0</v>
      </c>
      <c r="L105" s="316"/>
      <c r="M105" s="289"/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718">
        <v>1</v>
      </c>
      <c r="C106" s="719" t="s">
        <v>30</v>
      </c>
      <c r="D106" s="305" t="str">
        <f ca="1">IF(ISERROR(OFFSET('HARGA SATUAN'!$D$6,MATCH(RAB!C106,'HARGA SATUAN'!$C$7:$C$1495,0),0)),"",OFFSET('HARGA SATUAN'!$D$6,MATCH(RAB!C106,'HARGA SATUAN'!$C$7:$C$1495,0),0))</f>
        <v>HDW</v>
      </c>
      <c r="E106" s="306" t="str">
        <f ca="1">IF(B106="+","Unit",IF(ISERROR(OFFSET('HARGA SATUAN'!$E$6,MATCH(RAB!C106,'HARGA SATUAN'!$C$7:$C$1495,0),0)),"",OFFSET('HARGA SATUAN'!$E$6,MATCH(RAB!C106,'HARGA SATUAN'!$C$7:$C$1495,0),0)))</f>
        <v>Bh</v>
      </c>
      <c r="F106" s="455">
        <f>F105*1</f>
        <v>5</v>
      </c>
      <c r="G106" s="307">
        <f ca="1">IF(ISERROR(OFFSET('HARGA SATUAN'!$I$6,MATCH(RAB!C106,'HARGA SATUAN'!$C$7:$C$1495,0),0)),0,OFFSET('HARGA SATUAN'!$I$6,MATCH(RAB!C106,'HARGA SATUAN'!$C$7:$C$1495,0),0))</f>
        <v>47459</v>
      </c>
      <c r="H106" s="308">
        <f t="shared" ca="1" si="14"/>
        <v>0</v>
      </c>
      <c r="I106" s="308">
        <f t="shared" ca="1" si="15"/>
        <v>237295</v>
      </c>
      <c r="J106" s="308">
        <f t="shared" ca="1" si="16"/>
        <v>0</v>
      </c>
      <c r="K106" s="309">
        <f t="shared" ca="1" si="17"/>
        <v>237295</v>
      </c>
      <c r="L106" s="316"/>
      <c r="M106" s="289"/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718">
        <v>2</v>
      </c>
      <c r="C107" s="719" t="s">
        <v>32</v>
      </c>
      <c r="D107" s="305" t="str">
        <f ca="1">IF(ISERROR(OFFSET('HARGA SATUAN'!$D$6,MATCH(RAB!C107,'HARGA SATUAN'!$C$7:$C$1495,0),0)),"",OFFSET('HARGA SATUAN'!$D$6,MATCH(RAB!C107,'HARGA SATUAN'!$C$7:$C$1495,0),0))</f>
        <v>HDW</v>
      </c>
      <c r="E107" s="306" t="str">
        <f ca="1">IF(B107="+","Unit",IF(ISERROR(OFFSET('HARGA SATUAN'!$E$6,MATCH(RAB!C107,'HARGA SATUAN'!$C$7:$C$1495,0),0)),"",OFFSET('HARGA SATUAN'!$E$6,MATCH(RAB!C107,'HARGA SATUAN'!$C$7:$C$1495,0),0)))</f>
        <v>Mtr</v>
      </c>
      <c r="F107" s="455">
        <f>F105*1</f>
        <v>5</v>
      </c>
      <c r="G107" s="307">
        <f ca="1">IF(ISERROR(OFFSET('HARGA SATUAN'!$I$6,MATCH(RAB!C107,'HARGA SATUAN'!$C$7:$C$1495,0),0)),0,OFFSET('HARGA SATUAN'!$I$6,MATCH(RAB!C107,'HARGA SATUAN'!$C$7:$C$1495,0),0))</f>
        <v>30000</v>
      </c>
      <c r="H107" s="308">
        <f t="shared" ca="1" si="14"/>
        <v>0</v>
      </c>
      <c r="I107" s="308">
        <f t="shared" ca="1" si="15"/>
        <v>150000</v>
      </c>
      <c r="J107" s="308">
        <f t="shared" ca="1" si="16"/>
        <v>0</v>
      </c>
      <c r="K107" s="309">
        <f t="shared" ca="1" si="17"/>
        <v>150000</v>
      </c>
      <c r="L107" s="316"/>
      <c r="M107" s="289"/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718">
        <v>3</v>
      </c>
      <c r="C108" s="719" t="s">
        <v>33</v>
      </c>
      <c r="D108" s="305" t="str">
        <f ca="1">IF(ISERROR(OFFSET('HARGA SATUAN'!$D$6,MATCH(RAB!C108,'HARGA SATUAN'!$C$7:$C$1495,0),0)),"",OFFSET('HARGA SATUAN'!$D$6,MATCH(RAB!C108,'HARGA SATUAN'!$C$7:$C$1495,0),0))</f>
        <v>HDW</v>
      </c>
      <c r="E108" s="306" t="str">
        <f ca="1">IF(B108="+","Unit",IF(ISERROR(OFFSET('HARGA SATUAN'!$E$6,MATCH(RAB!C108,'HARGA SATUAN'!$C$7:$C$1495,0),0)),"",OFFSET('HARGA SATUAN'!$E$6,MATCH(RAB!C108,'HARGA SATUAN'!$C$7:$C$1495,0),0)))</f>
        <v>Bh</v>
      </c>
      <c r="F108" s="455">
        <f>F105*1</f>
        <v>5</v>
      </c>
      <c r="G108" s="307">
        <f ca="1">IF(ISERROR(OFFSET('HARGA SATUAN'!$I$6,MATCH(RAB!C108,'HARGA SATUAN'!$C$7:$C$1495,0),0)),0,OFFSET('HARGA SATUAN'!$I$6,MATCH(RAB!C108,'HARGA SATUAN'!$C$7:$C$1495,0),0))</f>
        <v>9500</v>
      </c>
      <c r="H108" s="308">
        <f t="shared" ca="1" si="14"/>
        <v>0</v>
      </c>
      <c r="I108" s="308">
        <f t="shared" ca="1" si="15"/>
        <v>47500</v>
      </c>
      <c r="J108" s="308">
        <f t="shared" ca="1" si="16"/>
        <v>0</v>
      </c>
      <c r="K108" s="309">
        <f t="shared" ca="1" si="17"/>
        <v>47500</v>
      </c>
      <c r="L108" s="316"/>
      <c r="M108" s="289"/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718">
        <v>4</v>
      </c>
      <c r="C109" s="719" t="s">
        <v>738</v>
      </c>
      <c r="D109" s="305" t="str">
        <f ca="1">IF(ISERROR(OFFSET('HARGA SATUAN'!$D$6,MATCH(RAB!C109,'HARGA SATUAN'!$C$7:$C$1495,0),0)),"",OFFSET('HARGA SATUAN'!$D$6,MATCH(RAB!C109,'HARGA SATUAN'!$C$7:$C$1495,0),0))</f>
        <v>JASA</v>
      </c>
      <c r="E109" s="306" t="str">
        <f ca="1">IF(B109="+","Unit",IF(ISERROR(OFFSET('HARGA SATUAN'!$E$6,MATCH(RAB!C109,'HARGA SATUAN'!$C$7:$C$1495,0),0)),"",OFFSET('HARGA SATUAN'!$E$6,MATCH(RAB!C109,'HARGA SATUAN'!$C$7:$C$1495,0),0)))</f>
        <v>Unit</v>
      </c>
      <c r="F109" s="455">
        <f>F105*1</f>
        <v>5</v>
      </c>
      <c r="G109" s="307">
        <f ca="1">IF(ISERROR(OFFSET('HARGA SATUAN'!$I$6,MATCH(RAB!C109,'HARGA SATUAN'!$C$7:$C$1495,0),0)),0,OFFSET('HARGA SATUAN'!$I$6,MATCH(RAB!C109,'HARGA SATUAN'!$C$7:$C$1495,0),0))</f>
        <v>21200</v>
      </c>
      <c r="H109" s="308">
        <f t="shared" ca="1" si="14"/>
        <v>0</v>
      </c>
      <c r="I109" s="308">
        <f t="shared" ca="1" si="15"/>
        <v>0</v>
      </c>
      <c r="J109" s="308">
        <f t="shared" ca="1" si="16"/>
        <v>106000</v>
      </c>
      <c r="K109" s="309">
        <f t="shared" ca="1" si="17"/>
        <v>106000</v>
      </c>
      <c r="L109" s="316"/>
      <c r="M109" s="289"/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453"/>
      <c r="C110" s="454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/>
      </c>
      <c r="F110" s="455"/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ca="1" si="14"/>
        <v>0</v>
      </c>
      <c r="I110" s="308">
        <f t="shared" ca="1" si="15"/>
        <v>0</v>
      </c>
      <c r="J110" s="308">
        <f t="shared" ca="1" si="16"/>
        <v>0</v>
      </c>
      <c r="K110" s="309">
        <f t="shared" ca="1" si="17"/>
        <v>0</v>
      </c>
      <c r="L110" s="316"/>
      <c r="M110" s="289"/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718" t="s">
        <v>1035</v>
      </c>
      <c r="C111" s="719" t="s">
        <v>1646</v>
      </c>
      <c r="D111" s="305" t="str">
        <f ca="1">IF(ISERROR(OFFSET('HARGA SATUAN'!$D$6,MATCH(RAB!C111,'HARGA SATUAN'!$C$7:$C$1495,0),0)),"",OFFSET('HARGA SATUAN'!$D$6,MATCH(RAB!C111,'HARGA SATUAN'!$C$7:$C$1495,0),0))</f>
        <v/>
      </c>
      <c r="E111" s="306" t="str">
        <f ca="1">IF(B111="+","Unit",IF(ISERROR(OFFSET('HARGA SATUAN'!$E$6,MATCH(RAB!C111,'HARGA SATUAN'!$C$7:$C$1495,0),0)),"",OFFSET('HARGA SATUAN'!$E$6,MATCH(RAB!C111,'HARGA SATUAN'!$C$7:$C$1495,0),0)))</f>
        <v>Unit</v>
      </c>
      <c r="F111" s="724">
        <v>9</v>
      </c>
      <c r="G111" s="307">
        <f ca="1">IF(ISERROR(OFFSET('HARGA SATUAN'!$I$6,MATCH(RAB!C111,'HARGA SATUAN'!$C$7:$C$1495,0),0)),0,OFFSET('HARGA SATUAN'!$I$6,MATCH(RAB!C111,'HARGA SATUAN'!$C$7:$C$1495,0),0))</f>
        <v>0</v>
      </c>
      <c r="H111" s="308">
        <f t="shared" ca="1" si="14"/>
        <v>0</v>
      </c>
      <c r="I111" s="308">
        <f t="shared" ca="1" si="15"/>
        <v>0</v>
      </c>
      <c r="J111" s="308">
        <f t="shared" ca="1" si="16"/>
        <v>0</v>
      </c>
      <c r="K111" s="309">
        <f t="shared" ca="1" si="17"/>
        <v>0</v>
      </c>
      <c r="L111" s="316"/>
      <c r="M111" s="289"/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718">
        <v>1</v>
      </c>
      <c r="C112" s="719" t="s">
        <v>159</v>
      </c>
      <c r="D112" s="305" t="str">
        <f ca="1">IF(ISERROR(OFFSET('HARGA SATUAN'!$D$6,MATCH(RAB!C112,'HARGA SATUAN'!$C$7:$C$1495,0),0)),"",OFFSET('HARGA SATUAN'!$D$6,MATCH(RAB!C112,'HARGA SATUAN'!$C$7:$C$1495,0),0))</f>
        <v>HDW</v>
      </c>
      <c r="E112" s="306" t="str">
        <f ca="1">IF(B112="+","Unit",IF(ISERROR(OFFSET('HARGA SATUAN'!$E$6,MATCH(RAB!C112,'HARGA SATUAN'!$C$7:$C$1495,0),0)),"",OFFSET('HARGA SATUAN'!$E$6,MATCH(RAB!C112,'HARGA SATUAN'!$C$7:$C$1495,0),0)))</f>
        <v>Bh</v>
      </c>
      <c r="F112" s="724">
        <f>F111*1</f>
        <v>9</v>
      </c>
      <c r="G112" s="307">
        <f ca="1">IF(ISERROR(OFFSET('HARGA SATUAN'!$I$6,MATCH(RAB!C112,'HARGA SATUAN'!$C$7:$C$1495,0),0)),0,OFFSET('HARGA SATUAN'!$I$6,MATCH(RAB!C112,'HARGA SATUAN'!$C$7:$C$1495,0),0))</f>
        <v>45500</v>
      </c>
      <c r="H112" s="308">
        <f t="shared" ca="1" si="14"/>
        <v>0</v>
      </c>
      <c r="I112" s="308">
        <f t="shared" ca="1" si="15"/>
        <v>409500</v>
      </c>
      <c r="J112" s="308">
        <f t="shared" ca="1" si="16"/>
        <v>0</v>
      </c>
      <c r="K112" s="309">
        <f t="shared" ca="1" si="17"/>
        <v>409500</v>
      </c>
      <c r="L112" s="316"/>
      <c r="M112" s="289"/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718">
        <v>2</v>
      </c>
      <c r="C113" s="719" t="s">
        <v>264</v>
      </c>
      <c r="D113" s="305" t="str">
        <f ca="1">IF(ISERROR(OFFSET('HARGA SATUAN'!$D$6,MATCH(RAB!C113,'HARGA SATUAN'!$C$7:$C$1495,0),0)),"",OFFSET('HARGA SATUAN'!$D$6,MATCH(RAB!C113,'HARGA SATUAN'!$C$7:$C$1495,0),0))</f>
        <v>HDW</v>
      </c>
      <c r="E113" s="306" t="str">
        <f ca="1">IF(B113="+","Unit",IF(ISERROR(OFFSET('HARGA SATUAN'!$E$6,MATCH(RAB!C113,'HARGA SATUAN'!$C$7:$C$1495,0),0)),"",OFFSET('HARGA SATUAN'!$E$6,MATCH(RAB!C113,'HARGA SATUAN'!$C$7:$C$1495,0),0)))</f>
        <v>Bh</v>
      </c>
      <c r="F113" s="724">
        <f>F111*1</f>
        <v>9</v>
      </c>
      <c r="G113" s="307">
        <f ca="1">IF(ISERROR(OFFSET('HARGA SATUAN'!$I$6,MATCH(RAB!C113,'HARGA SATUAN'!$C$7:$C$1495,0),0)),0,OFFSET('HARGA SATUAN'!$I$6,MATCH(RAB!C113,'HARGA SATUAN'!$C$7:$C$1495,0),0))</f>
        <v>28000</v>
      </c>
      <c r="H113" s="308">
        <f t="shared" ca="1" si="14"/>
        <v>0</v>
      </c>
      <c r="I113" s="308">
        <f t="shared" ca="1" si="15"/>
        <v>252000</v>
      </c>
      <c r="J113" s="308">
        <f t="shared" ca="1" si="16"/>
        <v>0</v>
      </c>
      <c r="K113" s="309">
        <f t="shared" ca="1" si="17"/>
        <v>252000</v>
      </c>
      <c r="L113" s="316"/>
      <c r="M113" s="289"/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718">
        <v>3</v>
      </c>
      <c r="C114" s="719" t="s">
        <v>38</v>
      </c>
      <c r="D114" s="305" t="str">
        <f ca="1">IF(ISERROR(OFFSET('HARGA SATUAN'!$D$6,MATCH(RAB!C114,'HARGA SATUAN'!$C$7:$C$1495,0),0)),"",OFFSET('HARGA SATUAN'!$D$6,MATCH(RAB!C114,'HARGA SATUAN'!$C$7:$C$1495,0),0))</f>
        <v>HDW</v>
      </c>
      <c r="E114" s="306" t="str">
        <f ca="1">IF(B114="+","Unit",IF(ISERROR(OFFSET('HARGA SATUAN'!$E$6,MATCH(RAB!C114,'HARGA SATUAN'!$C$7:$C$1495,0),0)),"",OFFSET('HARGA SATUAN'!$E$6,MATCH(RAB!C114,'HARGA SATUAN'!$C$7:$C$1495,0),0)))</f>
        <v>Mtr</v>
      </c>
      <c r="F114" s="455">
        <f>F111*0.8</f>
        <v>7.2</v>
      </c>
      <c r="G114" s="307">
        <f ca="1">IF(ISERROR(OFFSET('HARGA SATUAN'!$I$6,MATCH(RAB!C114,'HARGA SATUAN'!$C$7:$C$1495,0),0)),0,OFFSET('HARGA SATUAN'!$I$6,MATCH(RAB!C114,'HARGA SATUAN'!$C$7:$C$1495,0),0))</f>
        <v>8550</v>
      </c>
      <c r="H114" s="308">
        <f t="shared" ca="1" si="14"/>
        <v>0</v>
      </c>
      <c r="I114" s="308">
        <f t="shared" ca="1" si="15"/>
        <v>61560</v>
      </c>
      <c r="J114" s="308">
        <f t="shared" ca="1" si="16"/>
        <v>0</v>
      </c>
      <c r="K114" s="309">
        <f t="shared" ca="1" si="17"/>
        <v>61560</v>
      </c>
      <c r="L114" s="316"/>
      <c r="M114" s="289"/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718">
        <v>4</v>
      </c>
      <c r="C115" s="719" t="s">
        <v>26</v>
      </c>
      <c r="D115" s="305" t="str">
        <f ca="1">IF(ISERROR(OFFSET('HARGA SATUAN'!$D$6,MATCH(RAB!C115,'HARGA SATUAN'!$C$7:$C$1495,0),0)),"",OFFSET('HARGA SATUAN'!$D$6,MATCH(RAB!C115,'HARGA SATUAN'!$C$7:$C$1495,0),0))</f>
        <v>HDW</v>
      </c>
      <c r="E115" s="306" t="str">
        <f ca="1">IF(B115="+","Unit",IF(ISERROR(OFFSET('HARGA SATUAN'!$E$6,MATCH(RAB!C115,'HARGA SATUAN'!$C$7:$C$1495,0),0)),"",OFFSET('HARGA SATUAN'!$E$6,MATCH(RAB!C115,'HARGA SATUAN'!$C$7:$C$1495,0),0)))</f>
        <v>Bh</v>
      </c>
      <c r="F115" s="455">
        <f>F111*1</f>
        <v>9</v>
      </c>
      <c r="G115" s="307">
        <f ca="1">IF(ISERROR(OFFSET('HARGA SATUAN'!$I$6,MATCH(RAB!C115,'HARGA SATUAN'!$C$7:$C$1495,0),0)),0,OFFSET('HARGA SATUAN'!$I$6,MATCH(RAB!C115,'HARGA SATUAN'!$C$7:$C$1495,0),0))</f>
        <v>2500</v>
      </c>
      <c r="H115" s="308">
        <f t="shared" ca="1" si="14"/>
        <v>0</v>
      </c>
      <c r="I115" s="308">
        <f t="shared" ca="1" si="15"/>
        <v>22500</v>
      </c>
      <c r="J115" s="308">
        <f t="shared" ca="1" si="16"/>
        <v>0</v>
      </c>
      <c r="K115" s="309">
        <f t="shared" ca="1" si="17"/>
        <v>22500</v>
      </c>
      <c r="L115" s="316"/>
      <c r="M115" s="289"/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718">
        <v>5</v>
      </c>
      <c r="C116" s="719" t="s">
        <v>623</v>
      </c>
      <c r="D116" s="305" t="str">
        <f ca="1">IF(ISERROR(OFFSET('HARGA SATUAN'!$D$6,MATCH(RAB!C116,'HARGA SATUAN'!$C$7:$C$1495,0),0)),"",OFFSET('HARGA SATUAN'!$D$6,MATCH(RAB!C116,'HARGA SATUAN'!$C$7:$C$1495,0),0))</f>
        <v>JASA</v>
      </c>
      <c r="E116" s="306" t="str">
        <f ca="1">IF(B116="+","Unit",IF(ISERROR(OFFSET('HARGA SATUAN'!$E$6,MATCH(RAB!C116,'HARGA SATUAN'!$C$7:$C$1495,0),0)),"",OFFSET('HARGA SATUAN'!$E$6,MATCH(RAB!C116,'HARGA SATUAN'!$C$7:$C$1495,0),0)))</f>
        <v>Unit</v>
      </c>
      <c r="F116" s="455">
        <f>F111*1</f>
        <v>9</v>
      </c>
      <c r="G116" s="307">
        <f ca="1">IF(ISERROR(OFFSET('HARGA SATUAN'!$I$6,MATCH(RAB!C116,'HARGA SATUAN'!$C$7:$C$1495,0),0)),0,OFFSET('HARGA SATUAN'!$I$6,MATCH(RAB!C116,'HARGA SATUAN'!$C$7:$C$1495,0),0))</f>
        <v>33200</v>
      </c>
      <c r="H116" s="308">
        <f t="shared" ca="1" si="14"/>
        <v>0</v>
      </c>
      <c r="I116" s="308">
        <f t="shared" ca="1" si="15"/>
        <v>0</v>
      </c>
      <c r="J116" s="308">
        <f t="shared" ca="1" si="16"/>
        <v>298800</v>
      </c>
      <c r="K116" s="309">
        <f t="shared" ca="1" si="17"/>
        <v>298800</v>
      </c>
      <c r="L116" s="316"/>
      <c r="M116" s="289"/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453"/>
      <c r="C117" s="454"/>
      <c r="D117" s="305" t="str">
        <f ca="1">IF(ISERROR(OFFSET('HARGA SATUAN'!$D$6,MATCH(RAB!C117,'HARGA SATUAN'!$C$7:$C$1495,0),0)),"",OFFSET('HARGA SATUAN'!$D$6,MATCH(RAB!C117,'HARGA SATUAN'!$C$7:$C$1495,0),0))</f>
        <v/>
      </c>
      <c r="E117" s="306" t="str">
        <f ca="1">IF(B117="+","Unit",IF(ISERROR(OFFSET('HARGA SATUAN'!$E$6,MATCH(RAB!C117,'HARGA SATUAN'!$C$7:$C$1495,0),0)),"",OFFSET('HARGA SATUAN'!$E$6,MATCH(RAB!C117,'HARGA SATUAN'!$C$7:$C$1495,0),0)))</f>
        <v/>
      </c>
      <c r="F117" s="455"/>
      <c r="G117" s="307">
        <f ca="1">IF(ISERROR(OFFSET('HARGA SATUAN'!$I$6,MATCH(RAB!C117,'HARGA SATUAN'!$C$7:$C$1495,0),0)),0,OFFSET('HARGA SATUAN'!$I$6,MATCH(RAB!C117,'HARGA SATUAN'!$C$7:$C$1495,0),0))</f>
        <v>0</v>
      </c>
      <c r="H117" s="308">
        <f t="shared" ca="1" si="14"/>
        <v>0</v>
      </c>
      <c r="I117" s="308">
        <f t="shared" ca="1" si="15"/>
        <v>0</v>
      </c>
      <c r="J117" s="308">
        <f t="shared" ca="1" si="16"/>
        <v>0</v>
      </c>
      <c r="K117" s="309">
        <f t="shared" ca="1" si="17"/>
        <v>0</v>
      </c>
      <c r="L117" s="316"/>
      <c r="M117" s="289"/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718" t="s">
        <v>1035</v>
      </c>
      <c r="C118" s="454" t="s">
        <v>1647</v>
      </c>
      <c r="D118" s="305" t="str">
        <f ca="1">IF(ISERROR(OFFSET('HARGA SATUAN'!$D$6,MATCH(RAB!C118,'HARGA SATUAN'!$C$7:$C$1495,0),0)),"",OFFSET('HARGA SATUAN'!$D$6,MATCH(RAB!C118,'HARGA SATUAN'!$C$7:$C$1495,0),0))</f>
        <v/>
      </c>
      <c r="E118" s="306" t="str">
        <f ca="1">IF(B118="+","Unit",IF(ISERROR(OFFSET('HARGA SATUAN'!$E$6,MATCH(RAB!C118,'HARGA SATUAN'!$C$7:$C$1495,0),0)),"",OFFSET('HARGA SATUAN'!$E$6,MATCH(RAB!C118,'HARGA SATUAN'!$C$7:$C$1495,0),0)))</f>
        <v>Unit</v>
      </c>
      <c r="F118" s="455">
        <v>6</v>
      </c>
      <c r="G118" s="307">
        <f ca="1">IF(ISERROR(OFFSET('HARGA SATUAN'!$I$6,MATCH(RAB!C118,'HARGA SATUAN'!$C$7:$C$1495,0),0)),0,OFFSET('HARGA SATUAN'!$I$6,MATCH(RAB!C118,'HARGA SATUAN'!$C$7:$C$1495,0),0))</f>
        <v>0</v>
      </c>
      <c r="H118" s="308">
        <f t="shared" ca="1" si="14"/>
        <v>0</v>
      </c>
      <c r="I118" s="308">
        <f t="shared" ca="1" si="15"/>
        <v>0</v>
      </c>
      <c r="J118" s="308">
        <f t="shared" ca="1" si="16"/>
        <v>0</v>
      </c>
      <c r="K118" s="309">
        <f t="shared" ca="1" si="17"/>
        <v>0</v>
      </c>
      <c r="L118" s="316"/>
      <c r="M118" s="289"/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453">
        <v>1</v>
      </c>
      <c r="C119" s="723" t="s">
        <v>152</v>
      </c>
      <c r="D119" s="305" t="str">
        <f ca="1">IF(ISERROR(OFFSET('HARGA SATUAN'!$D$6,MATCH(RAB!C119,'HARGA SATUAN'!$C$7:$C$1495,0),0)),"",OFFSET('HARGA SATUAN'!$D$6,MATCH(RAB!C119,'HARGA SATUAN'!$C$7:$C$1495,0),0))</f>
        <v>HDW</v>
      </c>
      <c r="E119" s="306" t="str">
        <f ca="1">IF(B119="+","Unit",IF(ISERROR(OFFSET('HARGA SATUAN'!$E$6,MATCH(RAB!C119,'HARGA SATUAN'!$C$7:$C$1495,0),0)),"",OFFSET('HARGA SATUAN'!$E$6,MATCH(RAB!C119,'HARGA SATUAN'!$C$7:$C$1495,0),0)))</f>
        <v>Mtr</v>
      </c>
      <c r="F119" s="724">
        <f>F118*1</f>
        <v>6</v>
      </c>
      <c r="G119" s="307">
        <f ca="1">IF(ISERROR(OFFSET('HARGA SATUAN'!$I$6,MATCH(RAB!C119,'HARGA SATUAN'!$C$7:$C$1495,0),0)),0,OFFSET('HARGA SATUAN'!$I$6,MATCH(RAB!C119,'HARGA SATUAN'!$C$7:$C$1495,0),0))</f>
        <v>7789</v>
      </c>
      <c r="H119" s="308">
        <f t="shared" ca="1" si="14"/>
        <v>0</v>
      </c>
      <c r="I119" s="308">
        <f t="shared" ca="1" si="15"/>
        <v>46734</v>
      </c>
      <c r="J119" s="308">
        <f t="shared" ca="1" si="16"/>
        <v>0</v>
      </c>
      <c r="K119" s="309">
        <f t="shared" ca="1" si="17"/>
        <v>46734</v>
      </c>
      <c r="L119" s="316"/>
      <c r="M119" s="289"/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718">
        <v>2</v>
      </c>
      <c r="C120" s="719" t="s">
        <v>179</v>
      </c>
      <c r="D120" s="305" t="str">
        <f ca="1">IF(ISERROR(OFFSET('HARGA SATUAN'!$D$6,MATCH(RAB!C120,'HARGA SATUAN'!$C$7:$C$1495,0),0)),"",OFFSET('HARGA SATUAN'!$D$6,MATCH(RAB!C120,'HARGA SATUAN'!$C$7:$C$1495,0),0))</f>
        <v>HDW</v>
      </c>
      <c r="E120" s="306" t="str">
        <f ca="1">IF(B120="+","Unit",IF(ISERROR(OFFSET('HARGA SATUAN'!$E$6,MATCH(RAB!C120,'HARGA SATUAN'!$C$7:$C$1495,0),0)),"",OFFSET('HARGA SATUAN'!$E$6,MATCH(RAB!C120,'HARGA SATUAN'!$C$7:$C$1495,0),0)))</f>
        <v>Bh</v>
      </c>
      <c r="F120" s="455">
        <f>F118*1</f>
        <v>6</v>
      </c>
      <c r="G120" s="307">
        <f ca="1">IF(ISERROR(OFFSET('HARGA SATUAN'!$I$6,MATCH(RAB!C120,'HARGA SATUAN'!$C$7:$C$1495,0),0)),0,OFFSET('HARGA SATUAN'!$I$6,MATCH(RAB!C120,'HARGA SATUAN'!$C$7:$C$1495,0),0))</f>
        <v>15500</v>
      </c>
      <c r="H120" s="308">
        <f t="shared" ca="1" si="14"/>
        <v>0</v>
      </c>
      <c r="I120" s="308">
        <f t="shared" ca="1" si="15"/>
        <v>93000</v>
      </c>
      <c r="J120" s="308">
        <f t="shared" ca="1" si="16"/>
        <v>0</v>
      </c>
      <c r="K120" s="309">
        <f t="shared" ca="1" si="17"/>
        <v>93000</v>
      </c>
      <c r="L120" s="316"/>
      <c r="M120" s="289"/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718">
        <v>3</v>
      </c>
      <c r="C121" s="719" t="s">
        <v>217</v>
      </c>
      <c r="D121" s="305" t="str">
        <f ca="1">IF(ISERROR(OFFSET('HARGA SATUAN'!$D$6,MATCH(RAB!C121,'HARGA SATUAN'!$C$7:$C$1495,0),0)),"",OFFSET('HARGA SATUAN'!$D$6,MATCH(RAB!C121,'HARGA SATUAN'!$C$7:$C$1495,0),0))</f>
        <v>HDW</v>
      </c>
      <c r="E121" s="306" t="str">
        <f ca="1">IF(B121="+","Unit",IF(ISERROR(OFFSET('HARGA SATUAN'!$E$6,MATCH(RAB!C121,'HARGA SATUAN'!$C$7:$C$1495,0),0)),"",OFFSET('HARGA SATUAN'!$E$6,MATCH(RAB!C121,'HARGA SATUAN'!$C$7:$C$1495,0),0)))</f>
        <v>Bh</v>
      </c>
      <c r="F121" s="455">
        <f>F118*1</f>
        <v>6</v>
      </c>
      <c r="G121" s="307">
        <f ca="1">IF(ISERROR(OFFSET('HARGA SATUAN'!$I$6,MATCH(RAB!C121,'HARGA SATUAN'!$C$7:$C$1495,0),0)),0,OFFSET('HARGA SATUAN'!$I$6,MATCH(RAB!C121,'HARGA SATUAN'!$C$7:$C$1495,0),0))</f>
        <v>11400</v>
      </c>
      <c r="H121" s="308">
        <f t="shared" ca="1" si="14"/>
        <v>0</v>
      </c>
      <c r="I121" s="308">
        <f t="shared" ca="1" si="15"/>
        <v>68400</v>
      </c>
      <c r="J121" s="308">
        <f t="shared" ca="1" si="16"/>
        <v>0</v>
      </c>
      <c r="K121" s="309">
        <f t="shared" ca="1" si="17"/>
        <v>68400</v>
      </c>
      <c r="L121" s="316"/>
      <c r="M121" s="289"/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718">
        <v>4</v>
      </c>
      <c r="C122" s="719" t="s">
        <v>218</v>
      </c>
      <c r="D122" s="305" t="str">
        <f ca="1">IF(ISERROR(OFFSET('HARGA SATUAN'!$D$6,MATCH(RAB!C122,'HARGA SATUAN'!$C$7:$C$1495,0),0)),"",OFFSET('HARGA SATUAN'!$D$6,MATCH(RAB!C122,'HARGA SATUAN'!$C$7:$C$1495,0),0))</f>
        <v>HDW</v>
      </c>
      <c r="E122" s="306" t="str">
        <f ca="1">IF(B122="+","Unit",IF(ISERROR(OFFSET('HARGA SATUAN'!$E$6,MATCH(RAB!C122,'HARGA SATUAN'!$C$7:$C$1495,0),0)),"",OFFSET('HARGA SATUAN'!$E$6,MATCH(RAB!C122,'HARGA SATUAN'!$C$7:$C$1495,0),0)))</f>
        <v>Bh</v>
      </c>
      <c r="F122" s="455">
        <f>F118*2</f>
        <v>12</v>
      </c>
      <c r="G122" s="307">
        <f ca="1">IF(ISERROR(OFFSET('HARGA SATUAN'!$I$6,MATCH(RAB!C122,'HARGA SATUAN'!$C$7:$C$1495,0),0)),0,OFFSET('HARGA SATUAN'!$I$6,MATCH(RAB!C122,'HARGA SATUAN'!$C$7:$C$1495,0),0))</f>
        <v>29600</v>
      </c>
      <c r="H122" s="308">
        <f t="shared" ca="1" si="14"/>
        <v>0</v>
      </c>
      <c r="I122" s="308">
        <f t="shared" ca="1" si="15"/>
        <v>355200</v>
      </c>
      <c r="J122" s="308">
        <f t="shared" ca="1" si="16"/>
        <v>0</v>
      </c>
      <c r="K122" s="309">
        <f t="shared" ca="1" si="17"/>
        <v>355200</v>
      </c>
      <c r="L122" s="316"/>
      <c r="M122" s="289"/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718">
        <v>5</v>
      </c>
      <c r="C123" s="719" t="s">
        <v>223</v>
      </c>
      <c r="D123" s="305" t="str">
        <f ca="1">IF(ISERROR(OFFSET('HARGA SATUAN'!$D$6,MATCH(RAB!C123,'HARGA SATUAN'!$C$7:$C$1495,0),0)),"",OFFSET('HARGA SATUAN'!$D$6,MATCH(RAB!C123,'HARGA SATUAN'!$C$7:$C$1495,0),0))</f>
        <v>HDW</v>
      </c>
      <c r="E123" s="306" t="str">
        <f ca="1">IF(B123="+","Unit",IF(ISERROR(OFFSET('HARGA SATUAN'!$E$6,MATCH(RAB!C123,'HARGA SATUAN'!$C$7:$C$1495,0),0)),"",OFFSET('HARGA SATUAN'!$E$6,MATCH(RAB!C123,'HARGA SATUAN'!$C$7:$C$1495,0),0)))</f>
        <v>Bh</v>
      </c>
      <c r="F123" s="455">
        <f>F118*1</f>
        <v>6</v>
      </c>
      <c r="G123" s="307">
        <f ca="1">IF(ISERROR(OFFSET('HARGA SATUAN'!$I$6,MATCH(RAB!C123,'HARGA SATUAN'!$C$7:$C$1495,0),0)),0,OFFSET('HARGA SATUAN'!$I$6,MATCH(RAB!C123,'HARGA SATUAN'!$C$7:$C$1495,0),0))</f>
        <v>27815</v>
      </c>
      <c r="H123" s="308">
        <f t="shared" ca="1" si="14"/>
        <v>0</v>
      </c>
      <c r="I123" s="308">
        <f t="shared" ca="1" si="15"/>
        <v>166890</v>
      </c>
      <c r="J123" s="308">
        <f t="shared" ca="1" si="16"/>
        <v>0</v>
      </c>
      <c r="K123" s="309">
        <f t="shared" ca="1" si="17"/>
        <v>166890</v>
      </c>
      <c r="L123" s="316"/>
      <c r="M123" s="289"/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718">
        <v>6</v>
      </c>
      <c r="C124" s="719" t="s">
        <v>265</v>
      </c>
      <c r="D124" s="305" t="str">
        <f ca="1">IF(ISERROR(OFFSET('HARGA SATUAN'!$D$6,MATCH(RAB!C124,'HARGA SATUAN'!$C$7:$C$1495,0),0)),"",OFFSET('HARGA SATUAN'!$D$6,MATCH(RAB!C124,'HARGA SATUAN'!$C$7:$C$1495,0),0))</f>
        <v>HDW</v>
      </c>
      <c r="E124" s="306" t="str">
        <f ca="1">IF(B124="+","Unit",IF(ISERROR(OFFSET('HARGA SATUAN'!$E$6,MATCH(RAB!C124,'HARGA SATUAN'!$C$7:$C$1495,0),0)),"",OFFSET('HARGA SATUAN'!$E$6,MATCH(RAB!C124,'HARGA SATUAN'!$C$7:$C$1495,0),0)))</f>
        <v>Bh</v>
      </c>
      <c r="F124" s="455">
        <f>F118*1</f>
        <v>6</v>
      </c>
      <c r="G124" s="307">
        <f ca="1">IF(ISERROR(OFFSET('HARGA SATUAN'!$I$6,MATCH(RAB!C124,'HARGA SATUAN'!$C$7:$C$1495,0),0)),0,OFFSET('HARGA SATUAN'!$I$6,MATCH(RAB!C124,'HARGA SATUAN'!$C$7:$C$1495,0),0))</f>
        <v>33501.866666666669</v>
      </c>
      <c r="H124" s="308">
        <f t="shared" ca="1" si="14"/>
        <v>0</v>
      </c>
      <c r="I124" s="308">
        <f t="shared" ca="1" si="15"/>
        <v>201011.20000000001</v>
      </c>
      <c r="J124" s="308">
        <f t="shared" ca="1" si="16"/>
        <v>0</v>
      </c>
      <c r="K124" s="309">
        <f t="shared" ca="1" si="17"/>
        <v>201011.20000000001</v>
      </c>
      <c r="L124" s="316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718">
        <v>7</v>
      </c>
      <c r="C125" s="719" t="s">
        <v>26</v>
      </c>
      <c r="D125" s="305" t="str">
        <f ca="1">IF(ISERROR(OFFSET('HARGA SATUAN'!$D$6,MATCH(RAB!C125,'HARGA SATUAN'!$C$7:$C$1495,0),0)),"",OFFSET('HARGA SATUAN'!$D$6,MATCH(RAB!C125,'HARGA SATUAN'!$C$7:$C$1495,0),0))</f>
        <v>HDW</v>
      </c>
      <c r="E125" s="306" t="str">
        <f ca="1">IF(B125="+","Unit",IF(ISERROR(OFFSET('HARGA SATUAN'!$E$6,MATCH(RAB!C125,'HARGA SATUAN'!$C$7:$C$1495,0),0)),"",OFFSET('HARGA SATUAN'!$E$6,MATCH(RAB!C125,'HARGA SATUAN'!$C$7:$C$1495,0),0)))</f>
        <v>Bh</v>
      </c>
      <c r="F125" s="455">
        <f>F118*1</f>
        <v>6</v>
      </c>
      <c r="G125" s="307">
        <f ca="1">IF(ISERROR(OFFSET('HARGA SATUAN'!$I$6,MATCH(RAB!C125,'HARGA SATUAN'!$C$7:$C$1495,0),0)),0,OFFSET('HARGA SATUAN'!$I$6,MATCH(RAB!C125,'HARGA SATUAN'!$C$7:$C$1495,0),0))</f>
        <v>2500</v>
      </c>
      <c r="H125" s="308">
        <f t="shared" ca="1" si="14"/>
        <v>0</v>
      </c>
      <c r="I125" s="308">
        <f t="shared" ca="1" si="15"/>
        <v>15000</v>
      </c>
      <c r="J125" s="308">
        <f t="shared" ca="1" si="16"/>
        <v>0</v>
      </c>
      <c r="K125" s="309">
        <f t="shared" ca="1" si="17"/>
        <v>15000</v>
      </c>
      <c r="L125" s="316"/>
      <c r="M125" s="289"/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718">
        <v>8</v>
      </c>
      <c r="C126" s="719" t="s">
        <v>624</v>
      </c>
      <c r="D126" s="305" t="str">
        <f ca="1">IF(ISERROR(OFFSET('HARGA SATUAN'!$D$6,MATCH(RAB!C126,'HARGA SATUAN'!$C$7:$C$1495,0),0)),"",OFFSET('HARGA SATUAN'!$D$6,MATCH(RAB!C126,'HARGA SATUAN'!$C$7:$C$1495,0),0))</f>
        <v>JASA</v>
      </c>
      <c r="E126" s="306" t="str">
        <f ca="1">IF(B126="+","Unit",IF(ISERROR(OFFSET('HARGA SATUAN'!$E$6,MATCH(RAB!C126,'HARGA SATUAN'!$C$7:$C$1495,0),0)),"",OFFSET('HARGA SATUAN'!$E$6,MATCH(RAB!C126,'HARGA SATUAN'!$C$7:$C$1495,0),0)))</f>
        <v>Unit</v>
      </c>
      <c r="F126" s="455">
        <f>F118*1</f>
        <v>6</v>
      </c>
      <c r="G126" s="307">
        <f ca="1">IF(ISERROR(OFFSET('HARGA SATUAN'!$I$6,MATCH(RAB!C126,'HARGA SATUAN'!$C$7:$C$1495,0),0)),0,OFFSET('HARGA SATUAN'!$I$6,MATCH(RAB!C126,'HARGA SATUAN'!$C$7:$C$1495,0),0))</f>
        <v>35700</v>
      </c>
      <c r="H126" s="308">
        <f t="shared" ca="1" si="14"/>
        <v>0</v>
      </c>
      <c r="I126" s="308">
        <f t="shared" ca="1" si="15"/>
        <v>0</v>
      </c>
      <c r="J126" s="308">
        <f t="shared" ca="1" si="16"/>
        <v>214200</v>
      </c>
      <c r="K126" s="309">
        <f t="shared" ca="1" si="17"/>
        <v>214200</v>
      </c>
      <c r="L126" s="316"/>
      <c r="M126" s="289"/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453"/>
      <c r="C127" s="454"/>
      <c r="D127" s="305" t="str">
        <f ca="1">IF(ISERROR(OFFSET('HARGA SATUAN'!$D$6,MATCH(RAB!C127,'HARGA SATUAN'!$C$7:$C$1495,0),0)),"",OFFSET('HARGA SATUAN'!$D$6,MATCH(RAB!C127,'HARGA SATUAN'!$C$7:$C$1495,0),0))</f>
        <v/>
      </c>
      <c r="E127" s="306" t="str">
        <f ca="1">IF(B127="+","Unit",IF(ISERROR(OFFSET('HARGA SATUAN'!$E$6,MATCH(RAB!C127,'HARGA SATUAN'!$C$7:$C$1495,0),0)),"",OFFSET('HARGA SATUAN'!$E$6,MATCH(RAB!C127,'HARGA SATUAN'!$C$7:$C$1495,0),0)))</f>
        <v/>
      </c>
      <c r="F127" s="455"/>
      <c r="G127" s="307">
        <f ca="1">IF(ISERROR(OFFSET('HARGA SATUAN'!$I$6,MATCH(RAB!C127,'HARGA SATUAN'!$C$7:$C$1495,0),0)),0,OFFSET('HARGA SATUAN'!$I$6,MATCH(RAB!C127,'HARGA SATUAN'!$C$7:$C$1495,0),0))</f>
        <v>0</v>
      </c>
      <c r="H127" s="308">
        <f t="shared" ca="1" si="14"/>
        <v>0</v>
      </c>
      <c r="I127" s="308">
        <f t="shared" ca="1" si="15"/>
        <v>0</v>
      </c>
      <c r="J127" s="308">
        <f t="shared" ca="1" si="16"/>
        <v>0</v>
      </c>
      <c r="K127" s="309">
        <f t="shared" ca="1" si="17"/>
        <v>0</v>
      </c>
      <c r="L127" s="316"/>
      <c r="M127" s="289"/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718" t="s">
        <v>1035</v>
      </c>
      <c r="C128" s="719" t="s">
        <v>1648</v>
      </c>
      <c r="D128" s="305" t="str">
        <f ca="1">IF(ISERROR(OFFSET('HARGA SATUAN'!$D$6,MATCH(RAB!C128,'HARGA SATUAN'!$C$7:$C$1495,0),0)),"",OFFSET('HARGA SATUAN'!$D$6,MATCH(RAB!C128,'HARGA SATUAN'!$C$7:$C$1495,0),0))</f>
        <v/>
      </c>
      <c r="E128" s="306" t="str">
        <f ca="1">IF(B128="+","Unit",IF(ISERROR(OFFSET('HARGA SATUAN'!$E$6,MATCH(RAB!C128,'HARGA SATUAN'!$C$7:$C$1495,0),0)),"",OFFSET('HARGA SATUAN'!$E$6,MATCH(RAB!C128,'HARGA SATUAN'!$C$7:$C$1495,0),0)))</f>
        <v>Unit</v>
      </c>
      <c r="F128" s="455">
        <v>5</v>
      </c>
      <c r="G128" s="307">
        <f ca="1">IF(ISERROR(OFFSET('HARGA SATUAN'!$I$6,MATCH(RAB!C128,'HARGA SATUAN'!$C$7:$C$1495,0),0)),0,OFFSET('HARGA SATUAN'!$I$6,MATCH(RAB!C128,'HARGA SATUAN'!$C$7:$C$1495,0),0))</f>
        <v>0</v>
      </c>
      <c r="H128" s="308">
        <f t="shared" ca="1" si="14"/>
        <v>0</v>
      </c>
      <c r="I128" s="308">
        <f t="shared" ca="1" si="15"/>
        <v>0</v>
      </c>
      <c r="J128" s="308">
        <f t="shared" ca="1" si="16"/>
        <v>0</v>
      </c>
      <c r="K128" s="309">
        <f t="shared" ca="1" si="17"/>
        <v>0</v>
      </c>
      <c r="L128" s="316"/>
      <c r="M128" s="289"/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718">
        <v>1</v>
      </c>
      <c r="C129" s="719" t="s">
        <v>229</v>
      </c>
      <c r="D129" s="305" t="str">
        <f ca="1">IF(ISERROR(OFFSET('HARGA SATUAN'!$D$6,MATCH(RAB!C129,'HARGA SATUAN'!$C$7:$C$1495,0),0)),"",OFFSET('HARGA SATUAN'!$D$6,MATCH(RAB!C129,'HARGA SATUAN'!$C$7:$C$1495,0),0))</f>
        <v>HDW</v>
      </c>
      <c r="E129" s="306" t="str">
        <f ca="1">IF(B129="+","Unit",IF(ISERROR(OFFSET('HARGA SATUAN'!$E$6,MATCH(RAB!C129,'HARGA SATUAN'!$C$7:$C$1495,0),0)),"",OFFSET('HARGA SATUAN'!$E$6,MATCH(RAB!C129,'HARGA SATUAN'!$C$7:$C$1495,0),0)))</f>
        <v>Bh</v>
      </c>
      <c r="F129" s="455">
        <f>F128*1</f>
        <v>5</v>
      </c>
      <c r="G129" s="307">
        <f ca="1">IF(ISERROR(OFFSET('HARGA SATUAN'!$I$6,MATCH(RAB!C129,'HARGA SATUAN'!$C$7:$C$1495,0),0)),0,OFFSET('HARGA SATUAN'!$I$6,MATCH(RAB!C129,'HARGA SATUAN'!$C$7:$C$1495,0),0))</f>
        <v>4212</v>
      </c>
      <c r="H129" s="308">
        <f t="shared" ca="1" si="14"/>
        <v>0</v>
      </c>
      <c r="I129" s="308">
        <f t="shared" ca="1" si="15"/>
        <v>21060</v>
      </c>
      <c r="J129" s="308">
        <f t="shared" ca="1" si="16"/>
        <v>0</v>
      </c>
      <c r="K129" s="309">
        <f t="shared" ca="1" si="17"/>
        <v>21060</v>
      </c>
      <c r="L129" s="316"/>
      <c r="M129" s="289"/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718">
        <v>2</v>
      </c>
      <c r="C130" s="719" t="s">
        <v>266</v>
      </c>
      <c r="D130" s="305" t="str">
        <f ca="1">IF(ISERROR(OFFSET('HARGA SATUAN'!$D$6,MATCH(RAB!C130,'HARGA SATUAN'!$C$7:$C$1495,0),0)),"",OFFSET('HARGA SATUAN'!$D$6,MATCH(RAB!C130,'HARGA SATUAN'!$C$7:$C$1495,0),0))</f>
        <v>HDW</v>
      </c>
      <c r="E130" s="306" t="str">
        <f ca="1">IF(B130="+","Unit",IF(ISERROR(OFFSET('HARGA SATUAN'!$E$6,MATCH(RAB!C130,'HARGA SATUAN'!$C$7:$C$1495,0),0)),"",OFFSET('HARGA SATUAN'!$E$6,MATCH(RAB!C130,'HARGA SATUAN'!$C$7:$C$1495,0),0)))</f>
        <v>Mtr</v>
      </c>
      <c r="F130" s="455">
        <f>F128*1</f>
        <v>5</v>
      </c>
      <c r="G130" s="307">
        <f ca="1">IF(ISERROR(OFFSET('HARGA SATUAN'!$I$6,MATCH(RAB!C130,'HARGA SATUAN'!$C$7:$C$1495,0),0)),0,OFFSET('HARGA SATUAN'!$I$6,MATCH(RAB!C130,'HARGA SATUAN'!$C$7:$C$1495,0),0))</f>
        <v>23310</v>
      </c>
      <c r="H130" s="308">
        <f t="shared" ca="1" si="14"/>
        <v>0</v>
      </c>
      <c r="I130" s="308">
        <f t="shared" ca="1" si="15"/>
        <v>116550</v>
      </c>
      <c r="J130" s="308">
        <f t="shared" ca="1" si="16"/>
        <v>0</v>
      </c>
      <c r="K130" s="309">
        <f t="shared" ca="1" si="17"/>
        <v>116550</v>
      </c>
      <c r="L130" s="316"/>
      <c r="M130" s="289"/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718">
        <v>3</v>
      </c>
      <c r="C131" s="719" t="s">
        <v>35</v>
      </c>
      <c r="D131" s="305" t="str">
        <f ca="1">IF(ISERROR(OFFSET('HARGA SATUAN'!$D$6,MATCH(RAB!C131,'HARGA SATUAN'!$C$7:$C$1495,0),0)),"",OFFSET('HARGA SATUAN'!$D$6,MATCH(RAB!C131,'HARGA SATUAN'!$C$7:$C$1495,0),0))</f>
        <v>HDW</v>
      </c>
      <c r="E131" s="306" t="str">
        <f ca="1">IF(B131="+","Unit",IF(ISERROR(OFFSET('HARGA SATUAN'!$E$6,MATCH(RAB!C131,'HARGA SATUAN'!$C$7:$C$1495,0),0)),"",OFFSET('HARGA SATUAN'!$E$6,MATCH(RAB!C131,'HARGA SATUAN'!$C$7:$C$1495,0),0)))</f>
        <v>Bh</v>
      </c>
      <c r="F131" s="455">
        <f>F128*1</f>
        <v>5</v>
      </c>
      <c r="G131" s="307">
        <f ca="1">IF(ISERROR(OFFSET('HARGA SATUAN'!$I$6,MATCH(RAB!C131,'HARGA SATUAN'!$C$7:$C$1495,0),0)),0,OFFSET('HARGA SATUAN'!$I$6,MATCH(RAB!C131,'HARGA SATUAN'!$C$7:$C$1495,0),0))</f>
        <v>2300</v>
      </c>
      <c r="H131" s="308">
        <f t="shared" ca="1" si="14"/>
        <v>0</v>
      </c>
      <c r="I131" s="308">
        <f t="shared" ca="1" si="15"/>
        <v>11500</v>
      </c>
      <c r="J131" s="308">
        <f t="shared" ca="1" si="16"/>
        <v>0</v>
      </c>
      <c r="K131" s="309">
        <f t="shared" ca="1" si="17"/>
        <v>11500</v>
      </c>
      <c r="L131" s="316"/>
      <c r="M131" s="289"/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718">
        <v>4</v>
      </c>
      <c r="C132" s="719" t="s">
        <v>609</v>
      </c>
      <c r="D132" s="305" t="str">
        <f ca="1">IF(ISERROR(OFFSET('HARGA SATUAN'!$D$6,MATCH(RAB!C132,'HARGA SATUAN'!$C$7:$C$1495,0),0)),"",OFFSET('HARGA SATUAN'!$D$6,MATCH(RAB!C132,'HARGA SATUAN'!$C$7:$C$1495,0),0))</f>
        <v>HDW</v>
      </c>
      <c r="E132" s="306" t="str">
        <f ca="1">IF(B132="+","Unit",IF(ISERROR(OFFSET('HARGA SATUAN'!$E$6,MATCH(RAB!C132,'HARGA SATUAN'!$C$7:$C$1495,0),0)),"",OFFSET('HARGA SATUAN'!$E$6,MATCH(RAB!C132,'HARGA SATUAN'!$C$7:$C$1495,0),0)))</f>
        <v>Bh</v>
      </c>
      <c r="F132" s="455">
        <f>F128*1</f>
        <v>5</v>
      </c>
      <c r="G132" s="307">
        <f ca="1">IF(ISERROR(OFFSET('HARGA SATUAN'!$I$6,MATCH(RAB!C132,'HARGA SATUAN'!$C$7:$C$1495,0),0)),0,OFFSET('HARGA SATUAN'!$I$6,MATCH(RAB!C132,'HARGA SATUAN'!$C$7:$C$1495,0),0))</f>
        <v>71000</v>
      </c>
      <c r="H132" s="308">
        <f t="shared" ca="1" si="14"/>
        <v>0</v>
      </c>
      <c r="I132" s="308">
        <f t="shared" ca="1" si="15"/>
        <v>355000</v>
      </c>
      <c r="J132" s="308">
        <f t="shared" ca="1" si="16"/>
        <v>0</v>
      </c>
      <c r="K132" s="309">
        <f t="shared" ca="1" si="17"/>
        <v>355000</v>
      </c>
      <c r="L132" s="316"/>
      <c r="M132" s="289"/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718">
        <v>5</v>
      </c>
      <c r="C133" s="719" t="s">
        <v>629</v>
      </c>
      <c r="D133" s="305" t="str">
        <f ca="1">IF(ISERROR(OFFSET('HARGA SATUAN'!$D$6,MATCH(RAB!C133,'HARGA SATUAN'!$C$7:$C$1495,0),0)),"",OFFSET('HARGA SATUAN'!$D$6,MATCH(RAB!C133,'HARGA SATUAN'!$C$7:$C$1495,0),0))</f>
        <v>JASA</v>
      </c>
      <c r="E133" s="306" t="str">
        <f ca="1">IF(B133="+","Unit",IF(ISERROR(OFFSET('HARGA SATUAN'!$E$6,MATCH(RAB!C133,'HARGA SATUAN'!$C$7:$C$1495,0),0)),"",OFFSET('HARGA SATUAN'!$E$6,MATCH(RAB!C133,'HARGA SATUAN'!$C$7:$C$1495,0),0)))</f>
        <v>Unit</v>
      </c>
      <c r="F133" s="455">
        <f>F128*1</f>
        <v>5</v>
      </c>
      <c r="G133" s="307">
        <f ca="1">IF(ISERROR(OFFSET('HARGA SATUAN'!$I$6,MATCH(RAB!C133,'HARGA SATUAN'!$C$7:$C$1495,0),0)),0,OFFSET('HARGA SATUAN'!$I$6,MATCH(RAB!C133,'HARGA SATUAN'!$C$7:$C$1495,0),0))</f>
        <v>29400</v>
      </c>
      <c r="H133" s="308">
        <f t="shared" ca="1" si="14"/>
        <v>0</v>
      </c>
      <c r="I133" s="308">
        <f t="shared" ca="1" si="15"/>
        <v>0</v>
      </c>
      <c r="J133" s="308">
        <f t="shared" ca="1" si="16"/>
        <v>147000</v>
      </c>
      <c r="K133" s="309">
        <f t="shared" ca="1" si="17"/>
        <v>147000</v>
      </c>
      <c r="L133" s="316"/>
      <c r="M133" s="289"/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>
      <c r="A134" s="283"/>
      <c r="B134" s="453"/>
      <c r="C134" s="454"/>
      <c r="D134" s="305" t="str">
        <f ca="1">IF(ISERROR(OFFSET('HARGA SATUAN'!$D$6,MATCH(RAB!C134,'HARGA SATUAN'!$C$7:$C$1495,0),0)),"",OFFSET('HARGA SATUAN'!$D$6,MATCH(RAB!C134,'HARGA SATUAN'!$C$7:$C$1495,0),0))</f>
        <v/>
      </c>
      <c r="E134" s="306" t="str">
        <f ca="1">IF(B134="+","Unit",IF(ISERROR(OFFSET('HARGA SATUAN'!$E$6,MATCH(RAB!C134,'HARGA SATUAN'!$C$7:$C$1495,0),0)),"",OFFSET('HARGA SATUAN'!$E$6,MATCH(RAB!C134,'HARGA SATUAN'!$C$7:$C$1495,0),0)))</f>
        <v/>
      </c>
      <c r="F134" s="455"/>
      <c r="G134" s="307">
        <f ca="1">IF(ISERROR(OFFSET('HARGA SATUAN'!$I$6,MATCH(RAB!C134,'HARGA SATUAN'!$C$7:$C$1495,0),0)),0,OFFSET('HARGA SATUAN'!$I$6,MATCH(RAB!C134,'HARGA SATUAN'!$C$7:$C$1495,0),0))</f>
        <v>0</v>
      </c>
      <c r="H134" s="308">
        <f t="shared" ca="1" si="14"/>
        <v>0</v>
      </c>
      <c r="I134" s="308">
        <f t="shared" ca="1" si="15"/>
        <v>0</v>
      </c>
      <c r="J134" s="308">
        <f t="shared" ca="1" si="16"/>
        <v>0</v>
      </c>
      <c r="K134" s="309">
        <f t="shared" ca="1" si="17"/>
        <v>0</v>
      </c>
      <c r="L134" s="316"/>
      <c r="M134" s="289"/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718" t="s">
        <v>1035</v>
      </c>
      <c r="C135" s="719" t="s">
        <v>1649</v>
      </c>
      <c r="D135" s="305" t="str">
        <f ca="1">IF(ISERROR(OFFSET('HARGA SATUAN'!$D$6,MATCH(RAB!C135,'HARGA SATUAN'!$C$7:$C$1495,0),0)),"",OFFSET('HARGA SATUAN'!$D$6,MATCH(RAB!C135,'HARGA SATUAN'!$C$7:$C$1495,0),0))</f>
        <v/>
      </c>
      <c r="E135" s="306" t="str">
        <f ca="1">IF(B135="+","Unit",IF(ISERROR(OFFSET('HARGA SATUAN'!$E$6,MATCH(RAB!C135,'HARGA SATUAN'!$C$7:$C$1495,0),0)),"",OFFSET('HARGA SATUAN'!$E$6,MATCH(RAB!C135,'HARGA SATUAN'!$C$7:$C$1495,0),0)))</f>
        <v>Unit</v>
      </c>
      <c r="F135" s="455">
        <v>6</v>
      </c>
      <c r="G135" s="307">
        <f ca="1">IF(ISERROR(OFFSET('HARGA SATUAN'!$I$6,MATCH(RAB!C135,'HARGA SATUAN'!$C$7:$C$1495,0),0)),0,OFFSET('HARGA SATUAN'!$I$6,MATCH(RAB!C135,'HARGA SATUAN'!$C$7:$C$1495,0),0))</f>
        <v>0</v>
      </c>
      <c r="H135" s="308">
        <f t="shared" ca="1" si="14"/>
        <v>0</v>
      </c>
      <c r="I135" s="308">
        <f t="shared" ca="1" si="15"/>
        <v>0</v>
      </c>
      <c r="J135" s="308">
        <f t="shared" ca="1" si="16"/>
        <v>0</v>
      </c>
      <c r="K135" s="309">
        <f t="shared" ca="1" si="17"/>
        <v>0</v>
      </c>
      <c r="L135" s="316"/>
      <c r="M135" s="289"/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718">
        <v>1</v>
      </c>
      <c r="C136" s="719" t="s">
        <v>595</v>
      </c>
      <c r="D136" s="305" t="str">
        <f ca="1">IF(ISERROR(OFFSET('HARGA SATUAN'!$D$6,MATCH(RAB!C136,'HARGA SATUAN'!$C$7:$C$1495,0),0)),"",OFFSET('HARGA SATUAN'!$D$6,MATCH(RAB!C136,'HARGA SATUAN'!$C$7:$C$1495,0),0))</f>
        <v>HDW</v>
      </c>
      <c r="E136" s="306" t="str">
        <f ca="1">IF(B136="+","Unit",IF(ISERROR(OFFSET('HARGA SATUAN'!$E$6,MATCH(RAB!C136,'HARGA SATUAN'!$C$7:$C$1495,0),0)),"",OFFSET('HARGA SATUAN'!$E$6,MATCH(RAB!C136,'HARGA SATUAN'!$C$7:$C$1495,0),0)))</f>
        <v>Bh</v>
      </c>
      <c r="F136" s="455">
        <f>F135*1</f>
        <v>6</v>
      </c>
      <c r="G136" s="307">
        <f ca="1">IF(ISERROR(OFFSET('HARGA SATUAN'!$I$6,MATCH(RAB!C136,'HARGA SATUAN'!$C$7:$C$1495,0),0)),0,OFFSET('HARGA SATUAN'!$I$6,MATCH(RAB!C136,'HARGA SATUAN'!$C$7:$C$1495,0),0))</f>
        <v>78500</v>
      </c>
      <c r="H136" s="308">
        <f t="shared" ca="1" si="14"/>
        <v>0</v>
      </c>
      <c r="I136" s="308">
        <f t="shared" ca="1" si="15"/>
        <v>471000</v>
      </c>
      <c r="J136" s="308">
        <f t="shared" ca="1" si="16"/>
        <v>0</v>
      </c>
      <c r="K136" s="309">
        <f t="shared" ca="1" si="17"/>
        <v>471000</v>
      </c>
      <c r="L136" s="316"/>
      <c r="M136" s="289"/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>
      <c r="A137" s="283"/>
      <c r="B137" s="718">
        <v>2</v>
      </c>
      <c r="C137" s="719" t="s">
        <v>229</v>
      </c>
      <c r="D137" s="305" t="str">
        <f ca="1">IF(ISERROR(OFFSET('HARGA SATUAN'!$D$6,MATCH(RAB!C137,'HARGA SATUAN'!$C$7:$C$1495,0),0)),"",OFFSET('HARGA SATUAN'!$D$6,MATCH(RAB!C137,'HARGA SATUAN'!$C$7:$C$1495,0),0))</f>
        <v>HDW</v>
      </c>
      <c r="E137" s="306" t="str">
        <f ca="1">IF(B137="+","Unit",IF(ISERROR(OFFSET('HARGA SATUAN'!$E$6,MATCH(RAB!C137,'HARGA SATUAN'!$C$7:$C$1495,0),0)),"",OFFSET('HARGA SATUAN'!$E$6,MATCH(RAB!C137,'HARGA SATUAN'!$C$7:$C$1495,0),0)))</f>
        <v>Bh</v>
      </c>
      <c r="F137" s="455">
        <f>F135*1</f>
        <v>6</v>
      </c>
      <c r="G137" s="307">
        <f ca="1">IF(ISERROR(OFFSET('HARGA SATUAN'!$I$6,MATCH(RAB!C137,'HARGA SATUAN'!$C$7:$C$1495,0),0)),0,OFFSET('HARGA SATUAN'!$I$6,MATCH(RAB!C137,'HARGA SATUAN'!$C$7:$C$1495,0),0))</f>
        <v>4212</v>
      </c>
      <c r="H137" s="308">
        <f t="shared" ca="1" si="14"/>
        <v>0</v>
      </c>
      <c r="I137" s="308">
        <f t="shared" ca="1" si="15"/>
        <v>25272</v>
      </c>
      <c r="J137" s="308">
        <f t="shared" ca="1" si="16"/>
        <v>0</v>
      </c>
      <c r="K137" s="309">
        <f t="shared" ca="1" si="17"/>
        <v>25272</v>
      </c>
      <c r="L137" s="316"/>
      <c r="M137" s="289"/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>
      <c r="A138" s="283"/>
      <c r="B138" s="718">
        <v>3</v>
      </c>
      <c r="C138" s="719" t="s">
        <v>266</v>
      </c>
      <c r="D138" s="305" t="str">
        <f ca="1">IF(ISERROR(OFFSET('HARGA SATUAN'!$D$6,MATCH(RAB!C138,'HARGA SATUAN'!$C$7:$C$1495,0),0)),"",OFFSET('HARGA SATUAN'!$D$6,MATCH(RAB!C138,'HARGA SATUAN'!$C$7:$C$1495,0),0))</f>
        <v>HDW</v>
      </c>
      <c r="E138" s="306" t="str">
        <f ca="1">IF(B138="+","Unit",IF(ISERROR(OFFSET('HARGA SATUAN'!$E$6,MATCH(RAB!C138,'HARGA SATUAN'!$C$7:$C$1495,0),0)),"",OFFSET('HARGA SATUAN'!$E$6,MATCH(RAB!C138,'HARGA SATUAN'!$C$7:$C$1495,0),0)))</f>
        <v>Mtr</v>
      </c>
      <c r="F138" s="455">
        <f>F135*1</f>
        <v>6</v>
      </c>
      <c r="G138" s="307">
        <f ca="1">IF(ISERROR(OFFSET('HARGA SATUAN'!$I$6,MATCH(RAB!C138,'HARGA SATUAN'!$C$7:$C$1495,0),0)),0,OFFSET('HARGA SATUAN'!$I$6,MATCH(RAB!C138,'HARGA SATUAN'!$C$7:$C$1495,0),0))</f>
        <v>23310</v>
      </c>
      <c r="H138" s="308">
        <f t="shared" ca="1" si="14"/>
        <v>0</v>
      </c>
      <c r="I138" s="308">
        <f t="shared" ca="1" si="15"/>
        <v>139860</v>
      </c>
      <c r="J138" s="308">
        <f t="shared" ca="1" si="16"/>
        <v>0</v>
      </c>
      <c r="K138" s="309">
        <f t="shared" ca="1" si="17"/>
        <v>139860</v>
      </c>
      <c r="L138" s="316"/>
      <c r="M138" s="289"/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>
      <c r="A139" s="283"/>
      <c r="B139" s="718">
        <v>4</v>
      </c>
      <c r="C139" s="719" t="s">
        <v>35</v>
      </c>
      <c r="D139" s="305" t="str">
        <f ca="1">IF(ISERROR(OFFSET('HARGA SATUAN'!$D$6,MATCH(RAB!C139,'HARGA SATUAN'!$C$7:$C$1495,0),0)),"",OFFSET('HARGA SATUAN'!$D$6,MATCH(RAB!C139,'HARGA SATUAN'!$C$7:$C$1495,0),0))</f>
        <v>HDW</v>
      </c>
      <c r="E139" s="306" t="str">
        <f ca="1">IF(B139="+","Unit",IF(ISERROR(OFFSET('HARGA SATUAN'!$E$6,MATCH(RAB!C139,'HARGA SATUAN'!$C$7:$C$1495,0),0)),"",OFFSET('HARGA SATUAN'!$E$6,MATCH(RAB!C139,'HARGA SATUAN'!$C$7:$C$1495,0),0)))</f>
        <v>Bh</v>
      </c>
      <c r="F139" s="455">
        <f>F135*1</f>
        <v>6</v>
      </c>
      <c r="G139" s="307">
        <f ca="1">IF(ISERROR(OFFSET('HARGA SATUAN'!$I$6,MATCH(RAB!C139,'HARGA SATUAN'!$C$7:$C$1495,0),0)),0,OFFSET('HARGA SATUAN'!$I$6,MATCH(RAB!C139,'HARGA SATUAN'!$C$7:$C$1495,0),0))</f>
        <v>2300</v>
      </c>
      <c r="H139" s="308">
        <f t="shared" ca="1" si="14"/>
        <v>0</v>
      </c>
      <c r="I139" s="308">
        <f t="shared" ca="1" si="15"/>
        <v>13800</v>
      </c>
      <c r="J139" s="308">
        <f t="shared" ca="1" si="16"/>
        <v>0</v>
      </c>
      <c r="K139" s="309">
        <f t="shared" ca="1" si="17"/>
        <v>13800</v>
      </c>
      <c r="L139" s="316"/>
      <c r="M139" s="289"/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>
      <c r="A140" s="283"/>
      <c r="B140" s="718">
        <v>5</v>
      </c>
      <c r="C140" s="719" t="s">
        <v>630</v>
      </c>
      <c r="D140" s="305" t="str">
        <f ca="1">IF(ISERROR(OFFSET('HARGA SATUAN'!$D$6,MATCH(RAB!C140,'HARGA SATUAN'!$C$7:$C$1495,0),0)),"",OFFSET('HARGA SATUAN'!$D$6,MATCH(RAB!C140,'HARGA SATUAN'!$C$7:$C$1495,0),0))</f>
        <v>JASA</v>
      </c>
      <c r="E140" s="306" t="str">
        <f ca="1">IF(B140="+","Unit",IF(ISERROR(OFFSET('HARGA SATUAN'!$E$6,MATCH(RAB!C140,'HARGA SATUAN'!$C$7:$C$1495,0),0)),"",OFFSET('HARGA SATUAN'!$E$6,MATCH(RAB!C140,'HARGA SATUAN'!$C$7:$C$1495,0),0)))</f>
        <v>Unit</v>
      </c>
      <c r="F140" s="455">
        <f>F135*1</f>
        <v>6</v>
      </c>
      <c r="G140" s="307">
        <f ca="1">IF(ISERROR(OFFSET('HARGA SATUAN'!$I$6,MATCH(RAB!C140,'HARGA SATUAN'!$C$7:$C$1495,0),0)),0,OFFSET('HARGA SATUAN'!$I$6,MATCH(RAB!C140,'HARGA SATUAN'!$C$7:$C$1495,0),0))</f>
        <v>35700</v>
      </c>
      <c r="H140" s="308">
        <f t="shared" ca="1" si="14"/>
        <v>0</v>
      </c>
      <c r="I140" s="308">
        <f t="shared" ca="1" si="15"/>
        <v>0</v>
      </c>
      <c r="J140" s="308">
        <f t="shared" ca="1" si="16"/>
        <v>214200</v>
      </c>
      <c r="K140" s="309">
        <f t="shared" ca="1" si="17"/>
        <v>214200</v>
      </c>
      <c r="L140" s="316"/>
      <c r="M140" s="289"/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>
      <c r="A141" s="283"/>
      <c r="B141" s="453"/>
      <c r="C141" s="454"/>
      <c r="D141" s="305" t="str">
        <f ca="1">IF(ISERROR(OFFSET('HARGA SATUAN'!$D$6,MATCH(RAB!C141,'HARGA SATUAN'!$C$7:$C$1495,0),0)),"",OFFSET('HARGA SATUAN'!$D$6,MATCH(RAB!C141,'HARGA SATUAN'!$C$7:$C$1495,0),0))</f>
        <v/>
      </c>
      <c r="E141" s="306" t="str">
        <f ca="1">IF(B141="+","Unit",IF(ISERROR(OFFSET('HARGA SATUAN'!$E$6,MATCH(RAB!C141,'HARGA SATUAN'!$C$7:$C$1495,0),0)),"",OFFSET('HARGA SATUAN'!$E$6,MATCH(RAB!C141,'HARGA SATUAN'!$C$7:$C$1495,0),0)))</f>
        <v/>
      </c>
      <c r="F141" s="455"/>
      <c r="G141" s="307">
        <f ca="1">IF(ISERROR(OFFSET('HARGA SATUAN'!$I$6,MATCH(RAB!C141,'HARGA SATUAN'!$C$7:$C$1495,0),0)),0,OFFSET('HARGA SATUAN'!$I$6,MATCH(RAB!C141,'HARGA SATUAN'!$C$7:$C$1495,0),0))</f>
        <v>0</v>
      </c>
      <c r="H141" s="308">
        <f t="shared" ca="1" si="14"/>
        <v>0</v>
      </c>
      <c r="I141" s="308">
        <f t="shared" ca="1" si="15"/>
        <v>0</v>
      </c>
      <c r="J141" s="308">
        <f t="shared" ca="1" si="16"/>
        <v>0</v>
      </c>
      <c r="K141" s="309">
        <f t="shared" ca="1" si="17"/>
        <v>0</v>
      </c>
      <c r="L141" s="316"/>
      <c r="M141" s="289"/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 s="317" customFormat="1">
      <c r="A142" s="283"/>
      <c r="B142" s="453" t="s">
        <v>1035</v>
      </c>
      <c r="C142" s="723" t="s">
        <v>1653</v>
      </c>
      <c r="D142" s="305" t="str">
        <f ca="1">IF(ISERROR(OFFSET('HARGA SATUAN'!$D$6,MATCH(RAB!C142,'HARGA SATUAN'!$C$7:$C$1495,0),0)),"",OFFSET('HARGA SATUAN'!$D$6,MATCH(RAB!C142,'HARGA SATUAN'!$C$7:$C$1495,0),0))</f>
        <v/>
      </c>
      <c r="E142" s="306" t="str">
        <f ca="1">IF(B142="+","Unit",IF(ISERROR(OFFSET('HARGA SATUAN'!$E$6,MATCH(RAB!C142,'HARGA SATUAN'!$C$7:$C$1495,0),0)),"",OFFSET('HARGA SATUAN'!$E$6,MATCH(RAB!C142,'HARGA SATUAN'!$C$7:$C$1495,0),0)))</f>
        <v>Unit</v>
      </c>
      <c r="F142" s="455">
        <v>3</v>
      </c>
      <c r="G142" s="307">
        <f ca="1">IF(ISERROR(OFFSET('HARGA SATUAN'!$I$6,MATCH(RAB!C142,'HARGA SATUAN'!$C$7:$C$1495,0),0)),0,OFFSET('HARGA SATUAN'!$I$6,MATCH(RAB!C142,'HARGA SATUAN'!$C$7:$C$1495,0),0))</f>
        <v>0</v>
      </c>
      <c r="H142" s="308">
        <f t="shared" ca="1" si="14"/>
        <v>0</v>
      </c>
      <c r="I142" s="308">
        <f t="shared" ca="1" si="15"/>
        <v>0</v>
      </c>
      <c r="J142" s="308">
        <f t="shared" ca="1" si="16"/>
        <v>0</v>
      </c>
      <c r="K142" s="309">
        <f t="shared" ca="1" si="17"/>
        <v>0</v>
      </c>
      <c r="L142" s="316"/>
      <c r="M142" s="289"/>
      <c r="N142" s="316"/>
      <c r="O142" s="310"/>
      <c r="P142" s="310"/>
      <c r="Q142" s="291"/>
      <c r="R142" s="283"/>
      <c r="S142" s="311"/>
      <c r="T142" s="288"/>
      <c r="U142" s="288"/>
      <c r="V142" s="288"/>
    </row>
    <row r="143" spans="1:22" s="317" customFormat="1">
      <c r="A143" s="283"/>
      <c r="B143" s="718">
        <v>1</v>
      </c>
      <c r="C143" s="719" t="s">
        <v>28</v>
      </c>
      <c r="D143" s="305" t="str">
        <f ca="1">IF(ISERROR(OFFSET('HARGA SATUAN'!$D$6,MATCH(RAB!C143,'HARGA SATUAN'!$C$7:$C$1495,0),0)),"",OFFSET('HARGA SATUAN'!$D$6,MATCH(RAB!C143,'HARGA SATUAN'!$C$7:$C$1495,0),0))</f>
        <v>HDW</v>
      </c>
      <c r="E143" s="306" t="str">
        <f ca="1">IF(B143="+","Unit",IF(ISERROR(OFFSET('HARGA SATUAN'!$E$6,MATCH(RAB!C143,'HARGA SATUAN'!$C$7:$C$1495,0),0)),"",OFFSET('HARGA SATUAN'!$E$6,MATCH(RAB!C143,'HARGA SATUAN'!$C$7:$C$1495,0),0)))</f>
        <v>Bh</v>
      </c>
      <c r="F143" s="455">
        <f>F142*1</f>
        <v>3</v>
      </c>
      <c r="G143" s="307">
        <f ca="1">IF(ISERROR(OFFSET('HARGA SATUAN'!$I$6,MATCH(RAB!C143,'HARGA SATUAN'!$C$7:$C$1495,0),0)),0,OFFSET('HARGA SATUAN'!$I$6,MATCH(RAB!C143,'HARGA SATUAN'!$C$7:$C$1495,0),0))</f>
        <v>26500</v>
      </c>
      <c r="H143" s="308">
        <f t="shared" ca="1" si="14"/>
        <v>0</v>
      </c>
      <c r="I143" s="308">
        <f t="shared" ca="1" si="15"/>
        <v>79500</v>
      </c>
      <c r="J143" s="308">
        <f t="shared" ca="1" si="16"/>
        <v>0</v>
      </c>
      <c r="K143" s="309">
        <f t="shared" ca="1" si="17"/>
        <v>79500</v>
      </c>
      <c r="L143" s="316"/>
      <c r="M143" s="289"/>
      <c r="N143" s="316"/>
      <c r="O143" s="310"/>
      <c r="P143" s="310"/>
      <c r="Q143" s="291"/>
      <c r="R143" s="283"/>
      <c r="S143" s="311"/>
      <c r="T143" s="288"/>
      <c r="U143" s="288"/>
      <c r="V143" s="288"/>
    </row>
    <row r="144" spans="1:22" s="317" customFormat="1">
      <c r="A144" s="283"/>
      <c r="B144" s="718">
        <v>2</v>
      </c>
      <c r="C144" s="719" t="s">
        <v>203</v>
      </c>
      <c r="D144" s="305" t="str">
        <f ca="1">IF(ISERROR(OFFSET('HARGA SATUAN'!$D$6,MATCH(RAB!C144,'HARGA SATUAN'!$C$7:$C$1495,0),0)),"",OFFSET('HARGA SATUAN'!$D$6,MATCH(RAB!C144,'HARGA SATUAN'!$C$7:$C$1495,0),0))</f>
        <v>HDW</v>
      </c>
      <c r="E144" s="306" t="str">
        <f ca="1">IF(B144="+","Unit",IF(ISERROR(OFFSET('HARGA SATUAN'!$E$6,MATCH(RAB!C144,'HARGA SATUAN'!$C$7:$C$1495,0),0)),"",OFFSET('HARGA SATUAN'!$E$6,MATCH(RAB!C144,'HARGA SATUAN'!$C$7:$C$1495,0),0)))</f>
        <v>Bh</v>
      </c>
      <c r="F144" s="455">
        <f>F142*1</f>
        <v>3</v>
      </c>
      <c r="G144" s="307">
        <f ca="1">IF(ISERROR(OFFSET('HARGA SATUAN'!$I$6,MATCH(RAB!C144,'HARGA SATUAN'!$C$7:$C$1495,0),0)),0,OFFSET('HARGA SATUAN'!$I$6,MATCH(RAB!C144,'HARGA SATUAN'!$C$7:$C$1495,0),0))</f>
        <v>12500</v>
      </c>
      <c r="H144" s="308">
        <f t="shared" ca="1" si="14"/>
        <v>0</v>
      </c>
      <c r="I144" s="308">
        <f t="shared" ca="1" si="15"/>
        <v>37500</v>
      </c>
      <c r="J144" s="308">
        <f t="shared" ca="1" si="16"/>
        <v>0</v>
      </c>
      <c r="K144" s="309">
        <f t="shared" ca="1" si="17"/>
        <v>37500</v>
      </c>
      <c r="L144" s="316"/>
      <c r="M144" s="289"/>
      <c r="N144" s="316"/>
      <c r="O144" s="310"/>
      <c r="P144" s="310"/>
      <c r="Q144" s="291"/>
      <c r="R144" s="283"/>
      <c r="S144" s="311"/>
      <c r="T144" s="288"/>
      <c r="U144" s="288"/>
      <c r="V144" s="288"/>
    </row>
    <row r="145" spans="1:22" s="317" customFormat="1">
      <c r="A145" s="283"/>
      <c r="B145" s="718">
        <v>3</v>
      </c>
      <c r="C145" s="719" t="s">
        <v>205</v>
      </c>
      <c r="D145" s="305" t="str">
        <f ca="1">IF(ISERROR(OFFSET('HARGA SATUAN'!$D$6,MATCH(RAB!C145,'HARGA SATUAN'!$C$7:$C$1495,0),0)),"",OFFSET('HARGA SATUAN'!$D$6,MATCH(RAB!C145,'HARGA SATUAN'!$C$7:$C$1495,0),0))</f>
        <v>HDW</v>
      </c>
      <c r="E145" s="306" t="str">
        <f ca="1">IF(B145="+","Unit",IF(ISERROR(OFFSET('HARGA SATUAN'!$E$6,MATCH(RAB!C145,'HARGA SATUAN'!$C$7:$C$1495,0),0)),"",OFFSET('HARGA SATUAN'!$E$6,MATCH(RAB!C145,'HARGA SATUAN'!$C$7:$C$1495,0),0)))</f>
        <v>Mtr</v>
      </c>
      <c r="F145" s="455">
        <f>F142*12</f>
        <v>36</v>
      </c>
      <c r="G145" s="307">
        <f ca="1">IF(ISERROR(OFFSET('HARGA SATUAN'!$I$6,MATCH(RAB!C145,'HARGA SATUAN'!$C$7:$C$1495,0),0)),0,OFFSET('HARGA SATUAN'!$I$6,MATCH(RAB!C145,'HARGA SATUAN'!$C$7:$C$1495,0),0))</f>
        <v>24300</v>
      </c>
      <c r="H145" s="308">
        <f t="shared" ca="1" si="14"/>
        <v>0</v>
      </c>
      <c r="I145" s="308">
        <f t="shared" ca="1" si="15"/>
        <v>874800</v>
      </c>
      <c r="J145" s="308">
        <f t="shared" ca="1" si="16"/>
        <v>0</v>
      </c>
      <c r="K145" s="309">
        <f t="shared" ca="1" si="17"/>
        <v>874800</v>
      </c>
      <c r="L145" s="316"/>
      <c r="M145" s="289"/>
      <c r="N145" s="316"/>
      <c r="O145" s="310"/>
      <c r="P145" s="310"/>
      <c r="Q145" s="291"/>
      <c r="R145" s="283"/>
      <c r="S145" s="311"/>
      <c r="T145" s="288"/>
      <c r="U145" s="288"/>
      <c r="V145" s="288"/>
    </row>
    <row r="146" spans="1:22" s="317" customFormat="1">
      <c r="A146" s="283"/>
      <c r="B146" s="718">
        <v>4</v>
      </c>
      <c r="C146" s="719" t="s">
        <v>287</v>
      </c>
      <c r="D146" s="305" t="str">
        <f ca="1">IF(ISERROR(OFFSET('HARGA SATUAN'!$D$6,MATCH(RAB!C146,'HARGA SATUAN'!$C$7:$C$1495,0),0)),"",OFFSET('HARGA SATUAN'!$D$6,MATCH(RAB!C146,'HARGA SATUAN'!$C$7:$C$1495,0),0))</f>
        <v>HDW</v>
      </c>
      <c r="E146" s="306" t="str">
        <f ca="1">IF(B146="+","Unit",IF(ISERROR(OFFSET('HARGA SATUAN'!$E$6,MATCH(RAB!C146,'HARGA SATUAN'!$C$7:$C$1495,0),0)),"",OFFSET('HARGA SATUAN'!$E$6,MATCH(RAB!C146,'HARGA SATUAN'!$C$7:$C$1495,0),0)))</f>
        <v>Bh</v>
      </c>
      <c r="F146" s="455">
        <f>F142*2</f>
        <v>6</v>
      </c>
      <c r="G146" s="307">
        <f ca="1">IF(ISERROR(OFFSET('HARGA SATUAN'!$I$6,MATCH(RAB!C146,'HARGA SATUAN'!$C$7:$C$1495,0),0)),0,OFFSET('HARGA SATUAN'!$I$6,MATCH(RAB!C146,'HARGA SATUAN'!$C$7:$C$1495,0),0))</f>
        <v>40000</v>
      </c>
      <c r="H146" s="308">
        <f t="shared" ca="1" si="14"/>
        <v>0</v>
      </c>
      <c r="I146" s="308">
        <f t="shared" ca="1" si="15"/>
        <v>240000</v>
      </c>
      <c r="J146" s="308">
        <f t="shared" ca="1" si="16"/>
        <v>0</v>
      </c>
      <c r="K146" s="309">
        <f t="shared" ca="1" si="17"/>
        <v>240000</v>
      </c>
      <c r="L146" s="316"/>
      <c r="M146" s="289"/>
      <c r="N146" s="316"/>
      <c r="O146" s="310"/>
      <c r="P146" s="310"/>
      <c r="Q146" s="291"/>
      <c r="R146" s="283"/>
      <c r="S146" s="311"/>
      <c r="T146" s="288"/>
      <c r="U146" s="288"/>
      <c r="V146" s="288"/>
    </row>
    <row r="147" spans="1:22" s="317" customFormat="1">
      <c r="A147" s="283"/>
      <c r="B147" s="718">
        <v>5</v>
      </c>
      <c r="C147" s="719" t="s">
        <v>26</v>
      </c>
      <c r="D147" s="305" t="str">
        <f ca="1">IF(ISERROR(OFFSET('HARGA SATUAN'!$D$6,MATCH(RAB!C147,'HARGA SATUAN'!$C$7:$C$1495,0),0)),"",OFFSET('HARGA SATUAN'!$D$6,MATCH(RAB!C147,'HARGA SATUAN'!$C$7:$C$1495,0),0))</f>
        <v>HDW</v>
      </c>
      <c r="E147" s="306" t="str">
        <f ca="1">IF(B147="+","Unit",IF(ISERROR(OFFSET('HARGA SATUAN'!$E$6,MATCH(RAB!C147,'HARGA SATUAN'!$C$7:$C$1495,0),0)),"",OFFSET('HARGA SATUAN'!$E$6,MATCH(RAB!C147,'HARGA SATUAN'!$C$7:$C$1495,0),0)))</f>
        <v>Bh</v>
      </c>
      <c r="F147" s="455">
        <f>F142*1</f>
        <v>3</v>
      </c>
      <c r="G147" s="307">
        <f ca="1">IF(ISERROR(OFFSET('HARGA SATUAN'!$I$6,MATCH(RAB!C147,'HARGA SATUAN'!$C$7:$C$1495,0),0)),0,OFFSET('HARGA SATUAN'!$I$6,MATCH(RAB!C147,'HARGA SATUAN'!$C$7:$C$1495,0),0))</f>
        <v>2500</v>
      </c>
      <c r="H147" s="308">
        <f t="shared" ca="1" si="14"/>
        <v>0</v>
      </c>
      <c r="I147" s="308">
        <f t="shared" ca="1" si="15"/>
        <v>7500</v>
      </c>
      <c r="J147" s="308">
        <f t="shared" ca="1" si="16"/>
        <v>0</v>
      </c>
      <c r="K147" s="309">
        <f t="shared" ca="1" si="17"/>
        <v>7500</v>
      </c>
      <c r="L147" s="316"/>
      <c r="M147" s="289"/>
      <c r="N147" s="316"/>
      <c r="O147" s="310"/>
      <c r="P147" s="310"/>
      <c r="Q147" s="291"/>
      <c r="R147" s="283"/>
      <c r="S147" s="311"/>
      <c r="T147" s="288"/>
      <c r="U147" s="288"/>
      <c r="V147" s="288"/>
    </row>
    <row r="148" spans="1:22" s="317" customFormat="1">
      <c r="A148" s="283"/>
      <c r="B148" s="718">
        <v>6</v>
      </c>
      <c r="C148" s="719" t="s">
        <v>759</v>
      </c>
      <c r="D148" s="305" t="str">
        <f ca="1">IF(ISERROR(OFFSET('HARGA SATUAN'!$D$6,MATCH(RAB!C148,'HARGA SATUAN'!$C$7:$C$1495,0),0)),"",OFFSET('HARGA SATUAN'!$D$6,MATCH(RAB!C148,'HARGA SATUAN'!$C$7:$C$1495,0),0))</f>
        <v>JASA</v>
      </c>
      <c r="E148" s="306" t="str">
        <f ca="1">IF(B148="+","Unit",IF(ISERROR(OFFSET('HARGA SATUAN'!$E$6,MATCH(RAB!C148,'HARGA SATUAN'!$C$7:$C$1495,0),0)),"",OFFSET('HARGA SATUAN'!$E$6,MATCH(RAB!C148,'HARGA SATUAN'!$C$7:$C$1495,0),0)))</f>
        <v>Unit</v>
      </c>
      <c r="F148" s="455">
        <f>F142*1</f>
        <v>3</v>
      </c>
      <c r="G148" s="307">
        <f ca="1">IF(ISERROR(OFFSET('HARGA SATUAN'!$I$6,MATCH(RAB!C148,'HARGA SATUAN'!$C$7:$C$1495,0),0)),0,OFFSET('HARGA SATUAN'!$I$6,MATCH(RAB!C148,'HARGA SATUAN'!$C$7:$C$1495,0),0))</f>
        <v>43500</v>
      </c>
      <c r="H148" s="308">
        <f t="shared" ca="1" si="14"/>
        <v>0</v>
      </c>
      <c r="I148" s="308">
        <f t="shared" ca="1" si="15"/>
        <v>0</v>
      </c>
      <c r="J148" s="308">
        <f t="shared" ca="1" si="16"/>
        <v>130500</v>
      </c>
      <c r="K148" s="309">
        <f t="shared" ca="1" si="17"/>
        <v>130500</v>
      </c>
      <c r="L148" s="316"/>
      <c r="M148" s="289"/>
      <c r="N148" s="316"/>
      <c r="O148" s="310"/>
      <c r="P148" s="310"/>
      <c r="Q148" s="291"/>
      <c r="R148" s="283"/>
      <c r="S148" s="311"/>
      <c r="T148" s="288"/>
      <c r="U148" s="288"/>
      <c r="V148" s="288"/>
    </row>
    <row r="149" spans="1:22" s="317" customFormat="1">
      <c r="A149" s="283"/>
      <c r="B149" s="453"/>
      <c r="C149" s="454"/>
      <c r="D149" s="305" t="str">
        <f ca="1">IF(ISERROR(OFFSET('HARGA SATUAN'!$D$6,MATCH(RAB!C149,'HARGA SATUAN'!$C$7:$C$1495,0),0)),"",OFFSET('HARGA SATUAN'!$D$6,MATCH(RAB!C149,'HARGA SATUAN'!$C$7:$C$1495,0),0))</f>
        <v/>
      </c>
      <c r="E149" s="306" t="str">
        <f ca="1">IF(B149="+","Unit",IF(ISERROR(OFFSET('HARGA SATUAN'!$E$6,MATCH(RAB!C149,'HARGA SATUAN'!$C$7:$C$1495,0),0)),"",OFFSET('HARGA SATUAN'!$E$6,MATCH(RAB!C149,'HARGA SATUAN'!$C$7:$C$1495,0),0)))</f>
        <v/>
      </c>
      <c r="F149" s="455"/>
      <c r="G149" s="307">
        <f ca="1">IF(ISERROR(OFFSET('HARGA SATUAN'!$I$6,MATCH(RAB!C149,'HARGA SATUAN'!$C$7:$C$1495,0),0)),0,OFFSET('HARGA SATUAN'!$I$6,MATCH(RAB!C149,'HARGA SATUAN'!$C$7:$C$1495,0),0))</f>
        <v>0</v>
      </c>
      <c r="H149" s="308">
        <f t="shared" ca="1" si="14"/>
        <v>0</v>
      </c>
      <c r="I149" s="308">
        <f t="shared" ca="1" si="15"/>
        <v>0</v>
      </c>
      <c r="J149" s="308">
        <f t="shared" ca="1" si="16"/>
        <v>0</v>
      </c>
      <c r="K149" s="309">
        <f t="shared" ca="1" si="17"/>
        <v>0</v>
      </c>
      <c r="L149" s="316"/>
      <c r="M149" s="289"/>
      <c r="N149" s="316"/>
      <c r="O149" s="310"/>
      <c r="P149" s="310"/>
      <c r="Q149" s="291"/>
      <c r="R149" s="283"/>
      <c r="S149" s="311"/>
      <c r="T149" s="288"/>
      <c r="U149" s="288"/>
      <c r="V149" s="288"/>
    </row>
    <row r="150" spans="1:22" s="317" customFormat="1">
      <c r="A150" s="283"/>
      <c r="B150" s="718" t="s">
        <v>1035</v>
      </c>
      <c r="C150" s="719" t="s">
        <v>1652</v>
      </c>
      <c r="D150" s="305" t="str">
        <f ca="1">IF(ISERROR(OFFSET('HARGA SATUAN'!$D$6,MATCH(RAB!C150,'HARGA SATUAN'!$C$7:$C$1495,0),0)),"",OFFSET('HARGA SATUAN'!$D$6,MATCH(RAB!C150,'HARGA SATUAN'!$C$7:$C$1495,0),0))</f>
        <v/>
      </c>
      <c r="E150" s="306" t="str">
        <f ca="1">IF(B150="+","Unit",IF(ISERROR(OFFSET('HARGA SATUAN'!$E$6,MATCH(RAB!C150,'HARGA SATUAN'!$C$7:$C$1495,0),0)),"",OFFSET('HARGA SATUAN'!$E$6,MATCH(RAB!C150,'HARGA SATUAN'!$C$7:$C$1495,0),0)))</f>
        <v>Unit</v>
      </c>
      <c r="F150" s="724">
        <v>3</v>
      </c>
      <c r="G150" s="307">
        <f ca="1">IF(ISERROR(OFFSET('HARGA SATUAN'!$I$6,MATCH(RAB!C150,'HARGA SATUAN'!$C$7:$C$1495,0),0)),0,OFFSET('HARGA SATUAN'!$I$6,MATCH(RAB!C150,'HARGA SATUAN'!$C$7:$C$1495,0),0))</f>
        <v>0</v>
      </c>
      <c r="H150" s="308">
        <f t="shared" ca="1" si="14"/>
        <v>0</v>
      </c>
      <c r="I150" s="308">
        <f t="shared" ca="1" si="15"/>
        <v>0</v>
      </c>
      <c r="J150" s="308">
        <f t="shared" ca="1" si="16"/>
        <v>0</v>
      </c>
      <c r="K150" s="309">
        <f t="shared" ca="1" si="17"/>
        <v>0</v>
      </c>
      <c r="L150" s="316"/>
      <c r="M150" s="289"/>
      <c r="N150" s="316"/>
      <c r="O150" s="310"/>
      <c r="P150" s="310"/>
      <c r="Q150" s="291"/>
      <c r="R150" s="283"/>
      <c r="S150" s="311"/>
      <c r="T150" s="288"/>
      <c r="U150" s="288"/>
      <c r="V150" s="288"/>
    </row>
    <row r="151" spans="1:22" s="317" customFormat="1">
      <c r="A151" s="283"/>
      <c r="B151" s="718">
        <v>1</v>
      </c>
      <c r="C151" s="719" t="s">
        <v>262</v>
      </c>
      <c r="D151" s="305" t="str">
        <f ca="1">IF(ISERROR(OFFSET('HARGA SATUAN'!$D$6,MATCH(RAB!C151,'HARGA SATUAN'!$C$7:$C$1495,0),0)),"",OFFSET('HARGA SATUAN'!$D$6,MATCH(RAB!C151,'HARGA SATUAN'!$C$7:$C$1495,0),0))</f>
        <v>HDW</v>
      </c>
      <c r="E151" s="306" t="str">
        <f ca="1">IF(B151="+","Unit",IF(ISERROR(OFFSET('HARGA SATUAN'!$E$6,MATCH(RAB!C151,'HARGA SATUAN'!$C$7:$C$1495,0),0)),"",OFFSET('HARGA SATUAN'!$E$6,MATCH(RAB!C151,'HARGA SATUAN'!$C$7:$C$1495,0),0)))</f>
        <v>Bh</v>
      </c>
      <c r="F151" s="724">
        <f>F150*1</f>
        <v>3</v>
      </c>
      <c r="G151" s="307">
        <f ca="1">IF(ISERROR(OFFSET('HARGA SATUAN'!$I$6,MATCH(RAB!C151,'HARGA SATUAN'!$C$7:$C$1495,0),0)),0,OFFSET('HARGA SATUAN'!$I$6,MATCH(RAB!C151,'HARGA SATUAN'!$C$7:$C$1495,0),0))</f>
        <v>104200</v>
      </c>
      <c r="H151" s="308">
        <f t="shared" ref="H151:H154" ca="1" si="18">IF(OR(D151="MDU",D151="MDU-KD"),(IF($O$3="RAB NON MDU","PLN KD",G151*F151)),0)</f>
        <v>0</v>
      </c>
      <c r="I151" s="308">
        <f t="shared" ref="I151:I154" ca="1" si="19">IF(D151="HDW",G151*F151,0)</f>
        <v>312600</v>
      </c>
      <c r="J151" s="308">
        <f t="shared" ref="J151:J154" ca="1" si="20">IF(D151="JASA",G151*F151,0)</f>
        <v>0</v>
      </c>
      <c r="K151" s="309">
        <f t="shared" ref="K151:K154" ca="1" si="21">SUM(H151:J151)</f>
        <v>312600</v>
      </c>
      <c r="L151" s="316"/>
      <c r="M151" s="289"/>
      <c r="N151" s="316"/>
      <c r="O151" s="310"/>
      <c r="P151" s="310"/>
      <c r="Q151" s="291"/>
      <c r="R151" s="283"/>
      <c r="S151" s="311"/>
      <c r="T151" s="288"/>
      <c r="U151" s="288"/>
      <c r="V151" s="288"/>
    </row>
    <row r="152" spans="1:22" s="317" customFormat="1">
      <c r="A152" s="283"/>
      <c r="B152" s="718">
        <v>2</v>
      </c>
      <c r="C152" s="719" t="s">
        <v>596</v>
      </c>
      <c r="D152" s="305" t="str">
        <f ca="1">IF(ISERROR(OFFSET('HARGA SATUAN'!$D$6,MATCH(RAB!C152,'HARGA SATUAN'!$C$7:$C$1495,0),0)),"",OFFSET('HARGA SATUAN'!$D$6,MATCH(RAB!C152,'HARGA SATUAN'!$C$7:$C$1495,0),0))</f>
        <v>HDW</v>
      </c>
      <c r="E152" s="306" t="str">
        <f ca="1">IF(B152="+","Unit",IF(ISERROR(OFFSET('HARGA SATUAN'!$E$6,MATCH(RAB!C152,'HARGA SATUAN'!$C$7:$C$1495,0),0)),"",OFFSET('HARGA SATUAN'!$E$6,MATCH(RAB!C152,'HARGA SATUAN'!$C$7:$C$1495,0),0)))</f>
        <v>Bh</v>
      </c>
      <c r="F152" s="724">
        <f>F150*1</f>
        <v>3</v>
      </c>
      <c r="G152" s="307">
        <f ca="1">IF(ISERROR(OFFSET('HARGA SATUAN'!$I$6,MATCH(RAB!C152,'HARGA SATUAN'!$C$7:$C$1495,0),0)),0,OFFSET('HARGA SATUAN'!$I$6,MATCH(RAB!C152,'HARGA SATUAN'!$C$7:$C$1495,0),0))</f>
        <v>120000</v>
      </c>
      <c r="H152" s="308">
        <f t="shared" ca="1" si="18"/>
        <v>0</v>
      </c>
      <c r="I152" s="308">
        <f t="shared" ca="1" si="19"/>
        <v>360000</v>
      </c>
      <c r="J152" s="308">
        <f t="shared" ca="1" si="20"/>
        <v>0</v>
      </c>
      <c r="K152" s="309">
        <f t="shared" ca="1" si="21"/>
        <v>360000</v>
      </c>
      <c r="L152" s="316"/>
      <c r="M152" s="289"/>
      <c r="N152" s="316"/>
      <c r="O152" s="310"/>
      <c r="P152" s="310"/>
      <c r="Q152" s="291"/>
      <c r="R152" s="283"/>
      <c r="S152" s="311"/>
      <c r="T152" s="288"/>
      <c r="U152" s="288"/>
      <c r="V152" s="288"/>
    </row>
    <row r="153" spans="1:22" s="317" customFormat="1">
      <c r="A153" s="283"/>
      <c r="B153" s="718">
        <v>4</v>
      </c>
      <c r="C153" s="719" t="s">
        <v>214</v>
      </c>
      <c r="D153" s="305" t="str">
        <f ca="1">IF(ISERROR(OFFSET('HARGA SATUAN'!$D$6,MATCH(RAB!C153,'HARGA SATUAN'!$C$7:$C$1495,0),0)),"",OFFSET('HARGA SATUAN'!$D$6,MATCH(RAB!C153,'HARGA SATUAN'!$C$7:$C$1495,0),0))</f>
        <v>HDW</v>
      </c>
      <c r="E153" s="306" t="str">
        <f ca="1">IF(B153="+","Unit",IF(ISERROR(OFFSET('HARGA SATUAN'!$E$6,MATCH(RAB!C153,'HARGA SATUAN'!$C$7:$C$1495,0),0)),"",OFFSET('HARGA SATUAN'!$E$6,MATCH(RAB!C153,'HARGA SATUAN'!$C$7:$C$1495,0),0)))</f>
        <v>Bh</v>
      </c>
      <c r="F153" s="455">
        <f>F150*1</f>
        <v>3</v>
      </c>
      <c r="G153" s="307">
        <f ca="1">IF(ISERROR(OFFSET('HARGA SATUAN'!$I$6,MATCH(RAB!C153,'HARGA SATUAN'!$C$7:$C$1495,0),0)),0,OFFSET('HARGA SATUAN'!$I$6,MATCH(RAB!C153,'HARGA SATUAN'!$C$7:$C$1495,0),0))</f>
        <v>4500</v>
      </c>
      <c r="H153" s="308">
        <f t="shared" ca="1" si="18"/>
        <v>0</v>
      </c>
      <c r="I153" s="308">
        <f t="shared" ca="1" si="19"/>
        <v>13500</v>
      </c>
      <c r="J153" s="308">
        <f t="shared" ca="1" si="20"/>
        <v>0</v>
      </c>
      <c r="K153" s="309">
        <f t="shared" ca="1" si="21"/>
        <v>13500</v>
      </c>
      <c r="L153" s="316"/>
      <c r="M153" s="289"/>
      <c r="N153" s="316"/>
      <c r="O153" s="310"/>
      <c r="P153" s="310"/>
      <c r="Q153" s="291"/>
      <c r="R153" s="283"/>
      <c r="S153" s="311"/>
      <c r="T153" s="288"/>
      <c r="U153" s="288"/>
      <c r="V153" s="288"/>
    </row>
    <row r="154" spans="1:22" s="317" customFormat="1">
      <c r="A154" s="283"/>
      <c r="B154" s="718">
        <v>3</v>
      </c>
      <c r="C154" s="719" t="s">
        <v>767</v>
      </c>
      <c r="D154" s="305" t="str">
        <f ca="1">IF(ISERROR(OFFSET('HARGA SATUAN'!$D$6,MATCH(RAB!C154,'HARGA SATUAN'!$C$7:$C$1495,0),0)),"",OFFSET('HARGA SATUAN'!$D$6,MATCH(RAB!C154,'HARGA SATUAN'!$C$7:$C$1495,0),0))</f>
        <v>JASA</v>
      </c>
      <c r="E154" s="306" t="str">
        <f ca="1">IF(B154="+","Unit",IF(ISERROR(OFFSET('HARGA SATUAN'!$E$6,MATCH(RAB!C154,'HARGA SATUAN'!$C$7:$C$1495,0),0)),"",OFFSET('HARGA SATUAN'!$E$6,MATCH(RAB!C154,'HARGA SATUAN'!$C$7:$C$1495,0),0)))</f>
        <v>Unit</v>
      </c>
      <c r="F154" s="724">
        <f>F150*1</f>
        <v>3</v>
      </c>
      <c r="G154" s="307">
        <f ca="1">IF(ISERROR(OFFSET('HARGA SATUAN'!$I$6,MATCH(RAB!C154,'HARGA SATUAN'!$C$7:$C$1495,0),0)),0,OFFSET('HARGA SATUAN'!$I$6,MATCH(RAB!C154,'HARGA SATUAN'!$C$7:$C$1495,0),0))</f>
        <v>55500</v>
      </c>
      <c r="H154" s="308">
        <f t="shared" ca="1" si="18"/>
        <v>0</v>
      </c>
      <c r="I154" s="308">
        <f t="shared" ca="1" si="19"/>
        <v>0</v>
      </c>
      <c r="J154" s="308">
        <f t="shared" ca="1" si="20"/>
        <v>166500</v>
      </c>
      <c r="K154" s="309">
        <f t="shared" ca="1" si="21"/>
        <v>166500</v>
      </c>
      <c r="L154" s="316"/>
      <c r="M154" s="289"/>
      <c r="N154" s="316"/>
      <c r="O154" s="310"/>
      <c r="P154" s="310"/>
      <c r="Q154" s="291"/>
      <c r="R154" s="283"/>
      <c r="S154" s="311"/>
      <c r="T154" s="288"/>
      <c r="U154" s="288"/>
      <c r="V154" s="288"/>
    </row>
    <row r="155" spans="1:22" s="317" customFormat="1">
      <c r="A155" s="283"/>
      <c r="B155" s="449"/>
      <c r="C155" s="450"/>
      <c r="D155" s="305" t="str">
        <f ca="1">IF(ISERROR(OFFSET('HARGA SATUAN'!$D$6,MATCH(RAB!C155,'HARGA SATUAN'!$C$7:$C$1495,0),0)),"",OFFSET('HARGA SATUAN'!$D$6,MATCH(RAB!C155,'HARGA SATUAN'!$C$7:$C$1495,0),0))</f>
        <v/>
      </c>
      <c r="E155" s="306" t="str">
        <f ca="1">IF(B155="+","Unit",IF(ISERROR(OFFSET('HARGA SATUAN'!$E$6,MATCH(RAB!C155,'HARGA SATUAN'!$C$7:$C$1495,0),0)),"",OFFSET('HARGA SATUAN'!$E$6,MATCH(RAB!C155,'HARGA SATUAN'!$C$7:$C$1495,0),0)))</f>
        <v/>
      </c>
      <c r="F155" s="457"/>
      <c r="G155" s="307">
        <f ca="1">IF(ISERROR(OFFSET('HARGA SATUAN'!$I$6,MATCH(RAB!C155,'HARGA SATUAN'!$C$7:$C$1495,0),0)),0,OFFSET('HARGA SATUAN'!$I$6,MATCH(RAB!C155,'HARGA SATUAN'!$C$7:$C$1495,0),0))</f>
        <v>0</v>
      </c>
      <c r="H155" s="308">
        <f t="shared" ref="H155:H176" ca="1" si="22">IF(OR(D155="MDU",D155="MDU-KD"),(IF($O$3="RAB NON MDU","PLN KD",G155*F155)),0)</f>
        <v>0</v>
      </c>
      <c r="I155" s="308">
        <f t="shared" ref="I155:I176" ca="1" si="23">IF(D155="HDW",G155*F155,0)</f>
        <v>0</v>
      </c>
      <c r="J155" s="308">
        <f t="shared" ref="J155:J176" ca="1" si="24">IF(D155="JASA",G155*F155,0)</f>
        <v>0</v>
      </c>
      <c r="K155" s="309">
        <f t="shared" ref="K155:K176" ca="1" si="25">SUM(H155:J155)</f>
        <v>0</v>
      </c>
      <c r="L155" s="316"/>
      <c r="M155" s="289" t="e">
        <f>IF(AND(F155&gt;0,#REF!=0),"",IF(AND(ISBLANK(F155)=FALSE,K155=0),"WARNING",""))</f>
        <v>#REF!</v>
      </c>
      <c r="N155" s="316"/>
      <c r="O155" s="310"/>
      <c r="P155" s="310"/>
      <c r="Q155" s="291"/>
      <c r="R155" s="283"/>
      <c r="S155" s="311"/>
      <c r="T155" s="288"/>
      <c r="U155" s="288"/>
      <c r="V155" s="288"/>
    </row>
    <row r="156" spans="1:22" s="317" customFormat="1" hidden="1">
      <c r="A156" s="283"/>
      <c r="B156" s="449"/>
      <c r="C156" s="450"/>
      <c r="D156" s="305" t="str">
        <f ca="1">IF(ISERROR(OFFSET('HARGA SATUAN'!$D$6,MATCH(RAB!C156,'HARGA SATUAN'!$C$7:$C$1495,0),0)),"",OFFSET('HARGA SATUAN'!$D$6,MATCH(RAB!C156,'HARGA SATUAN'!$C$7:$C$1495,0),0))</f>
        <v/>
      </c>
      <c r="E156" s="306" t="str">
        <f ca="1">IF(B156="+","Unit",IF(ISERROR(OFFSET('HARGA SATUAN'!$E$6,MATCH(RAB!C156,'HARGA SATUAN'!$C$7:$C$1495,0),0)),"",OFFSET('HARGA SATUAN'!$E$6,MATCH(RAB!C156,'HARGA SATUAN'!$C$7:$C$1495,0),0)))</f>
        <v/>
      </c>
      <c r="F156" s="457"/>
      <c r="G156" s="307">
        <f ca="1">IF(ISERROR(OFFSET('HARGA SATUAN'!$I$6,MATCH(RAB!C156,'HARGA SATUAN'!$C$7:$C$1495,0),0)),0,OFFSET('HARGA SATUAN'!$I$6,MATCH(RAB!C156,'HARGA SATUAN'!$C$7:$C$1495,0),0))</f>
        <v>0</v>
      </c>
      <c r="H156" s="308">
        <f t="shared" ca="1" si="22"/>
        <v>0</v>
      </c>
      <c r="I156" s="308">
        <f t="shared" ca="1" si="23"/>
        <v>0</v>
      </c>
      <c r="J156" s="308">
        <f t="shared" ca="1" si="24"/>
        <v>0</v>
      </c>
      <c r="K156" s="309">
        <f t="shared" ca="1" si="25"/>
        <v>0</v>
      </c>
      <c r="L156" s="316"/>
      <c r="M156" s="289" t="str">
        <f t="shared" ref="M156:M182" ca="1" si="26">IF(AND(F156&gt;0,F155=0),"",IF(AND(ISBLANK(F156)=FALSE,K156=0),"WARNING",""))</f>
        <v/>
      </c>
      <c r="N156" s="316"/>
      <c r="O156" s="310"/>
      <c r="P156" s="310"/>
      <c r="Q156" s="291"/>
      <c r="R156" s="283"/>
      <c r="S156" s="311"/>
      <c r="T156" s="288"/>
      <c r="U156" s="288"/>
      <c r="V156" s="288"/>
    </row>
    <row r="157" spans="1:22" s="317" customFormat="1" hidden="1">
      <c r="A157" s="283"/>
      <c r="B157" s="449"/>
      <c r="C157" s="450"/>
      <c r="D157" s="305" t="str">
        <f ca="1">IF(ISERROR(OFFSET('HARGA SATUAN'!$D$6,MATCH(RAB!C157,'HARGA SATUAN'!$C$7:$C$1495,0),0)),"",OFFSET('HARGA SATUAN'!$D$6,MATCH(RAB!C157,'HARGA SATUAN'!$C$7:$C$1495,0),0))</f>
        <v/>
      </c>
      <c r="E157" s="306" t="str">
        <f ca="1">IF(B157="+","Unit",IF(ISERROR(OFFSET('HARGA SATUAN'!$E$6,MATCH(RAB!C157,'HARGA SATUAN'!$C$7:$C$1495,0),0)),"",OFFSET('HARGA SATUAN'!$E$6,MATCH(RAB!C157,'HARGA SATUAN'!$C$7:$C$1495,0),0)))</f>
        <v/>
      </c>
      <c r="F157" s="457"/>
      <c r="G157" s="307">
        <f ca="1">IF(ISERROR(OFFSET('HARGA SATUAN'!$I$6,MATCH(RAB!C157,'HARGA SATUAN'!$C$7:$C$1495,0),0)),0,OFFSET('HARGA SATUAN'!$I$6,MATCH(RAB!C157,'HARGA SATUAN'!$C$7:$C$1495,0),0))</f>
        <v>0</v>
      </c>
      <c r="H157" s="308">
        <f t="shared" ca="1" si="22"/>
        <v>0</v>
      </c>
      <c r="I157" s="308">
        <f t="shared" ca="1" si="23"/>
        <v>0</v>
      </c>
      <c r="J157" s="308">
        <f t="shared" ca="1" si="24"/>
        <v>0</v>
      </c>
      <c r="K157" s="309">
        <f t="shared" ca="1" si="25"/>
        <v>0</v>
      </c>
      <c r="L157" s="316"/>
      <c r="M157" s="289" t="str">
        <f t="shared" ca="1" si="26"/>
        <v/>
      </c>
      <c r="N157" s="316"/>
      <c r="O157" s="310"/>
      <c r="P157" s="310"/>
      <c r="Q157" s="291"/>
      <c r="R157" s="283"/>
      <c r="S157" s="311"/>
      <c r="T157" s="288"/>
      <c r="U157" s="288"/>
      <c r="V157" s="288"/>
    </row>
    <row r="158" spans="1:22" s="317" customFormat="1" hidden="1">
      <c r="A158" s="283"/>
      <c r="B158" s="449"/>
      <c r="C158" s="450"/>
      <c r="D158" s="305" t="str">
        <f ca="1">IF(ISERROR(OFFSET('HARGA SATUAN'!$D$6,MATCH(RAB!C158,'HARGA SATUAN'!$C$7:$C$1495,0),0)),"",OFFSET('HARGA SATUAN'!$D$6,MATCH(RAB!C158,'HARGA SATUAN'!$C$7:$C$1495,0),0))</f>
        <v/>
      </c>
      <c r="E158" s="306" t="str">
        <f ca="1">IF(B158="+","Unit",IF(ISERROR(OFFSET('HARGA SATUAN'!$E$6,MATCH(RAB!C158,'HARGA SATUAN'!$C$7:$C$1495,0),0)),"",OFFSET('HARGA SATUAN'!$E$6,MATCH(RAB!C158,'HARGA SATUAN'!$C$7:$C$1495,0),0)))</f>
        <v/>
      </c>
      <c r="F158" s="457"/>
      <c r="G158" s="307">
        <f ca="1">IF(ISERROR(OFFSET('HARGA SATUAN'!$I$6,MATCH(RAB!C158,'HARGA SATUAN'!$C$7:$C$1495,0),0)),0,OFFSET('HARGA SATUAN'!$I$6,MATCH(RAB!C158,'HARGA SATUAN'!$C$7:$C$1495,0),0))</f>
        <v>0</v>
      </c>
      <c r="H158" s="308">
        <f t="shared" ca="1" si="22"/>
        <v>0</v>
      </c>
      <c r="I158" s="308">
        <f t="shared" ca="1" si="23"/>
        <v>0</v>
      </c>
      <c r="J158" s="308">
        <f t="shared" ca="1" si="24"/>
        <v>0</v>
      </c>
      <c r="K158" s="309">
        <f t="shared" ca="1" si="25"/>
        <v>0</v>
      </c>
      <c r="L158" s="316"/>
      <c r="M158" s="289" t="str">
        <f t="shared" ca="1" si="26"/>
        <v/>
      </c>
      <c r="N158" s="316"/>
      <c r="O158" s="310"/>
      <c r="P158" s="310"/>
      <c r="Q158" s="291"/>
      <c r="R158" s="283"/>
      <c r="S158" s="311"/>
      <c r="T158" s="288"/>
      <c r="U158" s="288"/>
      <c r="V158" s="288"/>
    </row>
    <row r="159" spans="1:22" s="317" customFormat="1" hidden="1">
      <c r="A159" s="283"/>
      <c r="B159" s="449"/>
      <c r="C159" s="450"/>
      <c r="D159" s="305" t="str">
        <f ca="1">IF(ISERROR(OFFSET('HARGA SATUAN'!$D$6,MATCH(RAB!C159,'HARGA SATUAN'!$C$7:$C$1495,0),0)),"",OFFSET('HARGA SATUAN'!$D$6,MATCH(RAB!C159,'HARGA SATUAN'!$C$7:$C$1495,0),0))</f>
        <v/>
      </c>
      <c r="E159" s="306" t="str">
        <f ca="1">IF(B159="+","Unit",IF(ISERROR(OFFSET('HARGA SATUAN'!$E$6,MATCH(RAB!C159,'HARGA SATUAN'!$C$7:$C$1495,0),0)),"",OFFSET('HARGA SATUAN'!$E$6,MATCH(RAB!C159,'HARGA SATUAN'!$C$7:$C$1495,0),0)))</f>
        <v/>
      </c>
      <c r="F159" s="457"/>
      <c r="G159" s="307">
        <f ca="1">IF(ISERROR(OFFSET('HARGA SATUAN'!$I$6,MATCH(RAB!C159,'HARGA SATUAN'!$C$7:$C$1495,0),0)),0,OFFSET('HARGA SATUAN'!$I$6,MATCH(RAB!C159,'HARGA SATUAN'!$C$7:$C$1495,0),0))</f>
        <v>0</v>
      </c>
      <c r="H159" s="308">
        <f t="shared" ca="1" si="22"/>
        <v>0</v>
      </c>
      <c r="I159" s="308">
        <f t="shared" ca="1" si="23"/>
        <v>0</v>
      </c>
      <c r="J159" s="308">
        <f t="shared" ca="1" si="24"/>
        <v>0</v>
      </c>
      <c r="K159" s="309">
        <f t="shared" ca="1" si="25"/>
        <v>0</v>
      </c>
      <c r="L159" s="316"/>
      <c r="M159" s="289" t="str">
        <f t="shared" ca="1" si="26"/>
        <v/>
      </c>
      <c r="N159" s="316"/>
      <c r="O159" s="310"/>
      <c r="P159" s="310"/>
      <c r="Q159" s="291"/>
      <c r="R159" s="283"/>
      <c r="S159" s="311"/>
      <c r="T159" s="288"/>
      <c r="U159" s="288"/>
      <c r="V159" s="288"/>
    </row>
    <row r="160" spans="1:22" s="317" customFormat="1" hidden="1">
      <c r="A160" s="283"/>
      <c r="B160" s="449"/>
      <c r="C160" s="450"/>
      <c r="D160" s="305" t="str">
        <f ca="1">IF(ISERROR(OFFSET('HARGA SATUAN'!$D$6,MATCH(RAB!C160,'HARGA SATUAN'!$C$7:$C$1495,0),0)),"",OFFSET('HARGA SATUAN'!$D$6,MATCH(RAB!C160,'HARGA SATUAN'!$C$7:$C$1495,0),0))</f>
        <v/>
      </c>
      <c r="E160" s="306" t="str">
        <f ca="1">IF(B160="+","Unit",IF(ISERROR(OFFSET('HARGA SATUAN'!$E$6,MATCH(RAB!C160,'HARGA SATUAN'!$C$7:$C$1495,0),0)),"",OFFSET('HARGA SATUAN'!$E$6,MATCH(RAB!C160,'HARGA SATUAN'!$C$7:$C$1495,0),0)))</f>
        <v/>
      </c>
      <c r="F160" s="457"/>
      <c r="G160" s="307">
        <f ca="1">IF(ISERROR(OFFSET('HARGA SATUAN'!$I$6,MATCH(RAB!C160,'HARGA SATUAN'!$C$7:$C$1495,0),0)),0,OFFSET('HARGA SATUAN'!$I$6,MATCH(RAB!C160,'HARGA SATUAN'!$C$7:$C$1495,0),0))</f>
        <v>0</v>
      </c>
      <c r="H160" s="308">
        <f t="shared" ca="1" si="22"/>
        <v>0</v>
      </c>
      <c r="I160" s="308">
        <f t="shared" ca="1" si="23"/>
        <v>0</v>
      </c>
      <c r="J160" s="308">
        <f t="shared" ca="1" si="24"/>
        <v>0</v>
      </c>
      <c r="K160" s="309">
        <f t="shared" ca="1" si="25"/>
        <v>0</v>
      </c>
      <c r="L160" s="316"/>
      <c r="M160" s="289" t="str">
        <f t="shared" ca="1" si="26"/>
        <v/>
      </c>
      <c r="N160" s="316"/>
      <c r="O160" s="310"/>
      <c r="P160" s="310"/>
      <c r="Q160" s="291"/>
      <c r="R160" s="283"/>
      <c r="S160" s="311"/>
      <c r="T160" s="288"/>
      <c r="U160" s="288"/>
      <c r="V160" s="288"/>
    </row>
    <row r="161" spans="1:22" s="317" customFormat="1" hidden="1">
      <c r="A161" s="283"/>
      <c r="B161" s="449"/>
      <c r="C161" s="450"/>
      <c r="D161" s="305" t="str">
        <f ca="1">IF(ISERROR(OFFSET('HARGA SATUAN'!$D$6,MATCH(RAB!C161,'HARGA SATUAN'!$C$7:$C$1495,0),0)),"",OFFSET('HARGA SATUAN'!$D$6,MATCH(RAB!C161,'HARGA SATUAN'!$C$7:$C$1495,0),0))</f>
        <v/>
      </c>
      <c r="E161" s="306" t="str">
        <f ca="1">IF(B161="+","Unit",IF(ISERROR(OFFSET('HARGA SATUAN'!$E$6,MATCH(RAB!C161,'HARGA SATUAN'!$C$7:$C$1495,0),0)),"",OFFSET('HARGA SATUAN'!$E$6,MATCH(RAB!C161,'HARGA SATUAN'!$C$7:$C$1495,0),0)))</f>
        <v/>
      </c>
      <c r="F161" s="457"/>
      <c r="G161" s="307">
        <f ca="1">IF(ISERROR(OFFSET('HARGA SATUAN'!$I$6,MATCH(RAB!C161,'HARGA SATUAN'!$C$7:$C$1495,0),0)),0,OFFSET('HARGA SATUAN'!$I$6,MATCH(RAB!C161,'HARGA SATUAN'!$C$7:$C$1495,0),0))</f>
        <v>0</v>
      </c>
      <c r="H161" s="308">
        <f t="shared" ca="1" si="22"/>
        <v>0</v>
      </c>
      <c r="I161" s="308">
        <f t="shared" ca="1" si="23"/>
        <v>0</v>
      </c>
      <c r="J161" s="308">
        <f t="shared" ca="1" si="24"/>
        <v>0</v>
      </c>
      <c r="K161" s="309">
        <f t="shared" ca="1" si="25"/>
        <v>0</v>
      </c>
      <c r="L161" s="316"/>
      <c r="M161" s="289" t="str">
        <f t="shared" ca="1" si="26"/>
        <v/>
      </c>
      <c r="N161" s="316"/>
      <c r="O161" s="310"/>
      <c r="P161" s="310"/>
      <c r="Q161" s="291"/>
      <c r="R161" s="283"/>
      <c r="S161" s="311"/>
      <c r="T161" s="288"/>
      <c r="U161" s="288"/>
      <c r="V161" s="288"/>
    </row>
    <row r="162" spans="1:22" s="317" customFormat="1" hidden="1">
      <c r="A162" s="283"/>
      <c r="B162" s="449"/>
      <c r="C162" s="450"/>
      <c r="D162" s="305" t="str">
        <f ca="1">IF(ISERROR(OFFSET('HARGA SATUAN'!$D$6,MATCH(RAB!C162,'HARGA SATUAN'!$C$7:$C$1495,0),0)),"",OFFSET('HARGA SATUAN'!$D$6,MATCH(RAB!C162,'HARGA SATUAN'!$C$7:$C$1495,0),0))</f>
        <v/>
      </c>
      <c r="E162" s="306" t="str">
        <f ca="1">IF(B162="+","Unit",IF(ISERROR(OFFSET('HARGA SATUAN'!$E$6,MATCH(RAB!C162,'HARGA SATUAN'!$C$7:$C$1495,0),0)),"",OFFSET('HARGA SATUAN'!$E$6,MATCH(RAB!C162,'HARGA SATUAN'!$C$7:$C$1495,0),0)))</f>
        <v/>
      </c>
      <c r="F162" s="457"/>
      <c r="G162" s="307">
        <f ca="1">IF(ISERROR(OFFSET('HARGA SATUAN'!$I$6,MATCH(RAB!C162,'HARGA SATUAN'!$C$7:$C$1495,0),0)),0,OFFSET('HARGA SATUAN'!$I$6,MATCH(RAB!C162,'HARGA SATUAN'!$C$7:$C$1495,0),0))</f>
        <v>0</v>
      </c>
      <c r="H162" s="308">
        <f t="shared" ca="1" si="22"/>
        <v>0</v>
      </c>
      <c r="I162" s="308">
        <f t="shared" ca="1" si="23"/>
        <v>0</v>
      </c>
      <c r="J162" s="308">
        <f t="shared" ca="1" si="24"/>
        <v>0</v>
      </c>
      <c r="K162" s="309">
        <f t="shared" ca="1" si="25"/>
        <v>0</v>
      </c>
      <c r="L162" s="316"/>
      <c r="M162" s="289" t="str">
        <f t="shared" ca="1" si="26"/>
        <v/>
      </c>
      <c r="N162" s="316"/>
      <c r="O162" s="310"/>
      <c r="P162" s="310"/>
      <c r="Q162" s="291"/>
      <c r="R162" s="283"/>
      <c r="S162" s="311"/>
      <c r="T162" s="288"/>
      <c r="U162" s="288"/>
      <c r="V162" s="288"/>
    </row>
    <row r="163" spans="1:22" s="317" customFormat="1" hidden="1">
      <c r="A163" s="283"/>
      <c r="B163" s="449"/>
      <c r="C163" s="450"/>
      <c r="D163" s="305" t="str">
        <f ca="1">IF(ISERROR(OFFSET('HARGA SATUAN'!$D$6,MATCH(RAB!C163,'HARGA SATUAN'!$C$7:$C$1495,0),0)),"",OFFSET('HARGA SATUAN'!$D$6,MATCH(RAB!C163,'HARGA SATUAN'!$C$7:$C$1495,0),0))</f>
        <v/>
      </c>
      <c r="E163" s="306" t="str">
        <f ca="1">IF(B163="+","Unit",IF(ISERROR(OFFSET('HARGA SATUAN'!$E$6,MATCH(RAB!C163,'HARGA SATUAN'!$C$7:$C$1495,0),0)),"",OFFSET('HARGA SATUAN'!$E$6,MATCH(RAB!C163,'HARGA SATUAN'!$C$7:$C$1495,0),0)))</f>
        <v/>
      </c>
      <c r="F163" s="457"/>
      <c r="G163" s="307">
        <f ca="1">IF(ISERROR(OFFSET('HARGA SATUAN'!$I$6,MATCH(RAB!C163,'HARGA SATUAN'!$C$7:$C$1495,0),0)),0,OFFSET('HARGA SATUAN'!$I$6,MATCH(RAB!C163,'HARGA SATUAN'!$C$7:$C$1495,0),0))</f>
        <v>0</v>
      </c>
      <c r="H163" s="308">
        <f t="shared" ca="1" si="22"/>
        <v>0</v>
      </c>
      <c r="I163" s="308">
        <f t="shared" ca="1" si="23"/>
        <v>0</v>
      </c>
      <c r="J163" s="308">
        <f t="shared" ca="1" si="24"/>
        <v>0</v>
      </c>
      <c r="K163" s="309">
        <f t="shared" ca="1" si="25"/>
        <v>0</v>
      </c>
      <c r="L163" s="316"/>
      <c r="M163" s="289" t="str">
        <f t="shared" ca="1" si="26"/>
        <v/>
      </c>
      <c r="N163" s="316"/>
      <c r="O163" s="310"/>
      <c r="P163" s="310"/>
      <c r="Q163" s="291"/>
      <c r="R163" s="283"/>
      <c r="S163" s="311"/>
      <c r="T163" s="288"/>
      <c r="U163" s="288"/>
      <c r="V163" s="288"/>
    </row>
    <row r="164" spans="1:22" s="317" customFormat="1" hidden="1">
      <c r="A164" s="283"/>
      <c r="B164" s="449"/>
      <c r="C164" s="450"/>
      <c r="D164" s="305" t="str">
        <f ca="1">IF(ISERROR(OFFSET('HARGA SATUAN'!$D$6,MATCH(RAB!C164,'HARGA SATUAN'!$C$7:$C$1495,0),0)),"",OFFSET('HARGA SATUAN'!$D$6,MATCH(RAB!C164,'HARGA SATUAN'!$C$7:$C$1495,0),0))</f>
        <v/>
      </c>
      <c r="E164" s="306" t="str">
        <f ca="1">IF(B164="+","Unit",IF(ISERROR(OFFSET('HARGA SATUAN'!$E$6,MATCH(RAB!C164,'HARGA SATUAN'!$C$7:$C$1495,0),0)),"",OFFSET('HARGA SATUAN'!$E$6,MATCH(RAB!C164,'HARGA SATUAN'!$C$7:$C$1495,0),0)))</f>
        <v/>
      </c>
      <c r="F164" s="457"/>
      <c r="G164" s="307">
        <f ca="1">IF(ISERROR(OFFSET('HARGA SATUAN'!$I$6,MATCH(RAB!C164,'HARGA SATUAN'!$C$7:$C$1495,0),0)),0,OFFSET('HARGA SATUAN'!$I$6,MATCH(RAB!C164,'HARGA SATUAN'!$C$7:$C$1495,0),0))</f>
        <v>0</v>
      </c>
      <c r="H164" s="308">
        <f t="shared" ca="1" si="22"/>
        <v>0</v>
      </c>
      <c r="I164" s="308">
        <f t="shared" ca="1" si="23"/>
        <v>0</v>
      </c>
      <c r="J164" s="308">
        <f t="shared" ca="1" si="24"/>
        <v>0</v>
      </c>
      <c r="K164" s="309">
        <f t="shared" ca="1" si="25"/>
        <v>0</v>
      </c>
      <c r="L164" s="316"/>
      <c r="M164" s="289" t="str">
        <f t="shared" ca="1" si="26"/>
        <v/>
      </c>
      <c r="N164" s="316"/>
      <c r="O164" s="310"/>
      <c r="P164" s="310"/>
      <c r="Q164" s="291"/>
      <c r="R164" s="283"/>
      <c r="S164" s="311"/>
      <c r="T164" s="288"/>
      <c r="U164" s="288"/>
      <c r="V164" s="288"/>
    </row>
    <row r="165" spans="1:22" s="317" customFormat="1" hidden="1">
      <c r="A165" s="283"/>
      <c r="B165" s="449"/>
      <c r="C165" s="450"/>
      <c r="D165" s="305" t="str">
        <f ca="1">IF(ISERROR(OFFSET('HARGA SATUAN'!$D$6,MATCH(RAB!C165,'HARGA SATUAN'!$C$7:$C$1495,0),0)),"",OFFSET('HARGA SATUAN'!$D$6,MATCH(RAB!C165,'HARGA SATUAN'!$C$7:$C$1495,0),0))</f>
        <v/>
      </c>
      <c r="E165" s="306" t="str">
        <f ca="1">IF(B165="+","Unit",IF(ISERROR(OFFSET('HARGA SATUAN'!$E$6,MATCH(RAB!C165,'HARGA SATUAN'!$C$7:$C$1495,0),0)),"",OFFSET('HARGA SATUAN'!$E$6,MATCH(RAB!C165,'HARGA SATUAN'!$C$7:$C$1495,0),0)))</f>
        <v/>
      </c>
      <c r="F165" s="457"/>
      <c r="G165" s="307">
        <f ca="1">IF(ISERROR(OFFSET('HARGA SATUAN'!$I$6,MATCH(RAB!C165,'HARGA SATUAN'!$C$7:$C$1495,0),0)),0,OFFSET('HARGA SATUAN'!$I$6,MATCH(RAB!C165,'HARGA SATUAN'!$C$7:$C$1495,0),0))</f>
        <v>0</v>
      </c>
      <c r="H165" s="308">
        <f t="shared" ca="1" si="22"/>
        <v>0</v>
      </c>
      <c r="I165" s="308">
        <f t="shared" ca="1" si="23"/>
        <v>0</v>
      </c>
      <c r="J165" s="308">
        <f t="shared" ca="1" si="24"/>
        <v>0</v>
      </c>
      <c r="K165" s="309">
        <f t="shared" ca="1" si="25"/>
        <v>0</v>
      </c>
      <c r="L165" s="316"/>
      <c r="M165" s="289" t="str">
        <f t="shared" ca="1" si="26"/>
        <v/>
      </c>
      <c r="N165" s="316"/>
      <c r="O165" s="310"/>
      <c r="P165" s="310"/>
      <c r="Q165" s="291"/>
      <c r="R165" s="283"/>
      <c r="S165" s="311"/>
      <c r="T165" s="288"/>
      <c r="U165" s="288"/>
      <c r="V165" s="288"/>
    </row>
    <row r="166" spans="1:22" s="317" customFormat="1" hidden="1">
      <c r="A166" s="283"/>
      <c r="B166" s="449"/>
      <c r="C166" s="450"/>
      <c r="D166" s="305" t="str">
        <f ca="1">IF(ISERROR(OFFSET('HARGA SATUAN'!$D$6,MATCH(RAB!C166,'HARGA SATUAN'!$C$7:$C$1495,0),0)),"",OFFSET('HARGA SATUAN'!$D$6,MATCH(RAB!C166,'HARGA SATUAN'!$C$7:$C$1495,0),0))</f>
        <v/>
      </c>
      <c r="E166" s="306" t="str">
        <f ca="1">IF(B166="+","Unit",IF(ISERROR(OFFSET('HARGA SATUAN'!$E$6,MATCH(RAB!C166,'HARGA SATUAN'!$C$7:$C$1495,0),0)),"",OFFSET('HARGA SATUAN'!$E$6,MATCH(RAB!C166,'HARGA SATUAN'!$C$7:$C$1495,0),0)))</f>
        <v/>
      </c>
      <c r="F166" s="457"/>
      <c r="G166" s="307">
        <f ca="1">IF(ISERROR(OFFSET('HARGA SATUAN'!$I$6,MATCH(RAB!C166,'HARGA SATUAN'!$C$7:$C$1495,0),0)),0,OFFSET('HARGA SATUAN'!$I$6,MATCH(RAB!C166,'HARGA SATUAN'!$C$7:$C$1495,0),0))</f>
        <v>0</v>
      </c>
      <c r="H166" s="308">
        <f t="shared" ca="1" si="22"/>
        <v>0</v>
      </c>
      <c r="I166" s="308">
        <f t="shared" ca="1" si="23"/>
        <v>0</v>
      </c>
      <c r="J166" s="308">
        <f t="shared" ca="1" si="24"/>
        <v>0</v>
      </c>
      <c r="K166" s="309">
        <f t="shared" ca="1" si="25"/>
        <v>0</v>
      </c>
      <c r="L166" s="316"/>
      <c r="M166" s="289" t="str">
        <f t="shared" ca="1" si="26"/>
        <v/>
      </c>
      <c r="N166" s="316"/>
      <c r="O166" s="310"/>
      <c r="P166" s="310"/>
      <c r="Q166" s="291"/>
      <c r="R166" s="283"/>
      <c r="S166" s="311"/>
      <c r="T166" s="288"/>
      <c r="U166" s="288"/>
      <c r="V166" s="288"/>
    </row>
    <row r="167" spans="1:22" s="317" customFormat="1" hidden="1">
      <c r="A167" s="283"/>
      <c r="B167" s="449"/>
      <c r="C167" s="450"/>
      <c r="D167" s="305" t="str">
        <f ca="1">IF(ISERROR(OFFSET('HARGA SATUAN'!$D$6,MATCH(RAB!C167,'HARGA SATUAN'!$C$7:$C$1495,0),0)),"",OFFSET('HARGA SATUAN'!$D$6,MATCH(RAB!C167,'HARGA SATUAN'!$C$7:$C$1495,0),0))</f>
        <v/>
      </c>
      <c r="E167" s="306" t="str">
        <f ca="1">IF(B167="+","Unit",IF(ISERROR(OFFSET('HARGA SATUAN'!$E$6,MATCH(RAB!C167,'HARGA SATUAN'!$C$7:$C$1495,0),0)),"",OFFSET('HARGA SATUAN'!$E$6,MATCH(RAB!C167,'HARGA SATUAN'!$C$7:$C$1495,0),0)))</f>
        <v/>
      </c>
      <c r="F167" s="457"/>
      <c r="G167" s="307">
        <f ca="1">IF(ISERROR(OFFSET('HARGA SATUAN'!$I$6,MATCH(RAB!C167,'HARGA SATUAN'!$C$7:$C$1495,0),0)),0,OFFSET('HARGA SATUAN'!$I$6,MATCH(RAB!C167,'HARGA SATUAN'!$C$7:$C$1495,0),0))</f>
        <v>0</v>
      </c>
      <c r="H167" s="308">
        <f t="shared" ca="1" si="22"/>
        <v>0</v>
      </c>
      <c r="I167" s="308">
        <f t="shared" ca="1" si="23"/>
        <v>0</v>
      </c>
      <c r="J167" s="308">
        <f t="shared" ca="1" si="24"/>
        <v>0</v>
      </c>
      <c r="K167" s="309">
        <f t="shared" ca="1" si="25"/>
        <v>0</v>
      </c>
      <c r="L167" s="316"/>
      <c r="M167" s="289" t="str">
        <f t="shared" ca="1" si="26"/>
        <v/>
      </c>
      <c r="N167" s="316"/>
      <c r="O167" s="310"/>
      <c r="P167" s="310"/>
      <c r="Q167" s="291"/>
      <c r="R167" s="283"/>
      <c r="S167" s="311"/>
      <c r="T167" s="288"/>
      <c r="U167" s="288"/>
      <c r="V167" s="288"/>
    </row>
    <row r="168" spans="1:22" s="317" customFormat="1" hidden="1">
      <c r="A168" s="283"/>
      <c r="B168" s="449"/>
      <c r="C168" s="450"/>
      <c r="D168" s="305" t="str">
        <f ca="1">IF(ISERROR(OFFSET('HARGA SATUAN'!$D$6,MATCH(RAB!C168,'HARGA SATUAN'!$C$7:$C$1495,0),0)),"",OFFSET('HARGA SATUAN'!$D$6,MATCH(RAB!C168,'HARGA SATUAN'!$C$7:$C$1495,0),0))</f>
        <v/>
      </c>
      <c r="E168" s="306" t="str">
        <f ca="1">IF(B168="+","Unit",IF(ISERROR(OFFSET('HARGA SATUAN'!$E$6,MATCH(RAB!C168,'HARGA SATUAN'!$C$7:$C$1495,0),0)),"",OFFSET('HARGA SATUAN'!$E$6,MATCH(RAB!C168,'HARGA SATUAN'!$C$7:$C$1495,0),0)))</f>
        <v/>
      </c>
      <c r="F168" s="457"/>
      <c r="G168" s="307">
        <f ca="1">IF(ISERROR(OFFSET('HARGA SATUAN'!$I$6,MATCH(RAB!C168,'HARGA SATUAN'!$C$7:$C$1495,0),0)),0,OFFSET('HARGA SATUAN'!$I$6,MATCH(RAB!C168,'HARGA SATUAN'!$C$7:$C$1495,0),0))</f>
        <v>0</v>
      </c>
      <c r="H168" s="308">
        <f t="shared" ca="1" si="22"/>
        <v>0</v>
      </c>
      <c r="I168" s="308">
        <f t="shared" ca="1" si="23"/>
        <v>0</v>
      </c>
      <c r="J168" s="308">
        <f t="shared" ca="1" si="24"/>
        <v>0</v>
      </c>
      <c r="K168" s="309">
        <f t="shared" ca="1" si="25"/>
        <v>0</v>
      </c>
      <c r="L168" s="316"/>
      <c r="M168" s="289" t="str">
        <f t="shared" ca="1" si="26"/>
        <v/>
      </c>
      <c r="N168" s="316"/>
      <c r="O168" s="310"/>
      <c r="P168" s="310"/>
      <c r="Q168" s="291"/>
      <c r="R168" s="283"/>
      <c r="S168" s="311"/>
      <c r="T168" s="288"/>
      <c r="U168" s="288"/>
      <c r="V168" s="288"/>
    </row>
    <row r="169" spans="1:22" s="317" customFormat="1" hidden="1">
      <c r="A169" s="283"/>
      <c r="B169" s="449"/>
      <c r="C169" s="450"/>
      <c r="D169" s="305" t="str">
        <f ca="1">IF(ISERROR(OFFSET('HARGA SATUAN'!$D$6,MATCH(RAB!C169,'HARGA SATUAN'!$C$7:$C$1495,0),0)),"",OFFSET('HARGA SATUAN'!$D$6,MATCH(RAB!C169,'HARGA SATUAN'!$C$7:$C$1495,0),0))</f>
        <v/>
      </c>
      <c r="E169" s="306" t="str">
        <f ca="1">IF(B169="+","Unit",IF(ISERROR(OFFSET('HARGA SATUAN'!$E$6,MATCH(RAB!C169,'HARGA SATUAN'!$C$7:$C$1495,0),0)),"",OFFSET('HARGA SATUAN'!$E$6,MATCH(RAB!C169,'HARGA SATUAN'!$C$7:$C$1495,0),0)))</f>
        <v/>
      </c>
      <c r="F169" s="457"/>
      <c r="G169" s="307">
        <f ca="1">IF(ISERROR(OFFSET('HARGA SATUAN'!$I$6,MATCH(RAB!C169,'HARGA SATUAN'!$C$7:$C$1495,0),0)),0,OFFSET('HARGA SATUAN'!$I$6,MATCH(RAB!C169,'HARGA SATUAN'!$C$7:$C$1495,0),0))</f>
        <v>0</v>
      </c>
      <c r="H169" s="308">
        <f t="shared" ca="1" si="22"/>
        <v>0</v>
      </c>
      <c r="I169" s="308">
        <f t="shared" ca="1" si="23"/>
        <v>0</v>
      </c>
      <c r="J169" s="308">
        <f t="shared" ca="1" si="24"/>
        <v>0</v>
      </c>
      <c r="K169" s="309">
        <f t="shared" ca="1" si="25"/>
        <v>0</v>
      </c>
      <c r="L169" s="316"/>
      <c r="M169" s="289" t="str">
        <f t="shared" ca="1" si="26"/>
        <v/>
      </c>
      <c r="N169" s="316"/>
      <c r="O169" s="310"/>
      <c r="P169" s="310"/>
      <c r="Q169" s="291"/>
      <c r="R169" s="283"/>
      <c r="S169" s="311"/>
      <c r="T169" s="288"/>
      <c r="U169" s="288"/>
      <c r="V169" s="288"/>
    </row>
    <row r="170" spans="1:22" s="317" customFormat="1" hidden="1">
      <c r="A170" s="283"/>
      <c r="B170" s="449"/>
      <c r="C170" s="450"/>
      <c r="D170" s="305" t="str">
        <f ca="1">IF(ISERROR(OFFSET('HARGA SATUAN'!$D$6,MATCH(RAB!C170,'HARGA SATUAN'!$C$7:$C$1495,0),0)),"",OFFSET('HARGA SATUAN'!$D$6,MATCH(RAB!C170,'HARGA SATUAN'!$C$7:$C$1495,0),0))</f>
        <v/>
      </c>
      <c r="E170" s="306" t="str">
        <f ca="1">IF(B170="+","Unit",IF(ISERROR(OFFSET('HARGA SATUAN'!$E$6,MATCH(RAB!C170,'HARGA SATUAN'!$C$7:$C$1495,0),0)),"",OFFSET('HARGA SATUAN'!$E$6,MATCH(RAB!C170,'HARGA SATUAN'!$C$7:$C$1495,0),0)))</f>
        <v/>
      </c>
      <c r="F170" s="457"/>
      <c r="G170" s="307">
        <f ca="1">IF(ISERROR(OFFSET('HARGA SATUAN'!$I$6,MATCH(RAB!C170,'HARGA SATUAN'!$C$7:$C$1495,0),0)),0,OFFSET('HARGA SATUAN'!$I$6,MATCH(RAB!C170,'HARGA SATUAN'!$C$7:$C$1495,0),0))</f>
        <v>0</v>
      </c>
      <c r="H170" s="308">
        <f t="shared" ca="1" si="22"/>
        <v>0</v>
      </c>
      <c r="I170" s="308">
        <f t="shared" ca="1" si="23"/>
        <v>0</v>
      </c>
      <c r="J170" s="308">
        <f t="shared" ca="1" si="24"/>
        <v>0</v>
      </c>
      <c r="K170" s="309">
        <f t="shared" ca="1" si="25"/>
        <v>0</v>
      </c>
      <c r="L170" s="316"/>
      <c r="M170" s="289" t="str">
        <f t="shared" ca="1" si="26"/>
        <v/>
      </c>
      <c r="N170" s="316"/>
      <c r="O170" s="310"/>
      <c r="P170" s="310"/>
      <c r="Q170" s="291"/>
      <c r="R170" s="283"/>
      <c r="S170" s="311"/>
      <c r="T170" s="288"/>
      <c r="U170" s="288"/>
      <c r="V170" s="288"/>
    </row>
    <row r="171" spans="1:22" s="317" customFormat="1" hidden="1">
      <c r="A171" s="283"/>
      <c r="B171" s="449"/>
      <c r="C171" s="450"/>
      <c r="D171" s="305" t="str">
        <f ca="1">IF(ISERROR(OFFSET('HARGA SATUAN'!$D$6,MATCH(RAB!C171,'HARGA SATUAN'!$C$7:$C$1495,0),0)),"",OFFSET('HARGA SATUAN'!$D$6,MATCH(RAB!C171,'HARGA SATUAN'!$C$7:$C$1495,0),0))</f>
        <v/>
      </c>
      <c r="E171" s="306" t="str">
        <f ca="1">IF(B171="+","Unit",IF(ISERROR(OFFSET('HARGA SATUAN'!$E$6,MATCH(RAB!C171,'HARGA SATUAN'!$C$7:$C$1495,0),0)),"",OFFSET('HARGA SATUAN'!$E$6,MATCH(RAB!C171,'HARGA SATUAN'!$C$7:$C$1495,0),0)))</f>
        <v/>
      </c>
      <c r="F171" s="457"/>
      <c r="G171" s="307">
        <f ca="1">IF(ISERROR(OFFSET('HARGA SATUAN'!$I$6,MATCH(RAB!C171,'HARGA SATUAN'!$C$7:$C$1495,0),0)),0,OFFSET('HARGA SATUAN'!$I$6,MATCH(RAB!C171,'HARGA SATUAN'!$C$7:$C$1495,0),0))</f>
        <v>0</v>
      </c>
      <c r="H171" s="308">
        <f t="shared" ca="1" si="22"/>
        <v>0</v>
      </c>
      <c r="I171" s="308">
        <f t="shared" ca="1" si="23"/>
        <v>0</v>
      </c>
      <c r="J171" s="308">
        <f t="shared" ca="1" si="24"/>
        <v>0</v>
      </c>
      <c r="K171" s="309">
        <f t="shared" ca="1" si="25"/>
        <v>0</v>
      </c>
      <c r="L171" s="316"/>
      <c r="M171" s="289" t="str">
        <f t="shared" ca="1" si="26"/>
        <v/>
      </c>
      <c r="N171" s="316"/>
      <c r="O171" s="310"/>
      <c r="P171" s="310"/>
      <c r="Q171" s="291"/>
      <c r="R171" s="283"/>
      <c r="S171" s="311"/>
      <c r="T171" s="288"/>
      <c r="U171" s="288"/>
      <c r="V171" s="288"/>
    </row>
    <row r="172" spans="1:22" s="317" customFormat="1" hidden="1">
      <c r="A172" s="283"/>
      <c r="B172" s="449"/>
      <c r="C172" s="450"/>
      <c r="D172" s="305" t="str">
        <f ca="1">IF(ISERROR(OFFSET('HARGA SATUAN'!$D$6,MATCH(RAB!C172,'HARGA SATUAN'!$C$7:$C$1495,0),0)),"",OFFSET('HARGA SATUAN'!$D$6,MATCH(RAB!C172,'HARGA SATUAN'!$C$7:$C$1495,0),0))</f>
        <v/>
      </c>
      <c r="E172" s="306" t="str">
        <f ca="1">IF(B172="+","Unit",IF(ISERROR(OFFSET('HARGA SATUAN'!$E$6,MATCH(RAB!C172,'HARGA SATUAN'!$C$7:$C$1495,0),0)),"",OFFSET('HARGA SATUAN'!$E$6,MATCH(RAB!C172,'HARGA SATUAN'!$C$7:$C$1495,0),0)))</f>
        <v/>
      </c>
      <c r="F172" s="457"/>
      <c r="G172" s="307">
        <f ca="1">IF(ISERROR(OFFSET('HARGA SATUAN'!$I$6,MATCH(RAB!C172,'HARGA SATUAN'!$C$7:$C$1495,0),0)),0,OFFSET('HARGA SATUAN'!$I$6,MATCH(RAB!C172,'HARGA SATUAN'!$C$7:$C$1495,0),0))</f>
        <v>0</v>
      </c>
      <c r="H172" s="308">
        <f t="shared" ca="1" si="22"/>
        <v>0</v>
      </c>
      <c r="I172" s="308">
        <f t="shared" ca="1" si="23"/>
        <v>0</v>
      </c>
      <c r="J172" s="308">
        <f t="shared" ca="1" si="24"/>
        <v>0</v>
      </c>
      <c r="K172" s="309">
        <f t="shared" ca="1" si="25"/>
        <v>0</v>
      </c>
      <c r="L172" s="316"/>
      <c r="M172" s="289" t="str">
        <f t="shared" ca="1" si="26"/>
        <v/>
      </c>
      <c r="N172" s="316"/>
      <c r="O172" s="310"/>
      <c r="P172" s="310"/>
      <c r="Q172" s="291"/>
      <c r="R172" s="283"/>
      <c r="S172" s="311"/>
      <c r="T172" s="288"/>
      <c r="U172" s="288"/>
      <c r="V172" s="288"/>
    </row>
    <row r="173" spans="1:22" s="317" customFormat="1" hidden="1">
      <c r="A173" s="283"/>
      <c r="B173" s="449"/>
      <c r="C173" s="450"/>
      <c r="D173" s="305" t="str">
        <f ca="1">IF(ISERROR(OFFSET('HARGA SATUAN'!$D$6,MATCH(RAB!C173,'HARGA SATUAN'!$C$7:$C$1495,0),0)),"",OFFSET('HARGA SATUAN'!$D$6,MATCH(RAB!C173,'HARGA SATUAN'!$C$7:$C$1495,0),0))</f>
        <v/>
      </c>
      <c r="E173" s="306" t="str">
        <f ca="1">IF(B173="+","Unit",IF(ISERROR(OFFSET('HARGA SATUAN'!$E$6,MATCH(RAB!C173,'HARGA SATUAN'!$C$7:$C$1495,0),0)),"",OFFSET('HARGA SATUAN'!$E$6,MATCH(RAB!C173,'HARGA SATUAN'!$C$7:$C$1495,0),0)))</f>
        <v/>
      </c>
      <c r="F173" s="457"/>
      <c r="G173" s="307">
        <f ca="1">IF(ISERROR(OFFSET('HARGA SATUAN'!$I$6,MATCH(RAB!C173,'HARGA SATUAN'!$C$7:$C$1495,0),0)),0,OFFSET('HARGA SATUAN'!$I$6,MATCH(RAB!C173,'HARGA SATUAN'!$C$7:$C$1495,0),0))</f>
        <v>0</v>
      </c>
      <c r="H173" s="308">
        <f t="shared" ca="1" si="22"/>
        <v>0</v>
      </c>
      <c r="I173" s="308">
        <f t="shared" ca="1" si="23"/>
        <v>0</v>
      </c>
      <c r="J173" s="308">
        <f t="shared" ca="1" si="24"/>
        <v>0</v>
      </c>
      <c r="K173" s="309">
        <f t="shared" ca="1" si="25"/>
        <v>0</v>
      </c>
      <c r="L173" s="316"/>
      <c r="M173" s="289" t="str">
        <f t="shared" ca="1" si="26"/>
        <v/>
      </c>
      <c r="N173" s="316"/>
      <c r="O173" s="310"/>
      <c r="P173" s="310"/>
      <c r="Q173" s="291"/>
      <c r="R173" s="283"/>
      <c r="S173" s="311"/>
      <c r="T173" s="288"/>
      <c r="U173" s="288"/>
      <c r="V173" s="288"/>
    </row>
    <row r="174" spans="1:22" s="317" customFormat="1" hidden="1">
      <c r="A174" s="283"/>
      <c r="B174" s="449"/>
      <c r="C174" s="450"/>
      <c r="D174" s="305" t="str">
        <f ca="1">IF(ISERROR(OFFSET('HARGA SATUAN'!$D$6,MATCH(RAB!C174,'HARGA SATUAN'!$C$7:$C$1495,0),0)),"",OFFSET('HARGA SATUAN'!$D$6,MATCH(RAB!C174,'HARGA SATUAN'!$C$7:$C$1495,0),0))</f>
        <v/>
      </c>
      <c r="E174" s="306" t="str">
        <f ca="1">IF(B174="+","Unit",IF(ISERROR(OFFSET('HARGA SATUAN'!$E$6,MATCH(RAB!C174,'HARGA SATUAN'!$C$7:$C$1495,0),0)),"",OFFSET('HARGA SATUAN'!$E$6,MATCH(RAB!C174,'HARGA SATUAN'!$C$7:$C$1495,0),0)))</f>
        <v/>
      </c>
      <c r="F174" s="457"/>
      <c r="G174" s="307">
        <f ca="1">IF(ISERROR(OFFSET('HARGA SATUAN'!$I$6,MATCH(RAB!C174,'HARGA SATUAN'!$C$7:$C$1495,0),0)),0,OFFSET('HARGA SATUAN'!$I$6,MATCH(RAB!C174,'HARGA SATUAN'!$C$7:$C$1495,0),0))</f>
        <v>0</v>
      </c>
      <c r="H174" s="308">
        <f t="shared" ca="1" si="22"/>
        <v>0</v>
      </c>
      <c r="I174" s="308">
        <f t="shared" ca="1" si="23"/>
        <v>0</v>
      </c>
      <c r="J174" s="308">
        <f t="shared" ca="1" si="24"/>
        <v>0</v>
      </c>
      <c r="K174" s="309">
        <f t="shared" ca="1" si="25"/>
        <v>0</v>
      </c>
      <c r="L174" s="316"/>
      <c r="M174" s="289" t="str">
        <f t="shared" ca="1" si="26"/>
        <v/>
      </c>
      <c r="N174" s="316"/>
      <c r="O174" s="310"/>
      <c r="P174" s="310"/>
      <c r="Q174" s="291"/>
      <c r="R174" s="283"/>
      <c r="S174" s="311"/>
      <c r="T174" s="288"/>
      <c r="U174" s="288"/>
      <c r="V174" s="288"/>
    </row>
    <row r="175" spans="1:22" s="317" customFormat="1" hidden="1">
      <c r="A175" s="283"/>
      <c r="B175" s="449"/>
      <c r="C175" s="450"/>
      <c r="D175" s="305" t="str">
        <f ca="1">IF(ISERROR(OFFSET('HARGA SATUAN'!$D$6,MATCH(RAB!C175,'HARGA SATUAN'!$C$7:$C$1495,0),0)),"",OFFSET('HARGA SATUAN'!$D$6,MATCH(RAB!C175,'HARGA SATUAN'!$C$7:$C$1495,0),0))</f>
        <v/>
      </c>
      <c r="E175" s="306" t="str">
        <f ca="1">IF(B175="+","Unit",IF(ISERROR(OFFSET('HARGA SATUAN'!$E$6,MATCH(RAB!C175,'HARGA SATUAN'!$C$7:$C$1495,0),0)),"",OFFSET('HARGA SATUAN'!$E$6,MATCH(RAB!C175,'HARGA SATUAN'!$C$7:$C$1495,0),0)))</f>
        <v/>
      </c>
      <c r="F175" s="457"/>
      <c r="G175" s="307">
        <f ca="1">IF(ISERROR(OFFSET('HARGA SATUAN'!$I$6,MATCH(RAB!C175,'HARGA SATUAN'!$C$7:$C$1495,0),0)),0,OFFSET('HARGA SATUAN'!$I$6,MATCH(RAB!C175,'HARGA SATUAN'!$C$7:$C$1495,0),0))</f>
        <v>0</v>
      </c>
      <c r="H175" s="308">
        <f t="shared" ca="1" si="22"/>
        <v>0</v>
      </c>
      <c r="I175" s="308">
        <f t="shared" ca="1" si="23"/>
        <v>0</v>
      </c>
      <c r="J175" s="308">
        <f t="shared" ca="1" si="24"/>
        <v>0</v>
      </c>
      <c r="K175" s="309">
        <f t="shared" ca="1" si="25"/>
        <v>0</v>
      </c>
      <c r="L175" s="316"/>
      <c r="M175" s="289" t="str">
        <f t="shared" ca="1" si="26"/>
        <v/>
      </c>
      <c r="N175" s="316"/>
      <c r="O175" s="310"/>
      <c r="P175" s="310"/>
      <c r="Q175" s="291"/>
      <c r="R175" s="283"/>
      <c r="S175" s="311"/>
      <c r="T175" s="288"/>
      <c r="U175" s="288"/>
      <c r="V175" s="288"/>
    </row>
    <row r="176" spans="1:22" s="317" customFormat="1" hidden="1">
      <c r="A176" s="283"/>
      <c r="B176" s="449"/>
      <c r="C176" s="450"/>
      <c r="D176" s="305" t="str">
        <f ca="1">IF(ISERROR(OFFSET('HARGA SATUAN'!$D$6,MATCH(RAB!C176,'HARGA SATUAN'!$C$7:$C$1495,0),0)),"",OFFSET('HARGA SATUAN'!$D$6,MATCH(RAB!C176,'HARGA SATUAN'!$C$7:$C$1495,0),0))</f>
        <v/>
      </c>
      <c r="E176" s="306" t="str">
        <f ca="1">IF(B176="+","Unit",IF(ISERROR(OFFSET('HARGA SATUAN'!$E$6,MATCH(RAB!C176,'HARGA SATUAN'!$C$7:$C$1495,0),0)),"",OFFSET('HARGA SATUAN'!$E$6,MATCH(RAB!C176,'HARGA SATUAN'!$C$7:$C$1495,0),0)))</f>
        <v/>
      </c>
      <c r="F176" s="457"/>
      <c r="G176" s="307">
        <f ca="1">IF(ISERROR(OFFSET('HARGA SATUAN'!$I$6,MATCH(RAB!C176,'HARGA SATUAN'!$C$7:$C$1495,0),0)),0,OFFSET('HARGA SATUAN'!$I$6,MATCH(RAB!C176,'HARGA SATUAN'!$C$7:$C$1495,0),0))</f>
        <v>0</v>
      </c>
      <c r="H176" s="308">
        <f t="shared" ca="1" si="22"/>
        <v>0</v>
      </c>
      <c r="I176" s="308">
        <f t="shared" ca="1" si="23"/>
        <v>0</v>
      </c>
      <c r="J176" s="308">
        <f t="shared" ca="1" si="24"/>
        <v>0</v>
      </c>
      <c r="K176" s="309">
        <f t="shared" ca="1" si="25"/>
        <v>0</v>
      </c>
      <c r="L176" s="316"/>
      <c r="M176" s="289" t="str">
        <f t="shared" ca="1" si="26"/>
        <v/>
      </c>
      <c r="N176" s="316"/>
      <c r="O176" s="310"/>
      <c r="P176" s="310"/>
      <c r="Q176" s="291"/>
      <c r="R176" s="283"/>
      <c r="S176" s="311"/>
      <c r="T176" s="288"/>
      <c r="U176" s="288"/>
      <c r="V176" s="288"/>
    </row>
    <row r="177" spans="1:22" s="317" customFormat="1">
      <c r="A177" s="283"/>
      <c r="B177" s="418" t="s">
        <v>1602</v>
      </c>
      <c r="C177" s="421" t="s">
        <v>1604</v>
      </c>
      <c r="D177" s="305" t="str">
        <f ca="1">IF(ISERROR(OFFSET('HARGA SATUAN'!$D$6,MATCH(RAB!C177,'HARGA SATUAN'!$C$7:$C$1495,0),0)),"",OFFSET('HARGA SATUAN'!$D$6,MATCH(RAB!C177,'HARGA SATUAN'!$C$7:$C$1495,0),0))</f>
        <v/>
      </c>
      <c r="E177" s="306" t="str">
        <f ca="1">IF(B177="+","Unit",IF(ISERROR(OFFSET('HARGA SATUAN'!$E$6,MATCH(RAB!C177,'HARGA SATUAN'!$C$7:$C$1495,0),0)),"",OFFSET('HARGA SATUAN'!$E$6,MATCH(RAB!C177,'HARGA SATUAN'!$C$7:$C$1495,0),0)))</f>
        <v/>
      </c>
      <c r="F177" s="458"/>
      <c r="G177" s="307">
        <f ca="1">IF(ISERROR(OFFSET('HARGA SATUAN'!$I$6,MATCH(RAB!C177,'HARGA SATUAN'!$C$7:$C$1495,0),0)),0,OFFSET('HARGA SATUAN'!$I$6,MATCH(RAB!C177,'HARGA SATUAN'!$C$7:$C$1495,0),0))</f>
        <v>0</v>
      </c>
      <c r="H177" s="308">
        <f t="shared" ref="H177" ca="1" si="27">IF(OR(D177="MDU",D177="MDU-KD"),(IF($O$3="RAB NON MDU","PLN KD",G177*F177)),0)</f>
        <v>0</v>
      </c>
      <c r="I177" s="308">
        <f t="shared" ref="I177" ca="1" si="28">IF(D177="HDW",G177*F177,0)</f>
        <v>0</v>
      </c>
      <c r="J177" s="308">
        <f t="shared" ref="J177" ca="1" si="29">IF(D177="JASA",G177*F177,0)</f>
        <v>0</v>
      </c>
      <c r="K177" s="309">
        <f t="shared" ref="K177" ca="1" si="30">SUM(H177:J177)</f>
        <v>0</v>
      </c>
      <c r="L177" s="316"/>
      <c r="M177" s="289" t="str">
        <f t="shared" ca="1" si="26"/>
        <v/>
      </c>
      <c r="N177" s="316"/>
      <c r="O177" s="310"/>
      <c r="P177" s="310"/>
      <c r="Q177" s="291"/>
      <c r="R177" s="283"/>
      <c r="S177" s="311"/>
      <c r="T177" s="288"/>
      <c r="U177" s="288"/>
      <c r="V177" s="288"/>
    </row>
    <row r="178" spans="1:22" s="317" customFormat="1">
      <c r="A178" s="283"/>
      <c r="B178" s="318">
        <v>1</v>
      </c>
      <c r="C178" s="109" t="s">
        <v>1401</v>
      </c>
      <c r="D178" s="305" t="str">
        <f ca="1">IF(ISERROR(OFFSET('HARGA SATUAN'!$D$6,MATCH(RAB!C178,'HARGA SATUAN'!$C$7:$C$1495,0),0)),"",OFFSET('HARGA SATUAN'!$D$6,MATCH(RAB!C178,'HARGA SATUAN'!$C$7:$C$1495,0),0))</f>
        <v>MDU-KD</v>
      </c>
      <c r="E178" s="306" t="str">
        <f ca="1">IF(B178="+","Unit",IF(ISERROR(OFFSET('HARGA SATUAN'!$E$6,MATCH(RAB!C178,'HARGA SATUAN'!$C$7:$C$1495,0),0)),"",OFFSET('HARGA SATUAN'!$E$6,MATCH(RAB!C178,'HARGA SATUAN'!$C$7:$C$1495,0),0)))</f>
        <v>Mtr</v>
      </c>
      <c r="F178" s="419">
        <v>420</v>
      </c>
      <c r="G178" s="307">
        <f ca="1">IF(ISERROR(OFFSET('HARGA SATUAN'!$I$6,MATCH(RAB!C178,'HARGA SATUAN'!$C$7:$C$1495,0),0)),0,OFFSET('HARGA SATUAN'!$I$6,MATCH(RAB!C178,'HARGA SATUAN'!$C$7:$C$1495,0),0))</f>
        <v>53300</v>
      </c>
      <c r="H178" s="308">
        <f t="shared" ref="H178:H179" ca="1" si="31">IF(OR(D178="MDU",D178="MDU-KD"),(IF($O$3="RAB NON MDU","PLN KD",G178*F178)),0)</f>
        <v>22386000</v>
      </c>
      <c r="I178" s="308">
        <f t="shared" ref="I178:I179" ca="1" si="32">IF(D178="HDW",G178*F178,0)</f>
        <v>0</v>
      </c>
      <c r="J178" s="308">
        <f t="shared" ref="J178:J179" ca="1" si="33">IF(D178="JASA",G178*F178,0)</f>
        <v>0</v>
      </c>
      <c r="K178" s="309">
        <f t="shared" ref="K178:K179" ca="1" si="34">SUM(H178:J178)</f>
        <v>22386000</v>
      </c>
      <c r="L178" s="316"/>
      <c r="M178" s="289" t="e">
        <f>IF(AND(F178&gt;0,#REF!=0),"",IF(AND(ISBLANK(F178)=FALSE,K178=0),"WARNING",""))</f>
        <v>#REF!</v>
      </c>
      <c r="N178" s="316"/>
      <c r="O178" s="310"/>
      <c r="P178" s="310"/>
      <c r="Q178" s="291"/>
      <c r="R178" s="283"/>
      <c r="S178" s="311"/>
      <c r="T178" s="288"/>
      <c r="U178" s="288"/>
      <c r="V178" s="288"/>
    </row>
    <row r="179" spans="1:22" s="317" customFormat="1">
      <c r="A179" s="283"/>
      <c r="B179" s="318">
        <v>2</v>
      </c>
      <c r="C179" s="109" t="s">
        <v>347</v>
      </c>
      <c r="D179" s="305" t="str">
        <f ca="1">IF(ISERROR(OFFSET('HARGA SATUAN'!$D$6,MATCH(RAB!C179,'HARGA SATUAN'!$C$7:$C$1495,0),0)),"",OFFSET('HARGA SATUAN'!$D$6,MATCH(RAB!C179,'HARGA SATUAN'!$C$7:$C$1495,0),0))</f>
        <v>JASA</v>
      </c>
      <c r="E179" s="306" t="str">
        <f ca="1">IF(B179="+","Unit",IF(ISERROR(OFFSET('HARGA SATUAN'!$E$6,MATCH(RAB!C179,'HARGA SATUAN'!$C$7:$C$1495,0),0)),"",OFFSET('HARGA SATUAN'!$E$6,MATCH(RAB!C179,'HARGA SATUAN'!$C$7:$C$1495,0),0)))</f>
        <v>Per 50 m</v>
      </c>
      <c r="F179" s="419">
        <v>8.4</v>
      </c>
      <c r="G179" s="307">
        <f ca="1">IF(ISERROR(OFFSET('HARGA SATUAN'!$I$6,MATCH(RAB!C179,'HARGA SATUAN'!$C$7:$C$1495,0),0)),0,OFFSET('HARGA SATUAN'!$I$6,MATCH(RAB!C179,'HARGA SATUAN'!$C$7:$C$1495,0),0))</f>
        <v>179000</v>
      </c>
      <c r="H179" s="308">
        <f t="shared" ca="1" si="31"/>
        <v>0</v>
      </c>
      <c r="I179" s="308">
        <f t="shared" ca="1" si="32"/>
        <v>0</v>
      </c>
      <c r="J179" s="308">
        <f t="shared" ca="1" si="33"/>
        <v>1503600</v>
      </c>
      <c r="K179" s="309">
        <f t="shared" ca="1" si="34"/>
        <v>1503600</v>
      </c>
      <c r="L179" s="316"/>
      <c r="M179" s="289"/>
      <c r="N179" s="316"/>
      <c r="O179" s="310"/>
      <c r="P179" s="310"/>
      <c r="Q179" s="291"/>
      <c r="R179" s="283"/>
      <c r="S179" s="311"/>
      <c r="T179" s="288"/>
      <c r="U179" s="288"/>
      <c r="V179" s="288"/>
    </row>
    <row r="180" spans="1:22" s="317" customFormat="1">
      <c r="A180" s="283"/>
      <c r="B180" s="318">
        <v>3</v>
      </c>
      <c r="C180" s="109" t="s">
        <v>65</v>
      </c>
      <c r="D180" s="305" t="str">
        <f ca="1">IF(ISERROR(OFFSET('HARGA SATUAN'!$D$6,MATCH(RAB!C180,'HARGA SATUAN'!$C$7:$C$1495,0),0)),"",OFFSET('HARGA SATUAN'!$D$6,MATCH(RAB!C180,'HARGA SATUAN'!$C$7:$C$1495,0),0))</f>
        <v>MDU-KD</v>
      </c>
      <c r="E180" s="306" t="str">
        <f ca="1">IF(B180="+","Unit",IF(ISERROR(OFFSET('HARGA SATUAN'!$E$6,MATCH(RAB!C180,'HARGA SATUAN'!$C$7:$C$1495,0),0)),"",OFFSET('HARGA SATUAN'!$E$6,MATCH(RAB!C180,'HARGA SATUAN'!$C$7:$C$1495,0),0)))</f>
        <v>Mtr</v>
      </c>
      <c r="F180" s="419">
        <v>290</v>
      </c>
      <c r="G180" s="307"/>
      <c r="H180" s="308"/>
      <c r="I180" s="308"/>
      <c r="J180" s="308"/>
      <c r="K180" s="309"/>
      <c r="L180" s="316"/>
      <c r="M180" s="289"/>
      <c r="N180" s="316"/>
      <c r="O180" s="310"/>
      <c r="P180" s="310"/>
      <c r="Q180" s="291"/>
      <c r="R180" s="283"/>
      <c r="S180" s="311"/>
      <c r="T180" s="288"/>
      <c r="U180" s="288"/>
      <c r="V180" s="288"/>
    </row>
    <row r="181" spans="1:22" s="317" customFormat="1">
      <c r="A181" s="283"/>
      <c r="B181" s="318">
        <v>4</v>
      </c>
      <c r="C181" s="109" t="s">
        <v>307</v>
      </c>
      <c r="D181" s="305" t="str">
        <f ca="1">IF(ISERROR(OFFSET('HARGA SATUAN'!$D$6,MATCH(RAB!C181,'HARGA SATUAN'!$C$7:$C$1495,0),0)),"",OFFSET('HARGA SATUAN'!$D$6,MATCH(RAB!C181,'HARGA SATUAN'!$C$7:$C$1495,0),0))</f>
        <v>JASA</v>
      </c>
      <c r="E181" s="306" t="str">
        <f ca="1">IF(B181="+","Unit",IF(ISERROR(OFFSET('HARGA SATUAN'!$E$6,MATCH(RAB!C181,'HARGA SATUAN'!$C$7:$C$1495,0),0)),"",OFFSET('HARGA SATUAN'!$E$6,MATCH(RAB!C181,'HARGA SATUAN'!$C$7:$C$1495,0),0)))</f>
        <v>Per 50 m</v>
      </c>
      <c r="F181" s="419">
        <v>5.8</v>
      </c>
      <c r="G181" s="307">
        <f ca="1">IF(ISERROR(OFFSET('HARGA SATUAN'!$I$6,MATCH(RAB!C181,'HARGA SATUAN'!$C$7:$C$1495,0),0)),0,OFFSET('HARGA SATUAN'!$I$6,MATCH(RAB!C181,'HARGA SATUAN'!$C$7:$C$1495,0),0))</f>
        <v>222400</v>
      </c>
      <c r="H181" s="308">
        <f t="shared" ref="H181" ca="1" si="35">IF(OR(D181="MDU",D181="MDU-KD"),(IF($O$3="RAB NON MDU","PLN KD",G181*F181)),0)</f>
        <v>0</v>
      </c>
      <c r="I181" s="308">
        <f t="shared" ref="I181" ca="1" si="36">IF(D181="HDW",G181*F181,0)</f>
        <v>0</v>
      </c>
      <c r="J181" s="308">
        <f t="shared" ref="J181" ca="1" si="37">IF(D181="JASA",G181*F181,0)</f>
        <v>1289920</v>
      </c>
      <c r="K181" s="309">
        <f t="shared" ref="K181" ca="1" si="38">SUM(H181:J181)</f>
        <v>1289920</v>
      </c>
      <c r="L181" s="316"/>
      <c r="M181" s="289" t="e">
        <f>IF(AND(F181&gt;0,#REF!=0),"",IF(AND(ISBLANK(F181)=FALSE,K181=0),"WARNING",""))</f>
        <v>#REF!</v>
      </c>
      <c r="N181" s="316"/>
      <c r="O181" s="310"/>
      <c r="P181" s="310"/>
      <c r="Q181" s="291"/>
      <c r="R181" s="283"/>
      <c r="S181" s="311"/>
      <c r="T181" s="288"/>
      <c r="U181" s="288"/>
      <c r="V181" s="288"/>
    </row>
    <row r="182" spans="1:22" s="317" customFormat="1">
      <c r="A182" s="283"/>
      <c r="B182" s="418" t="s">
        <v>1610</v>
      </c>
      <c r="C182" s="421" t="s">
        <v>1606</v>
      </c>
      <c r="D182" s="305" t="str">
        <f ca="1">IF(ISERROR(OFFSET('HARGA SATUAN'!$D$6,MATCH(RAB!C182,'HARGA SATUAN'!$C$7:$C$1495,0),0)),"",OFFSET('HARGA SATUAN'!$D$6,MATCH(RAB!C182,'HARGA SATUAN'!$C$7:$C$1495,0),0))</f>
        <v/>
      </c>
      <c r="E182" s="306" t="str">
        <f ca="1">IF(B182="+","Unit",IF(ISERROR(OFFSET('HARGA SATUAN'!$E$6,MATCH(RAB!C182,'HARGA SATUAN'!$C$7:$C$1495,0),0)),"",OFFSET('HARGA SATUAN'!$E$6,MATCH(RAB!C182,'HARGA SATUAN'!$C$7:$C$1495,0),0)))</f>
        <v/>
      </c>
      <c r="F182" s="459"/>
      <c r="G182" s="307">
        <f ca="1">IF(ISERROR(OFFSET('HARGA SATUAN'!$I$6,MATCH(RAB!C182,'HARGA SATUAN'!$C$7:$C$1495,0),0)),0,OFFSET('HARGA SATUAN'!$I$6,MATCH(RAB!C182,'HARGA SATUAN'!$C$7:$C$1495,0),0))</f>
        <v>0</v>
      </c>
      <c r="H182" s="308">
        <f t="shared" ref="H182:H200" ca="1" si="39">IF(OR(D182="MDU",D182="MDU-KD"),(IF($O$3="RAB NON MDU","PLN KD",G182*F182)),0)</f>
        <v>0</v>
      </c>
      <c r="I182" s="308">
        <f t="shared" ref="I182:I200" ca="1" si="40">IF(D182="HDW",G182*F182,0)</f>
        <v>0</v>
      </c>
      <c r="J182" s="308">
        <f t="shared" ref="J182:J200" ca="1" si="41">IF(D182="JASA",G182*F182,0)</f>
        <v>0</v>
      </c>
      <c r="K182" s="309">
        <f t="shared" ref="K182:K200" ca="1" si="42">SUM(H182:J182)</f>
        <v>0</v>
      </c>
      <c r="L182" s="316"/>
      <c r="M182" s="289" t="str">
        <f t="shared" ca="1" si="26"/>
        <v/>
      </c>
      <c r="N182" s="316"/>
      <c r="O182" s="310"/>
      <c r="P182" s="310"/>
      <c r="Q182" s="291"/>
      <c r="R182" s="283"/>
      <c r="S182" s="311"/>
      <c r="T182" s="288"/>
      <c r="U182" s="288"/>
      <c r="V182" s="288"/>
    </row>
    <row r="183" spans="1:22" s="317" customFormat="1">
      <c r="A183" s="283"/>
      <c r="B183" s="515" t="s">
        <v>1035</v>
      </c>
      <c r="C183" s="516" t="s">
        <v>1663</v>
      </c>
      <c r="D183" s="305" t="str">
        <f ca="1">IF(ISERROR(OFFSET('HARGA SATUAN'!$D$6,MATCH(RAB!C183,'HARGA SATUAN'!$C$7:$C$1495,0),0)),"",OFFSET('HARGA SATUAN'!$D$6,MATCH(RAB!C183,'HARGA SATUAN'!$C$7:$C$1495,0),0))</f>
        <v/>
      </c>
      <c r="E183" s="306" t="str">
        <f ca="1">IF(B183="+","Unit",IF(ISERROR(OFFSET('HARGA SATUAN'!$E$6,MATCH(RAB!C183,'HARGA SATUAN'!$C$7:$C$1495,0),0)),"",OFFSET('HARGA SATUAN'!$E$6,MATCH(RAB!C183,'HARGA SATUAN'!$C$7:$C$1495,0),0)))</f>
        <v>Unit</v>
      </c>
      <c r="F183" s="514">
        <v>1</v>
      </c>
      <c r="G183" s="307">
        <f ca="1">IF(ISERROR(OFFSET('HARGA SATUAN'!$I$6,MATCH(RAB!C183,'HARGA SATUAN'!$C$7:$C$1495,0),0)),0,OFFSET('HARGA SATUAN'!$I$6,MATCH(RAB!C183,'HARGA SATUAN'!$C$7:$C$1495,0),0))</f>
        <v>0</v>
      </c>
      <c r="H183" s="308">
        <f t="shared" ca="1" si="39"/>
        <v>0</v>
      </c>
      <c r="I183" s="308">
        <f t="shared" ca="1" si="40"/>
        <v>0</v>
      </c>
      <c r="J183" s="308">
        <f t="shared" ca="1" si="41"/>
        <v>0</v>
      </c>
      <c r="K183" s="309">
        <f t="shared" ca="1" si="42"/>
        <v>0</v>
      </c>
      <c r="L183" s="316"/>
      <c r="M183" s="289"/>
      <c r="N183" s="316"/>
      <c r="O183" s="310"/>
      <c r="P183" s="310"/>
      <c r="Q183" s="291"/>
      <c r="R183" s="283"/>
      <c r="S183" s="311"/>
      <c r="T183" s="288"/>
      <c r="U183" s="288"/>
      <c r="V183" s="288"/>
    </row>
    <row r="184" spans="1:22" s="317" customFormat="1">
      <c r="A184" s="283"/>
      <c r="B184" s="718">
        <v>1</v>
      </c>
      <c r="C184" s="109" t="s">
        <v>482</v>
      </c>
      <c r="D184" s="305" t="str">
        <f ca="1">IF(ISERROR(OFFSET('HARGA SATUAN'!$D$6,MATCH(RAB!C184,'HARGA SATUAN'!$C$7:$C$1495,0),0)),"",OFFSET('HARGA SATUAN'!$D$6,MATCH(RAB!C184,'HARGA SATUAN'!$C$7:$C$1495,0),0))</f>
        <v>MDU-KD</v>
      </c>
      <c r="E184" s="306" t="str">
        <f ca="1">IF(B184="+","Unit",IF(ISERROR(OFFSET('HARGA SATUAN'!$E$6,MATCH(RAB!C184,'HARGA SATUAN'!$C$7:$C$1495,0),0)),"",OFFSET('HARGA SATUAN'!$E$6,MATCH(RAB!C184,'HARGA SATUAN'!$C$7:$C$1495,0),0)))</f>
        <v>Bh</v>
      </c>
      <c r="F184" s="514">
        <f>F183*1</f>
        <v>1</v>
      </c>
      <c r="G184" s="307">
        <f ca="1">IF(ISERROR(OFFSET('HARGA SATUAN'!$I$6,MATCH(RAB!C184,'HARGA SATUAN'!$C$7:$C$1495,0),0)),0,OFFSET('HARGA SATUAN'!$I$6,MATCH(RAB!C184,'HARGA SATUAN'!$C$7:$C$1495,0),0))</f>
        <v>327600</v>
      </c>
      <c r="H184" s="308">
        <f t="shared" ca="1" si="39"/>
        <v>327600</v>
      </c>
      <c r="I184" s="308">
        <f t="shared" ca="1" si="40"/>
        <v>0</v>
      </c>
      <c r="J184" s="308">
        <f t="shared" ca="1" si="41"/>
        <v>0</v>
      </c>
      <c r="K184" s="309">
        <f t="shared" ca="1" si="42"/>
        <v>327600</v>
      </c>
      <c r="L184" s="316"/>
      <c r="M184" s="289"/>
      <c r="N184" s="316"/>
      <c r="O184" s="310"/>
      <c r="P184" s="310"/>
      <c r="Q184" s="291"/>
      <c r="R184" s="283"/>
      <c r="S184" s="311"/>
      <c r="T184" s="288"/>
      <c r="U184" s="288"/>
      <c r="V184" s="288"/>
    </row>
    <row r="185" spans="1:22" s="317" customFormat="1">
      <c r="A185" s="283"/>
      <c r="B185" s="718">
        <v>2</v>
      </c>
      <c r="C185" s="725" t="s">
        <v>491</v>
      </c>
      <c r="D185" s="305" t="str">
        <f ca="1">IF(ISERROR(OFFSET('HARGA SATUAN'!$D$6,MATCH(RAB!C185,'HARGA SATUAN'!$C$7:$C$1495,0),0)),"",OFFSET('HARGA SATUAN'!$D$6,MATCH(RAB!C185,'HARGA SATUAN'!$C$7:$C$1495,0),0))</f>
        <v>MDU-KD</v>
      </c>
      <c r="E185" s="306" t="str">
        <f ca="1">IF(B185="+","Unit",IF(ISERROR(OFFSET('HARGA SATUAN'!$E$6,MATCH(RAB!C185,'HARGA SATUAN'!$C$7:$C$1495,0),0)),"",OFFSET('HARGA SATUAN'!$E$6,MATCH(RAB!C185,'HARGA SATUAN'!$C$7:$C$1495,0),0)))</f>
        <v>Bh</v>
      </c>
      <c r="F185" s="514">
        <f>F183*1</f>
        <v>1</v>
      </c>
      <c r="G185" s="307">
        <f ca="1">IF(ISERROR(OFFSET('HARGA SATUAN'!$I$6,MATCH(RAB!C185,'HARGA SATUAN'!$C$7:$C$1495,0),0)),0,OFFSET('HARGA SATUAN'!$I$6,MATCH(RAB!C185,'HARGA SATUAN'!$C$7:$C$1495,0),0))</f>
        <v>39000</v>
      </c>
      <c r="H185" s="308">
        <f t="shared" ca="1" si="39"/>
        <v>39000</v>
      </c>
      <c r="I185" s="308">
        <f t="shared" ca="1" si="40"/>
        <v>0</v>
      </c>
      <c r="J185" s="308">
        <f t="shared" ca="1" si="41"/>
        <v>0</v>
      </c>
      <c r="K185" s="309">
        <f t="shared" ca="1" si="42"/>
        <v>39000</v>
      </c>
      <c r="L185" s="316"/>
      <c r="M185" s="289"/>
      <c r="N185" s="316"/>
      <c r="O185" s="310"/>
      <c r="P185" s="310"/>
      <c r="Q185" s="291"/>
      <c r="R185" s="283"/>
      <c r="S185" s="311"/>
      <c r="T185" s="288"/>
      <c r="U185" s="288"/>
      <c r="V185" s="288"/>
    </row>
    <row r="186" spans="1:22" s="317" customFormat="1">
      <c r="A186" s="283"/>
      <c r="B186" s="718">
        <v>3</v>
      </c>
      <c r="C186" s="725" t="s">
        <v>74</v>
      </c>
      <c r="D186" s="305" t="str">
        <f ca="1">IF(ISERROR(OFFSET('HARGA SATUAN'!$D$6,MATCH(RAB!C186,'HARGA SATUAN'!$C$7:$C$1495,0),0)),"",OFFSET('HARGA SATUAN'!$D$6,MATCH(RAB!C186,'HARGA SATUAN'!$C$7:$C$1495,0),0))</f>
        <v>MDU-KD</v>
      </c>
      <c r="E186" s="306" t="str">
        <f ca="1">IF(B186="+","Unit",IF(ISERROR(OFFSET('HARGA SATUAN'!$E$6,MATCH(RAB!C186,'HARGA SATUAN'!$C$7:$C$1495,0),0)),"",OFFSET('HARGA SATUAN'!$E$6,MATCH(RAB!C186,'HARGA SATUAN'!$C$7:$C$1495,0),0)))</f>
        <v>Mtr</v>
      </c>
      <c r="F186" s="514">
        <v>35</v>
      </c>
      <c r="G186" s="307">
        <f ca="1">IF(ISERROR(OFFSET('HARGA SATUAN'!$I$6,MATCH(RAB!C186,'HARGA SATUAN'!$C$7:$C$1495,0),0)),0,OFFSET('HARGA SATUAN'!$I$6,MATCH(RAB!C186,'HARGA SATUAN'!$C$7:$C$1495,0),0))</f>
        <v>6600</v>
      </c>
      <c r="H186" s="308">
        <f t="shared" ca="1" si="39"/>
        <v>231000</v>
      </c>
      <c r="I186" s="308">
        <f t="shared" ca="1" si="40"/>
        <v>0</v>
      </c>
      <c r="J186" s="308">
        <f t="shared" ca="1" si="41"/>
        <v>0</v>
      </c>
      <c r="K186" s="309">
        <f t="shared" ca="1" si="42"/>
        <v>231000</v>
      </c>
      <c r="L186" s="316"/>
      <c r="M186" s="289"/>
      <c r="N186" s="316"/>
      <c r="O186" s="310"/>
      <c r="P186" s="310"/>
      <c r="Q186" s="291"/>
      <c r="R186" s="283"/>
      <c r="S186" s="311"/>
      <c r="T186" s="288"/>
      <c r="U186" s="288"/>
      <c r="V186" s="288"/>
    </row>
    <row r="187" spans="1:22" s="317" customFormat="1">
      <c r="A187" s="283"/>
      <c r="B187" s="718">
        <v>4</v>
      </c>
      <c r="C187" s="725" t="s">
        <v>798</v>
      </c>
      <c r="D187" s="305" t="str">
        <f ca="1">IF(ISERROR(OFFSET('HARGA SATUAN'!$D$6,MATCH(RAB!C187,'HARGA SATUAN'!$C$7:$C$1495,0),0)),"",OFFSET('HARGA SATUAN'!$D$6,MATCH(RAB!C187,'HARGA SATUAN'!$C$7:$C$1495,0),0))</f>
        <v>JASA</v>
      </c>
      <c r="E187" s="306" t="str">
        <f ca="1">IF(B187="+","Unit",IF(ISERROR(OFFSET('HARGA SATUAN'!$E$6,MATCH(RAB!C187,'HARGA SATUAN'!$C$7:$C$1495,0),0)),"",OFFSET('HARGA SATUAN'!$E$6,MATCH(RAB!C187,'HARGA SATUAN'!$C$7:$C$1495,0),0)))</f>
        <v>Unit</v>
      </c>
      <c r="F187" s="514">
        <f>F183*1</f>
        <v>1</v>
      </c>
      <c r="G187" s="307">
        <f ca="1">IF(ISERROR(OFFSET('HARGA SATUAN'!$I$6,MATCH(RAB!C187,'HARGA SATUAN'!$C$7:$C$1495,0),0)),0,OFFSET('HARGA SATUAN'!$I$6,MATCH(RAB!C187,'HARGA SATUAN'!$C$7:$C$1495,0),0))</f>
        <v>54400</v>
      </c>
      <c r="H187" s="308">
        <f t="shared" ca="1" si="39"/>
        <v>0</v>
      </c>
      <c r="I187" s="308">
        <f t="shared" ca="1" si="40"/>
        <v>0</v>
      </c>
      <c r="J187" s="308">
        <f t="shared" ca="1" si="41"/>
        <v>54400</v>
      </c>
      <c r="K187" s="309">
        <f t="shared" ca="1" si="42"/>
        <v>54400</v>
      </c>
      <c r="L187" s="316"/>
      <c r="M187" s="289"/>
      <c r="N187" s="316"/>
      <c r="O187" s="310"/>
      <c r="P187" s="310"/>
      <c r="Q187" s="291"/>
      <c r="R187" s="283"/>
      <c r="S187" s="311"/>
      <c r="T187" s="288"/>
      <c r="U187" s="288"/>
      <c r="V187" s="288"/>
    </row>
    <row r="188" spans="1:22" s="317" customFormat="1">
      <c r="A188" s="283"/>
      <c r="B188" s="718"/>
      <c r="C188" s="725"/>
      <c r="D188" s="305" t="str">
        <f ca="1">IF(ISERROR(OFFSET('HARGA SATUAN'!$D$6,MATCH(RAB!C188,'HARGA SATUAN'!$C$7:$C$1495,0),0)),"",OFFSET('HARGA SATUAN'!$D$6,MATCH(RAB!C188,'HARGA SATUAN'!$C$7:$C$1495,0),0))</f>
        <v/>
      </c>
      <c r="E188" s="306" t="str">
        <f ca="1">IF(B188="+","Unit",IF(ISERROR(OFFSET('HARGA SATUAN'!$E$6,MATCH(RAB!C188,'HARGA SATUAN'!$C$7:$C$1495,0),0)),"",OFFSET('HARGA SATUAN'!$E$6,MATCH(RAB!C188,'HARGA SATUAN'!$C$7:$C$1495,0),0)))</f>
        <v/>
      </c>
      <c r="F188" s="514"/>
      <c r="G188" s="307">
        <f ca="1">IF(ISERROR(OFFSET('HARGA SATUAN'!$I$6,MATCH(RAB!C188,'HARGA SATUAN'!$C$7:$C$1495,0),0)),0,OFFSET('HARGA SATUAN'!$I$6,MATCH(RAB!C188,'HARGA SATUAN'!$C$7:$C$1495,0),0))</f>
        <v>0</v>
      </c>
      <c r="H188" s="308">
        <f t="shared" ca="1" si="39"/>
        <v>0</v>
      </c>
      <c r="I188" s="308">
        <f t="shared" ca="1" si="40"/>
        <v>0</v>
      </c>
      <c r="J188" s="308">
        <f t="shared" ca="1" si="41"/>
        <v>0</v>
      </c>
      <c r="K188" s="309">
        <f t="shared" ca="1" si="42"/>
        <v>0</v>
      </c>
      <c r="L188" s="316"/>
      <c r="M188" s="289"/>
      <c r="N188" s="316"/>
      <c r="O188" s="310"/>
      <c r="P188" s="310"/>
      <c r="Q188" s="291"/>
      <c r="R188" s="283"/>
      <c r="S188" s="311"/>
      <c r="T188" s="288"/>
      <c r="U188" s="288"/>
      <c r="V188" s="288"/>
    </row>
    <row r="189" spans="1:22" s="317" customFormat="1">
      <c r="A189" s="283"/>
      <c r="B189" s="718" t="s">
        <v>1035</v>
      </c>
      <c r="C189" s="719" t="s">
        <v>1664</v>
      </c>
      <c r="D189" s="305" t="str">
        <f ca="1">IF(ISERROR(OFFSET('HARGA SATUAN'!$D$6,MATCH(RAB!C189,'HARGA SATUAN'!$C$7:$C$1495,0),0)),"",OFFSET('HARGA SATUAN'!$D$6,MATCH(RAB!C189,'HARGA SATUAN'!$C$7:$C$1495,0),0))</f>
        <v/>
      </c>
      <c r="E189" s="306" t="str">
        <f ca="1">IF(B189="+","Unit",IF(ISERROR(OFFSET('HARGA SATUAN'!$E$6,MATCH(RAB!C189,'HARGA SATUAN'!$C$7:$C$1495,0),0)),"",OFFSET('HARGA SATUAN'!$E$6,MATCH(RAB!C189,'HARGA SATUAN'!$C$7:$C$1495,0),0)))</f>
        <v>Unit</v>
      </c>
      <c r="F189" s="455">
        <v>1</v>
      </c>
      <c r="G189" s="307">
        <f ca="1">IF(ISERROR(OFFSET('HARGA SATUAN'!$I$6,MATCH(RAB!C189,'HARGA SATUAN'!$C$7:$C$1495,0),0)),0,OFFSET('HARGA SATUAN'!$I$6,MATCH(RAB!C189,'HARGA SATUAN'!$C$7:$C$1495,0),0))</f>
        <v>0</v>
      </c>
      <c r="H189" s="308">
        <f t="shared" ca="1" si="39"/>
        <v>0</v>
      </c>
      <c r="I189" s="308">
        <f t="shared" ca="1" si="40"/>
        <v>0</v>
      </c>
      <c r="J189" s="308">
        <f t="shared" ca="1" si="41"/>
        <v>0</v>
      </c>
      <c r="K189" s="309">
        <f t="shared" ca="1" si="42"/>
        <v>0</v>
      </c>
      <c r="L189" s="316"/>
      <c r="M189" s="289"/>
      <c r="N189" s="316"/>
      <c r="O189" s="310"/>
      <c r="P189" s="310"/>
      <c r="Q189" s="291"/>
      <c r="R189" s="283"/>
      <c r="S189" s="311"/>
      <c r="T189" s="288"/>
      <c r="U189" s="288"/>
      <c r="V189" s="288"/>
    </row>
    <row r="190" spans="1:22" s="317" customFormat="1">
      <c r="A190" s="283"/>
      <c r="B190" s="718">
        <v>1</v>
      </c>
      <c r="C190" s="719" t="s">
        <v>29</v>
      </c>
      <c r="D190" s="305" t="str">
        <f ca="1">IF(ISERROR(OFFSET('HARGA SATUAN'!$D$6,MATCH(RAB!C190,'HARGA SATUAN'!$C$7:$C$1495,0),0)),"",OFFSET('HARGA SATUAN'!$D$6,MATCH(RAB!C190,'HARGA SATUAN'!$C$7:$C$1495,0),0))</f>
        <v>HDW</v>
      </c>
      <c r="E190" s="306" t="str">
        <f ca="1">IF(B190="+","Unit",IF(ISERROR(OFFSET('HARGA SATUAN'!$E$6,MATCH(RAB!C190,'HARGA SATUAN'!$C$7:$C$1495,0),0)),"",OFFSET('HARGA SATUAN'!$E$6,MATCH(RAB!C190,'HARGA SATUAN'!$C$7:$C$1495,0),0)))</f>
        <v>Bh</v>
      </c>
      <c r="F190" s="455">
        <f>F189*1</f>
        <v>1</v>
      </c>
      <c r="G190" s="307">
        <f ca="1">IF(ISERROR(OFFSET('HARGA SATUAN'!$I$6,MATCH(RAB!C190,'HARGA SATUAN'!$C$7:$C$1495,0),0)),0,OFFSET('HARGA SATUAN'!$I$6,MATCH(RAB!C190,'HARGA SATUAN'!$C$7:$C$1495,0),0))</f>
        <v>185200</v>
      </c>
      <c r="H190" s="308">
        <f t="shared" ca="1" si="39"/>
        <v>0</v>
      </c>
      <c r="I190" s="308">
        <f t="shared" ca="1" si="40"/>
        <v>185200</v>
      </c>
      <c r="J190" s="308">
        <f t="shared" ca="1" si="41"/>
        <v>0</v>
      </c>
      <c r="K190" s="309">
        <f t="shared" ca="1" si="42"/>
        <v>185200</v>
      </c>
      <c r="L190" s="316"/>
      <c r="M190" s="289"/>
      <c r="N190" s="316"/>
      <c r="O190" s="310"/>
      <c r="P190" s="310"/>
      <c r="Q190" s="291"/>
      <c r="R190" s="283"/>
      <c r="S190" s="311"/>
      <c r="T190" s="288"/>
      <c r="U190" s="288"/>
      <c r="V190" s="288"/>
    </row>
    <row r="191" spans="1:22" s="317" customFormat="1">
      <c r="A191" s="283"/>
      <c r="B191" s="718">
        <v>2</v>
      </c>
      <c r="C191" s="719" t="s">
        <v>30</v>
      </c>
      <c r="D191" s="305" t="str">
        <f ca="1">IF(ISERROR(OFFSET('HARGA SATUAN'!$D$6,MATCH(RAB!C191,'HARGA SATUAN'!$C$7:$C$1495,0),0)),"",OFFSET('HARGA SATUAN'!$D$6,MATCH(RAB!C191,'HARGA SATUAN'!$C$7:$C$1495,0),0))</f>
        <v>HDW</v>
      </c>
      <c r="E191" s="306" t="str">
        <f ca="1">IF(B191="+","Unit",IF(ISERROR(OFFSET('HARGA SATUAN'!$E$6,MATCH(RAB!C191,'HARGA SATUAN'!$C$7:$C$1495,0),0)),"",OFFSET('HARGA SATUAN'!$E$6,MATCH(RAB!C191,'HARGA SATUAN'!$C$7:$C$1495,0),0)))</f>
        <v>Bh</v>
      </c>
      <c r="F191" s="455">
        <f>F189*1</f>
        <v>1</v>
      </c>
      <c r="G191" s="307">
        <f ca="1">IF(ISERROR(OFFSET('HARGA SATUAN'!$I$6,MATCH(RAB!C191,'HARGA SATUAN'!$C$7:$C$1495,0),0)),0,OFFSET('HARGA SATUAN'!$I$6,MATCH(RAB!C191,'HARGA SATUAN'!$C$7:$C$1495,0),0))</f>
        <v>47459</v>
      </c>
      <c r="H191" s="308">
        <f t="shared" ca="1" si="39"/>
        <v>0</v>
      </c>
      <c r="I191" s="308">
        <f t="shared" ca="1" si="40"/>
        <v>47459</v>
      </c>
      <c r="J191" s="308">
        <f t="shared" ca="1" si="41"/>
        <v>0</v>
      </c>
      <c r="K191" s="309">
        <f t="shared" ca="1" si="42"/>
        <v>47459</v>
      </c>
      <c r="L191" s="316"/>
      <c r="M191" s="289"/>
      <c r="N191" s="316"/>
      <c r="O191" s="310"/>
      <c r="P191" s="310"/>
      <c r="Q191" s="291"/>
      <c r="R191" s="283"/>
      <c r="S191" s="311"/>
      <c r="T191" s="288"/>
      <c r="U191" s="288"/>
      <c r="V191" s="288"/>
    </row>
    <row r="192" spans="1:22" s="317" customFormat="1">
      <c r="A192" s="283"/>
      <c r="B192" s="718">
        <v>3</v>
      </c>
      <c r="C192" s="719" t="s">
        <v>32</v>
      </c>
      <c r="D192" s="305" t="str">
        <f ca="1">IF(ISERROR(OFFSET('HARGA SATUAN'!$D$6,MATCH(RAB!C192,'HARGA SATUAN'!$C$7:$C$1495,0),0)),"",OFFSET('HARGA SATUAN'!$D$6,MATCH(RAB!C192,'HARGA SATUAN'!$C$7:$C$1495,0),0))</f>
        <v>HDW</v>
      </c>
      <c r="E192" s="306" t="str">
        <f ca="1">IF(B192="+","Unit",IF(ISERROR(OFFSET('HARGA SATUAN'!$E$6,MATCH(RAB!C192,'HARGA SATUAN'!$C$7:$C$1495,0),0)),"",OFFSET('HARGA SATUAN'!$E$6,MATCH(RAB!C192,'HARGA SATUAN'!$C$7:$C$1495,0),0)))</f>
        <v>Mtr</v>
      </c>
      <c r="F192" s="455">
        <f>F189*1.5</f>
        <v>1.5</v>
      </c>
      <c r="G192" s="307">
        <f ca="1">IF(ISERROR(OFFSET('HARGA SATUAN'!$I$6,MATCH(RAB!C192,'HARGA SATUAN'!$C$7:$C$1495,0),0)),0,OFFSET('HARGA SATUAN'!$I$6,MATCH(RAB!C192,'HARGA SATUAN'!$C$7:$C$1495,0),0))</f>
        <v>30000</v>
      </c>
      <c r="H192" s="308">
        <f t="shared" ca="1" si="39"/>
        <v>0</v>
      </c>
      <c r="I192" s="308">
        <f t="shared" ca="1" si="40"/>
        <v>45000</v>
      </c>
      <c r="J192" s="308">
        <f t="shared" ca="1" si="41"/>
        <v>0</v>
      </c>
      <c r="K192" s="309">
        <f t="shared" ca="1" si="42"/>
        <v>45000</v>
      </c>
      <c r="L192" s="316"/>
      <c r="M192" s="289"/>
      <c r="N192" s="316"/>
      <c r="O192" s="310"/>
      <c r="P192" s="310"/>
      <c r="Q192" s="291"/>
      <c r="R192" s="283"/>
      <c r="S192" s="311"/>
      <c r="T192" s="288"/>
      <c r="U192" s="288"/>
      <c r="V192" s="288"/>
    </row>
    <row r="193" spans="1:22" s="317" customFormat="1">
      <c r="A193" s="283"/>
      <c r="B193" s="718">
        <v>4</v>
      </c>
      <c r="C193" s="719" t="s">
        <v>33</v>
      </c>
      <c r="D193" s="305" t="str">
        <f ca="1">IF(ISERROR(OFFSET('HARGA SATUAN'!$D$6,MATCH(RAB!C193,'HARGA SATUAN'!$C$7:$C$1495,0),0)),"",OFFSET('HARGA SATUAN'!$D$6,MATCH(RAB!C193,'HARGA SATUAN'!$C$7:$C$1495,0),0))</f>
        <v>HDW</v>
      </c>
      <c r="E193" s="306" t="str">
        <f ca="1">IF(B193="+","Unit",IF(ISERROR(OFFSET('HARGA SATUAN'!$E$6,MATCH(RAB!C193,'HARGA SATUAN'!$C$7:$C$1495,0),0)),"",OFFSET('HARGA SATUAN'!$E$6,MATCH(RAB!C193,'HARGA SATUAN'!$C$7:$C$1495,0),0)))</f>
        <v>Bh</v>
      </c>
      <c r="F193" s="455">
        <f>F189*2</f>
        <v>2</v>
      </c>
      <c r="G193" s="307">
        <f ca="1">IF(ISERROR(OFFSET('HARGA SATUAN'!$I$6,MATCH(RAB!C193,'HARGA SATUAN'!$C$7:$C$1495,0),0)),0,OFFSET('HARGA SATUAN'!$I$6,MATCH(RAB!C193,'HARGA SATUAN'!$C$7:$C$1495,0),0))</f>
        <v>9500</v>
      </c>
      <c r="H193" s="308">
        <f t="shared" ca="1" si="39"/>
        <v>0</v>
      </c>
      <c r="I193" s="308">
        <f t="shared" ca="1" si="40"/>
        <v>19000</v>
      </c>
      <c r="J193" s="308">
        <f t="shared" ca="1" si="41"/>
        <v>0</v>
      </c>
      <c r="K193" s="309">
        <f t="shared" ca="1" si="42"/>
        <v>19000</v>
      </c>
      <c r="L193" s="316"/>
      <c r="M193" s="289"/>
      <c r="N193" s="316"/>
      <c r="O193" s="310"/>
      <c r="P193" s="310"/>
      <c r="Q193" s="291"/>
      <c r="R193" s="283"/>
      <c r="S193" s="311"/>
      <c r="T193" s="288"/>
      <c r="U193" s="288"/>
      <c r="V193" s="288"/>
    </row>
    <row r="194" spans="1:22" s="317" customFormat="1">
      <c r="A194" s="283"/>
      <c r="B194" s="718">
        <v>5</v>
      </c>
      <c r="C194" s="719" t="s">
        <v>735</v>
      </c>
      <c r="D194" s="305" t="str">
        <f ca="1">IF(ISERROR(OFFSET('HARGA SATUAN'!$D$6,MATCH(RAB!C194,'HARGA SATUAN'!$C$7:$C$1495,0),0)),"",OFFSET('HARGA SATUAN'!$D$6,MATCH(RAB!C194,'HARGA SATUAN'!$C$7:$C$1495,0),0))</f>
        <v>JASA</v>
      </c>
      <c r="E194" s="306" t="str">
        <f ca="1">IF(B194="+","Unit",IF(ISERROR(OFFSET('HARGA SATUAN'!$E$6,MATCH(RAB!C194,'HARGA SATUAN'!$C$7:$C$1495,0),0)),"",OFFSET('HARGA SATUAN'!$E$6,MATCH(RAB!C194,'HARGA SATUAN'!$C$7:$C$1495,0),0)))</f>
        <v>Unit</v>
      </c>
      <c r="F194" s="455">
        <f>F189*1</f>
        <v>1</v>
      </c>
      <c r="G194" s="307">
        <f ca="1">IF(ISERROR(OFFSET('HARGA SATUAN'!$I$6,MATCH(RAB!C194,'HARGA SATUAN'!$C$7:$C$1495,0),0)),0,OFFSET('HARGA SATUAN'!$I$6,MATCH(RAB!C194,'HARGA SATUAN'!$C$7:$C$1495,0),0))</f>
        <v>56400</v>
      </c>
      <c r="H194" s="308">
        <f t="shared" ca="1" si="39"/>
        <v>0</v>
      </c>
      <c r="I194" s="308">
        <f t="shared" ca="1" si="40"/>
        <v>0</v>
      </c>
      <c r="J194" s="308">
        <f t="shared" ca="1" si="41"/>
        <v>56400</v>
      </c>
      <c r="K194" s="309">
        <f t="shared" ca="1" si="42"/>
        <v>56400</v>
      </c>
      <c r="L194" s="316"/>
      <c r="M194" s="289"/>
      <c r="N194" s="316"/>
      <c r="O194" s="310"/>
      <c r="P194" s="310"/>
      <c r="Q194" s="291"/>
      <c r="R194" s="283"/>
      <c r="S194" s="311"/>
      <c r="T194" s="288"/>
      <c r="U194" s="288"/>
      <c r="V194" s="288"/>
    </row>
    <row r="195" spans="1:22" s="317" customFormat="1">
      <c r="A195" s="283"/>
      <c r="B195" s="517"/>
      <c r="C195" s="518"/>
      <c r="D195" s="305" t="str">
        <f ca="1">IF(ISERROR(OFFSET('HARGA SATUAN'!$D$6,MATCH(RAB!C195,'HARGA SATUAN'!$C$7:$C$1495,0),0)),"",OFFSET('HARGA SATUAN'!$D$6,MATCH(RAB!C195,'HARGA SATUAN'!$C$7:$C$1495,0),0))</f>
        <v/>
      </c>
      <c r="E195" s="306" t="str">
        <f ca="1">IF(B195="+","Unit",IF(ISERROR(OFFSET('HARGA SATUAN'!$E$6,MATCH(RAB!C195,'HARGA SATUAN'!$C$7:$C$1495,0),0)),"",OFFSET('HARGA SATUAN'!$E$6,MATCH(RAB!C195,'HARGA SATUAN'!$C$7:$C$1495,0),0)))</f>
        <v/>
      </c>
      <c r="F195" s="514"/>
      <c r="G195" s="307">
        <f ca="1">IF(ISERROR(OFFSET('HARGA SATUAN'!$I$6,MATCH(RAB!C195,'HARGA SATUAN'!$C$7:$C$1495,0),0)),0,OFFSET('HARGA SATUAN'!$I$6,MATCH(RAB!C195,'HARGA SATUAN'!$C$7:$C$1495,0),0))</f>
        <v>0</v>
      </c>
      <c r="H195" s="308">
        <f t="shared" ref="H195:H199" ca="1" si="43">IF(OR(D195="MDU",D195="MDU-KD"),(IF($O$3="RAB NON MDU","PLN KD",G195*F195)),0)</f>
        <v>0</v>
      </c>
      <c r="I195" s="308">
        <f t="shared" ref="I195:I199" ca="1" si="44">IF(D195="HDW",G195*F195,0)</f>
        <v>0</v>
      </c>
      <c r="J195" s="308">
        <f t="shared" ref="J195:J199" ca="1" si="45">IF(D195="JASA",G195*F195,0)</f>
        <v>0</v>
      </c>
      <c r="K195" s="309">
        <f t="shared" ref="K195:K199" ca="1" si="46">SUM(H195:J195)</f>
        <v>0</v>
      </c>
      <c r="L195" s="316"/>
      <c r="M195" s="289"/>
      <c r="N195" s="316"/>
      <c r="O195" s="310"/>
      <c r="P195" s="310"/>
      <c r="Q195" s="291"/>
      <c r="R195" s="283"/>
      <c r="S195" s="311"/>
      <c r="T195" s="288"/>
      <c r="U195" s="288"/>
      <c r="V195" s="288"/>
    </row>
    <row r="196" spans="1:22" s="317" customFormat="1">
      <c r="A196" s="283"/>
      <c r="B196" s="515" t="s">
        <v>22</v>
      </c>
      <c r="C196" s="516" t="s">
        <v>802</v>
      </c>
      <c r="D196" s="305" t="str">
        <f ca="1">IF(ISERROR(OFFSET('HARGA SATUAN'!$D$6,MATCH(RAB!C196,'HARGA SATUAN'!$C$7:$C$1495,0),0)),"",OFFSET('HARGA SATUAN'!$D$6,MATCH(RAB!C196,'HARGA SATUAN'!$C$7:$C$1495,0),0))</f>
        <v/>
      </c>
      <c r="E196" s="306">
        <f ca="1">IF(B196="+","Unit",IF(ISERROR(OFFSET('HARGA SATUAN'!$E$6,MATCH(RAB!C196,'HARGA SATUAN'!$C$7:$C$1495,0),0)),"",OFFSET('HARGA SATUAN'!$E$6,MATCH(RAB!C196,'HARGA SATUAN'!$C$7:$C$1495,0),0)))</f>
        <v>0</v>
      </c>
      <c r="F196" s="514"/>
      <c r="G196" s="307">
        <f ca="1">IF(ISERROR(OFFSET('HARGA SATUAN'!$I$6,MATCH(RAB!C196,'HARGA SATUAN'!$C$7:$C$1495,0),0)),0,OFFSET('HARGA SATUAN'!$I$6,MATCH(RAB!C196,'HARGA SATUAN'!$C$7:$C$1495,0),0))</f>
        <v>0</v>
      </c>
      <c r="H196" s="308">
        <f t="shared" ca="1" si="43"/>
        <v>0</v>
      </c>
      <c r="I196" s="308">
        <f t="shared" ca="1" si="44"/>
        <v>0</v>
      </c>
      <c r="J196" s="308">
        <f t="shared" ca="1" si="45"/>
        <v>0</v>
      </c>
      <c r="K196" s="309">
        <f t="shared" ca="1" si="46"/>
        <v>0</v>
      </c>
      <c r="L196" s="316"/>
      <c r="M196" s="289"/>
      <c r="N196" s="316"/>
      <c r="O196" s="310"/>
      <c r="P196" s="310"/>
      <c r="Q196" s="291"/>
      <c r="R196" s="283"/>
      <c r="S196" s="311"/>
      <c r="T196" s="288"/>
      <c r="U196" s="288"/>
      <c r="V196" s="288"/>
    </row>
    <row r="197" spans="1:22" s="317" customFormat="1">
      <c r="A197" s="283"/>
      <c r="B197" s="517">
        <v>1</v>
      </c>
      <c r="C197" s="109" t="s">
        <v>433</v>
      </c>
      <c r="D197" s="305" t="str">
        <f ca="1">IF(ISERROR(OFFSET('HARGA SATUAN'!$D$6,MATCH(RAB!C197,'HARGA SATUAN'!$C$7:$C$1495,0),0)),"",OFFSET('HARGA SATUAN'!$D$6,MATCH(RAB!C197,'HARGA SATUAN'!$C$7:$C$1495,0),0))</f>
        <v>JASA</v>
      </c>
      <c r="E197" s="306" t="str">
        <f ca="1">IF(B197="+","Unit",IF(ISERROR(OFFSET('HARGA SATUAN'!$E$6,MATCH(RAB!C197,'HARGA SATUAN'!$C$7:$C$1495,0),0)),"",OFFSET('HARGA SATUAN'!$E$6,MATCH(RAB!C197,'HARGA SATUAN'!$C$7:$C$1495,0),0)))</f>
        <v>Btg</v>
      </c>
      <c r="F197" s="514">
        <v>5</v>
      </c>
      <c r="G197" s="307">
        <f ca="1">IF(ISERROR(OFFSET('HARGA SATUAN'!$I$6,MATCH(RAB!C197,'HARGA SATUAN'!$C$7:$C$1495,0),0)),0,OFFSET('HARGA SATUAN'!$I$6,MATCH(RAB!C197,'HARGA SATUAN'!$C$7:$C$1495,0),0))</f>
        <v>309000</v>
      </c>
      <c r="H197" s="308">
        <f t="shared" ca="1" si="43"/>
        <v>0</v>
      </c>
      <c r="I197" s="308">
        <f t="shared" ca="1" si="44"/>
        <v>0</v>
      </c>
      <c r="J197" s="308">
        <f t="shared" ca="1" si="45"/>
        <v>1545000</v>
      </c>
      <c r="K197" s="309">
        <f t="shared" ca="1" si="46"/>
        <v>1545000</v>
      </c>
      <c r="L197" s="316"/>
      <c r="M197" s="289"/>
      <c r="N197" s="316"/>
      <c r="O197" s="310"/>
      <c r="P197" s="310"/>
      <c r="Q197" s="291"/>
      <c r="R197" s="283"/>
      <c r="S197" s="311"/>
      <c r="T197" s="288"/>
      <c r="U197" s="288"/>
      <c r="V197" s="288"/>
    </row>
    <row r="198" spans="1:22" s="317" customFormat="1">
      <c r="A198" s="283"/>
      <c r="B198" s="517">
        <v>2</v>
      </c>
      <c r="C198" s="109" t="s">
        <v>807</v>
      </c>
      <c r="D198" s="305" t="str">
        <f ca="1">IF(ISERROR(OFFSET('HARGA SATUAN'!$D$6,MATCH(RAB!C198,'HARGA SATUAN'!$C$7:$C$1495,0),0)),"",OFFSET('HARGA SATUAN'!$D$6,MATCH(RAB!C198,'HARGA SATUAN'!$C$7:$C$1495,0),0))</f>
        <v>JASA</v>
      </c>
      <c r="E198" s="306" t="str">
        <f ca="1">IF(B198="+","Unit",IF(ISERROR(OFFSET('HARGA SATUAN'!$E$6,MATCH(RAB!C198,'HARGA SATUAN'!$C$7:$C$1495,0),0)),"",OFFSET('HARGA SATUAN'!$E$6,MATCH(RAB!C198,'HARGA SATUAN'!$C$7:$C$1495,0),0)))</f>
        <v>Unit</v>
      </c>
      <c r="F198" s="514">
        <v>9</v>
      </c>
      <c r="G198" s="307">
        <f ca="1">IF(ISERROR(OFFSET('HARGA SATUAN'!$I$6,MATCH(RAB!C198,'HARGA SATUAN'!$C$7:$C$1495,0),0)),0,OFFSET('HARGA SATUAN'!$I$6,MATCH(RAB!C198,'HARGA SATUAN'!$C$7:$C$1495,0),0))</f>
        <v>15060</v>
      </c>
      <c r="H198" s="308">
        <f t="shared" ca="1" si="43"/>
        <v>0</v>
      </c>
      <c r="I198" s="308">
        <f t="shared" ca="1" si="44"/>
        <v>0</v>
      </c>
      <c r="J198" s="308">
        <f t="shared" ca="1" si="45"/>
        <v>135540</v>
      </c>
      <c r="K198" s="309">
        <f t="shared" ca="1" si="46"/>
        <v>135540</v>
      </c>
      <c r="L198" s="316"/>
      <c r="M198" s="289"/>
      <c r="N198" s="316"/>
      <c r="O198" s="310"/>
      <c r="P198" s="310"/>
      <c r="Q198" s="291"/>
      <c r="R198" s="283"/>
      <c r="S198" s="311"/>
      <c r="T198" s="288"/>
      <c r="U198" s="288"/>
      <c r="V198" s="288"/>
    </row>
    <row r="199" spans="1:22" s="317" customFormat="1">
      <c r="A199" s="283"/>
      <c r="B199" s="517">
        <v>3</v>
      </c>
      <c r="C199" s="109" t="s">
        <v>808</v>
      </c>
      <c r="D199" s="305" t="str">
        <f ca="1">IF(ISERROR(OFFSET('HARGA SATUAN'!$D$6,MATCH(RAB!C199,'HARGA SATUAN'!$C$7:$C$1495,0),0)),"",OFFSET('HARGA SATUAN'!$D$6,MATCH(RAB!C199,'HARGA SATUAN'!$C$7:$C$1495,0),0))</f>
        <v>JASA</v>
      </c>
      <c r="E199" s="306" t="str">
        <f ca="1">IF(B199="+","Unit",IF(ISERROR(OFFSET('HARGA SATUAN'!$E$6,MATCH(RAB!C199,'HARGA SATUAN'!$C$7:$C$1495,0),0)),"",OFFSET('HARGA SATUAN'!$E$6,MATCH(RAB!C199,'HARGA SATUAN'!$C$7:$C$1495,0),0)))</f>
        <v>Unit</v>
      </c>
      <c r="F199" s="514">
        <v>6</v>
      </c>
      <c r="G199" s="307">
        <f ca="1">IF(ISERROR(OFFSET('HARGA SATUAN'!$I$6,MATCH(RAB!C199,'HARGA SATUAN'!$C$7:$C$1495,0),0)),0,OFFSET('HARGA SATUAN'!$I$6,MATCH(RAB!C199,'HARGA SATUAN'!$C$7:$C$1495,0),0))</f>
        <v>17820</v>
      </c>
      <c r="H199" s="308">
        <f t="shared" ca="1" si="43"/>
        <v>0</v>
      </c>
      <c r="I199" s="308">
        <f t="shared" ca="1" si="44"/>
        <v>0</v>
      </c>
      <c r="J199" s="308">
        <f t="shared" ca="1" si="45"/>
        <v>106920</v>
      </c>
      <c r="K199" s="309">
        <f t="shared" ca="1" si="46"/>
        <v>106920</v>
      </c>
      <c r="L199" s="316"/>
      <c r="M199" s="289"/>
      <c r="N199" s="316"/>
      <c r="O199" s="310"/>
      <c r="P199" s="310"/>
      <c r="Q199" s="291"/>
      <c r="R199" s="283"/>
      <c r="S199" s="311"/>
      <c r="T199" s="288"/>
      <c r="U199" s="288"/>
      <c r="V199" s="288"/>
    </row>
    <row r="200" spans="1:22">
      <c r="B200" s="320">
        <v>4</v>
      </c>
      <c r="C200" s="109" t="s">
        <v>814</v>
      </c>
      <c r="D200" s="305" t="str">
        <f ca="1">IF(ISERROR(OFFSET('HARGA SATUAN'!$D$6,MATCH(RAB!C200,'HARGA SATUAN'!$C$7:$C$1495,0),0)),"",OFFSET('HARGA SATUAN'!$D$6,MATCH(RAB!C200,'HARGA SATUAN'!$C$7:$C$1495,0),0))</f>
        <v>JASA</v>
      </c>
      <c r="E200" s="306" t="str">
        <f ca="1">IF(B200="+","Unit",IF(ISERROR(OFFSET('HARGA SATUAN'!$E$6,MATCH(RAB!C200,'HARGA SATUAN'!$C$7:$C$1495,0),0)),"",OFFSET('HARGA SATUAN'!$E$6,MATCH(RAB!C200,'HARGA SATUAN'!$C$7:$C$1495,0),0)))</f>
        <v>Unit</v>
      </c>
      <c r="F200" s="315">
        <v>2</v>
      </c>
      <c r="G200" s="307">
        <f ca="1">IF(ISERROR(OFFSET('HARGA SATUAN'!$I$6,MATCH(RAB!C200,'HARGA SATUAN'!$C$7:$C$1495,0),0)),0,OFFSET('HARGA SATUAN'!$I$6,MATCH(RAB!C200,'HARGA SATUAN'!$C$7:$C$1495,0),0))</f>
        <v>18180</v>
      </c>
      <c r="H200" s="308">
        <f t="shared" ca="1" si="39"/>
        <v>0</v>
      </c>
      <c r="I200" s="308">
        <f t="shared" ca="1" si="40"/>
        <v>0</v>
      </c>
      <c r="J200" s="308">
        <f t="shared" ca="1" si="41"/>
        <v>36360</v>
      </c>
      <c r="K200" s="309">
        <f t="shared" ca="1" si="42"/>
        <v>36360</v>
      </c>
      <c r="M200" s="289" t="e">
        <f>IF(AND(F200&gt;0,#REF!=0),"",IF(AND(ISBLANK(F200)=FALSE,K200=0),"WARNING",""))</f>
        <v>#REF!</v>
      </c>
    </row>
    <row r="201" spans="1:22">
      <c r="B201" s="321"/>
      <c r="C201" s="322" t="s">
        <v>475</v>
      </c>
      <c r="D201" s="305" t="str">
        <f ca="1">IF(ISERROR(OFFSET('HARGA SATUAN'!$D$6,MATCH(RAB!C201,'HARGA SATUAN'!$C$7:$C$1495,0),0)),"",OFFSET('HARGA SATUAN'!$D$6,MATCH(RAB!C201,'HARGA SATUAN'!$C$7:$C$1495,0),0))</f>
        <v/>
      </c>
      <c r="E201" s="306" t="str">
        <f ca="1">IF(B201="+","Unit",IF(ISERROR(OFFSET('HARGA SATUAN'!$E$6,MATCH(RAB!C201,'HARGA SATUAN'!$C$7:$C$1495,0),0)),"",OFFSET('HARGA SATUAN'!$E$6,MATCH(RAB!C201,'HARGA SATUAN'!$C$7:$C$1495,0),0)))</f>
        <v/>
      </c>
      <c r="F201" s="315"/>
      <c r="G201" s="307">
        <f ca="1">IF(ISERROR(OFFSET('HARGA SATUAN'!$I$6,MATCH(RAB!C201,'HARGA SATUAN'!$C$7:$C$1495,0),0)),0,OFFSET('HARGA SATUAN'!$I$6,MATCH(RAB!C201,'HARGA SATUAN'!$C$7:$C$1495,0),0))</f>
        <v>0</v>
      </c>
      <c r="H201" s="308">
        <f t="shared" ref="H201" ca="1" si="47">IF(OR(D201="MDU",D201="MDU-KD"),(IF($O$3="RAB NON MDU","PLN KD",G201*F201)),0)</f>
        <v>0</v>
      </c>
      <c r="I201" s="308">
        <f t="shared" ref="I201" ca="1" si="48">IF(D201="HDW",G201*F201,0)</f>
        <v>0</v>
      </c>
      <c r="J201" s="308">
        <f t="shared" ref="J201" ca="1" si="49">IF(D201="JASA",G201*F201,0)</f>
        <v>0</v>
      </c>
      <c r="K201" s="309">
        <f t="shared" ref="K201" ca="1" si="50">SUM(H201:J201)</f>
        <v>0</v>
      </c>
      <c r="M201" s="289" t="e">
        <f>IF(AND(F201&gt;0,#REF!=0),"",IF(AND(ISBLANK(F201)=FALSE,K201=0),"WARNING",""))</f>
        <v>#REF!</v>
      </c>
    </row>
    <row r="202" spans="1:22">
      <c r="B202" s="324">
        <v>1</v>
      </c>
      <c r="C202" s="325" t="s">
        <v>1091</v>
      </c>
      <c r="D202" s="326" t="str">
        <f ca="1">IF(ISERROR(OFFSET('HARGA SATUAN'!$D$6,MATCH(RAB!C202,'HARGA SATUAN'!$C$7:$C$1495,0),0)),"",OFFSET('HARGA SATUAN'!$D$6,MATCH(RAB!C202,'HARGA SATUAN'!$C$7:$C$1495,0),0))</f>
        <v>JASA</v>
      </c>
      <c r="E202" s="327" t="str">
        <f ca="1">IF(ISERROR(OFFSET('HARGA SATUAN'!$E$6,MATCH(RAB!C202,'HARGA SATUAN'!$C$7:$C$1495,0),0)),"",OFFSET('HARGA SATUAN'!$E$6,MATCH(RAB!C202,'HARGA SATUAN'!$C$7:$C$1495,0),0))</f>
        <v>Lot</v>
      </c>
      <c r="F202" s="328">
        <v>1</v>
      </c>
      <c r="G202" s="329">
        <f ca="1">IF(ISERROR(OFFSET('HARGA SATUAN'!$I$6,MATCH(RAB!C202,'HARGA SATUAN'!$C$7:$C$1495,0),0)),0,OFFSET('HARGA SATUAN'!$I$6,MATCH(RAB!C202,'HARGA SATUAN'!$C$7:$C$1495,0),0))</f>
        <v>2.5000000000000001E-2</v>
      </c>
      <c r="H202" s="330">
        <f ca="1">SUM(H14:H201)*G202</f>
        <v>1342411.25</v>
      </c>
      <c r="I202" s="330">
        <f ca="1">SUM(I14:I201)*G202</f>
        <v>1627215.1916666669</v>
      </c>
      <c r="J202" s="330">
        <f ca="1">SUM(J14:J201)*G202</f>
        <v>181988.5</v>
      </c>
      <c r="K202" s="330">
        <f ca="1">SUM(K14:K201)*G202</f>
        <v>3151614.9416666669</v>
      </c>
      <c r="M202" s="289" t="str">
        <f t="shared" ref="M202" si="51">IF(AND(F202&gt;0,F201=0),"",IF(AND(ISBLANK(F202)=FALSE,K202=0),"WARNING",""))</f>
        <v/>
      </c>
    </row>
    <row r="203" spans="1:22">
      <c r="B203" s="331"/>
      <c r="C203" s="332"/>
      <c r="D203" s="305" t="str">
        <f ca="1">IF(ISERROR(OFFSET('HARGA SATUAN'!$D$6,MATCH(RAB!C203,'HARGA SATUAN'!$C$7:$C$1495,0),0)),"",OFFSET('HARGA SATUAN'!$D$6,MATCH(RAB!C203,'HARGA SATUAN'!$C$7:$C$1495,0),0))</f>
        <v/>
      </c>
      <c r="E203" s="306" t="str">
        <f ca="1">IF(ISERROR(OFFSET('HARGA SATUAN'!$E$6,MATCH(RAB!C203,'HARGA SATUAN'!$C$7:$C$1495,0),0)),"",OFFSET('HARGA SATUAN'!$E$6,MATCH(RAB!C203,'HARGA SATUAN'!$C$7:$C$1495,0),0))</f>
        <v/>
      </c>
      <c r="F203" s="323"/>
      <c r="G203" s="307" t="str">
        <f ca="1">IF(ISERROR(OFFSET('HARGA SATUAN'!$I$6,MATCH(RAB!C203,'HARGA SATUAN'!$C$7:$C$1495,0),0)),"",OFFSET('HARGA SATUAN'!$I$6,MATCH(RAB!C203,'HARGA SATUAN'!$C$7:$C$1495,0),0))</f>
        <v/>
      </c>
      <c r="H203" s="308">
        <f ca="1">IF(OR(D203="MDU",D203="MDU-KD"),IF(G203="PLN",0,G203*F203),0)</f>
        <v>0</v>
      </c>
      <c r="I203" s="308">
        <f ca="1">IF(D203="HDW",IF(G203="PLN",0,G203*F203),0)</f>
        <v>0</v>
      </c>
      <c r="J203" s="308">
        <f ca="1">IF(D203="JASA",IF(G203="PLN",0,G203*F203),0)</f>
        <v>0</v>
      </c>
      <c r="K203" s="309">
        <f ca="1">SUM(H203:J203)</f>
        <v>0</v>
      </c>
    </row>
    <row r="204" spans="1:22" ht="15.75" thickBot="1">
      <c r="B204" s="333"/>
      <c r="C204" s="334"/>
      <c r="D204" s="335"/>
      <c r="E204" s="336"/>
      <c r="F204" s="336"/>
      <c r="G204" s="336"/>
      <c r="H204" s="337"/>
      <c r="I204" s="337"/>
      <c r="J204" s="337"/>
      <c r="K204" s="338"/>
    </row>
    <row r="205" spans="1:22">
      <c r="B205" s="339"/>
      <c r="C205" s="640" t="s">
        <v>1008</v>
      </c>
      <c r="D205" s="640"/>
      <c r="E205" s="640"/>
      <c r="F205" s="640"/>
      <c r="G205" s="340" t="s">
        <v>9</v>
      </c>
      <c r="H205" s="341">
        <f ca="1">SUM(H14:H203)</f>
        <v>55038861.25</v>
      </c>
      <c r="I205" s="341">
        <f ca="1">SUM(I14:I203)</f>
        <v>66715822.858333342</v>
      </c>
      <c r="J205" s="341">
        <f ca="1">SUM(J14:J203)</f>
        <v>7461528.5</v>
      </c>
      <c r="K205" s="341">
        <f ca="1">SUM(K14:K203)</f>
        <v>129216212.60833333</v>
      </c>
    </row>
    <row r="206" spans="1:22">
      <c r="B206" s="342"/>
      <c r="C206" s="623" t="s">
        <v>1455</v>
      </c>
      <c r="D206" s="623"/>
      <c r="E206" s="623"/>
      <c r="F206" s="623"/>
      <c r="G206" s="343" t="s">
        <v>9</v>
      </c>
      <c r="H206" s="344">
        <f ca="1">H205*0.11</f>
        <v>6054274.7374999998</v>
      </c>
      <c r="I206" s="344">
        <f ca="1">I205*0.11</f>
        <v>7338740.5144166676</v>
      </c>
      <c r="J206" s="344">
        <f ca="1">J205*0.11</f>
        <v>820768.13500000001</v>
      </c>
      <c r="K206" s="344">
        <f ca="1">K205*0.11</f>
        <v>14213783.386916667</v>
      </c>
    </row>
    <row r="207" spans="1:22" ht="15.75" thickBot="1">
      <c r="B207" s="342"/>
      <c r="C207" s="620" t="s">
        <v>463</v>
      </c>
      <c r="D207" s="620"/>
      <c r="E207" s="620"/>
      <c r="F207" s="620"/>
      <c r="G207" s="345" t="s">
        <v>9</v>
      </c>
      <c r="H207" s="346">
        <f ca="1">SUM(H205:H206)</f>
        <v>61093135.987499997</v>
      </c>
      <c r="I207" s="346">
        <f ca="1">SUM(I205:I206)</f>
        <v>74054563.372750014</v>
      </c>
      <c r="J207" s="345">
        <f ca="1">SUM(J205:J206)</f>
        <v>8282296.6349999998</v>
      </c>
      <c r="K207" s="345">
        <f ca="1">SUM(K205:K206)</f>
        <v>143429995.99524999</v>
      </c>
      <c r="M207" s="410">
        <v>201265205.30690998</v>
      </c>
    </row>
    <row r="208" spans="1:22">
      <c r="B208" s="624" t="str">
        <f ca="1">"Terbilang : "&amp;PROPER(IF(K207=0,"nol",IF(K207&lt;0,"minus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IF(--MID(TEXT(ABS(K207),"000000000000000"),1,3)=0,"",MID(TEXT(ABS(K207),"000000000000000"),1,1)&amp;" ratus "&amp;MID(TEXT(ABS(K207),"000000000000000"),2,1)&amp;" puluh "&amp;MID(TEXT(ABS(K207),"000000000000000"),3,1)&amp;" trilyun ")&amp; IF(--MID(TEXT(ABS(K207),"000000000000000"),4,3)=0,"",MID(TEXT(ABS(K207),"000000000000000"),4,1)&amp;" ratus "&amp;MID(TEXT(ABS(K207),"000000000000000"),5,1)&amp;" puluh "&amp;MID(TEXT(ABS(K207),"000000000000000"),6,1)&amp;" milyar ")&amp; IF(--MID(TEXT(ABS(K207),"000000000000000"),7,3)=0,"",MID(TEXT(ABS(K207),"000000000000000"),7,1)&amp;" ratus "&amp;MID(TEXT(ABS(K207),"000000000000000"),8,1)&amp;" puluh "&amp;MID(TEXT(ABS(K207),"000000000000000"),9,1)&amp;" juta ")&amp; IF(--MID(TEXT(ABS(K207),"000000000000000"),10,3)=0,"",IF(--MID(TEXT(ABS(K207),"000000000000000"),10,3)=1,"*",MID(TEXT(ABS(K207),"000000000000000"),10,1)&amp;" ratus "&amp;MID(TEXT(ABS(K207),"000000000000000"),11,1)&amp;" puluh ")&amp;MID(TEXT(ABS(K207),"000000000000000"),12,1)&amp;" ribu ")&amp; IF(--MID(TEXT(ABS(K207),"000000000000000"),13,3)=0,"",MID(TEXT(ABS(K207),"000000000000000"),13,1)&amp;" ratus "&amp;MID(TEXT(ABS(K207),"000000000000000"),14,1)&amp;" puluh "&amp;MID(TEXT(ABS(K207),"000000000000000"),15,1)),1,"satu"),2,"dua"),3,"tiga"),4,"empat"),5,"lima"),6,"enam"),7,"tujuh"),8,"delapan"),9,"sembilan"),"0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Empat Puluh Tiga Juta Empat Ratus Dua Puluh Sembilan Ribu Sembilan Ratus Sembilan Puluh Enam Rupiah</v>
      </c>
      <c r="C208" s="625"/>
      <c r="D208" s="625"/>
      <c r="E208" s="625"/>
      <c r="F208" s="625"/>
      <c r="G208" s="625"/>
      <c r="H208" s="625"/>
      <c r="I208" s="625"/>
      <c r="J208" s="625"/>
      <c r="K208" s="626"/>
    </row>
    <row r="209" spans="2:11">
      <c r="B209" s="627"/>
      <c r="C209" s="628"/>
      <c r="D209" s="628"/>
      <c r="E209" s="628"/>
      <c r="F209" s="628"/>
      <c r="G209" s="628"/>
      <c r="H209" s="628"/>
      <c r="I209" s="628"/>
      <c r="J209" s="628"/>
      <c r="K209" s="629"/>
    </row>
    <row r="210" spans="2:11" ht="15.75" thickBot="1">
      <c r="B210" s="347" t="str">
        <f>"Harga yang dipakai adalah "&amp;'HARGA SATUAN'!I5&amp;""</f>
        <v>Harga yang dipakai adalah RAB HSS 2023</v>
      </c>
      <c r="C210" s="348"/>
      <c r="D210" s="349"/>
      <c r="E210" s="349"/>
      <c r="F210" s="349"/>
      <c r="G210" s="350"/>
      <c r="H210" s="350"/>
      <c r="I210" s="350"/>
      <c r="J210" s="350"/>
      <c r="K210" s="351"/>
    </row>
    <row r="211" spans="2:11">
      <c r="C211" s="352"/>
      <c r="E211" s="354"/>
      <c r="F211" s="354"/>
      <c r="G211" s="354"/>
    </row>
    <row r="212" spans="2:11">
      <c r="C212" s="284"/>
      <c r="E212" s="354"/>
      <c r="F212" s="354"/>
      <c r="G212" s="354"/>
      <c r="H212" s="630"/>
      <c r="I212" s="630"/>
      <c r="J212" s="631"/>
      <c r="K212" s="631"/>
    </row>
    <row r="213" spans="2:11">
      <c r="C213" s="284"/>
      <c r="E213" s="354"/>
      <c r="F213" s="354"/>
      <c r="G213" s="354"/>
      <c r="H213" s="355"/>
      <c r="I213" s="619" t="s">
        <v>1620</v>
      </c>
      <c r="J213" s="619"/>
      <c r="K213" s="619"/>
    </row>
    <row r="214" spans="2:11">
      <c r="C214" s="284"/>
      <c r="E214" s="354"/>
      <c r="F214" s="354"/>
      <c r="G214" s="354"/>
      <c r="H214" s="355"/>
      <c r="I214" s="619" t="s">
        <v>1611</v>
      </c>
      <c r="J214" s="619"/>
      <c r="K214" s="619"/>
    </row>
    <row r="215" spans="2:11">
      <c r="C215" s="284"/>
      <c r="E215" s="354"/>
      <c r="F215" s="354"/>
      <c r="G215" s="354"/>
      <c r="H215" s="356"/>
      <c r="I215" s="357"/>
      <c r="J215" s="357"/>
      <c r="K215" s="357"/>
    </row>
    <row r="216" spans="2:11">
      <c r="C216" s="284"/>
      <c r="E216" s="354"/>
      <c r="F216" s="354"/>
      <c r="G216" s="354"/>
      <c r="H216" s="356"/>
      <c r="I216" s="356"/>
      <c r="J216" s="356"/>
      <c r="K216" s="356"/>
    </row>
    <row r="217" spans="2:11">
      <c r="C217" s="284"/>
      <c r="E217" s="354"/>
      <c r="F217" s="354"/>
      <c r="G217" s="354"/>
      <c r="H217" s="356"/>
      <c r="I217" s="356"/>
      <c r="J217" s="356"/>
      <c r="K217" s="356"/>
    </row>
    <row r="218" spans="2:11">
      <c r="C218" s="284"/>
      <c r="E218" s="354"/>
      <c r="F218" s="354"/>
      <c r="G218" s="354"/>
      <c r="H218" s="356"/>
      <c r="I218" s="356"/>
      <c r="J218" s="356"/>
      <c r="K218" s="356"/>
    </row>
    <row r="219" spans="2:11">
      <c r="C219" s="284"/>
      <c r="E219" s="354"/>
      <c r="F219" s="354"/>
      <c r="G219" s="354"/>
      <c r="H219" s="358"/>
      <c r="I219" s="619" t="s">
        <v>1612</v>
      </c>
      <c r="J219" s="619"/>
      <c r="K219" s="619"/>
    </row>
    <row r="220" spans="2:11">
      <c r="C220" s="352"/>
      <c r="E220" s="354"/>
      <c r="F220" s="354"/>
      <c r="G220" s="354"/>
      <c r="H220" s="356"/>
      <c r="I220" s="356"/>
      <c r="J220" s="356"/>
      <c r="K220" s="356"/>
    </row>
    <row r="221" spans="2:11">
      <c r="C221" s="352"/>
      <c r="E221" s="354"/>
      <c r="F221" s="354"/>
      <c r="G221" s="354"/>
      <c r="H221" s="356"/>
      <c r="I221" s="356"/>
      <c r="J221" s="356"/>
      <c r="K221" s="356"/>
    </row>
    <row r="222" spans="2:11">
      <c r="C222" s="352"/>
      <c r="E222" s="354"/>
      <c r="F222" s="354"/>
      <c r="G222" s="354"/>
      <c r="H222" s="356"/>
      <c r="I222" s="356"/>
      <c r="J222" s="356"/>
      <c r="K222" s="356"/>
    </row>
  </sheetData>
  <sheetProtection sort="0" autoFilter="0"/>
  <protectedRanges>
    <protectedRange sqref="F14:F15 F200:F201" name="Range1_1_2_2"/>
    <protectedRange sqref="B182:C182 B15 B16:C16 B21:C32 B178:B181 B17:B20 B42:C177" name="Range1_6_1"/>
    <protectedRange sqref="B39:C41" name="Range1_6_1_1_1"/>
    <protectedRange sqref="B33:C38" name="Range1_6_1_2"/>
    <protectedRange sqref="B183:C183 B197:B199 B185:C196 B184" name="Range1_6_1_11"/>
    <protectedRange sqref="C184" name="Range1_1_3_4"/>
    <protectedRange sqref="C17" name="Range1_1_3_3"/>
    <protectedRange sqref="C18" name="Range1_1_3_5"/>
    <protectedRange sqref="C19" name="Range1_1_3_6"/>
    <protectedRange sqref="C20" name="Range1_1_3_7"/>
    <protectedRange sqref="C178" name="Range1_1_3_8"/>
    <protectedRange sqref="C180" name="Range1_1_3_9"/>
    <protectedRange sqref="C181" name="Range1_1_3_10"/>
    <protectedRange sqref="C179" name="Range1_1_3_11"/>
    <protectedRange sqref="C197" name="Range1_1_3_12"/>
    <protectedRange sqref="C198" name="Range1_1_3_13"/>
    <protectedRange sqref="C199" name="Range1_1_3_14"/>
    <protectedRange sqref="C200" name="Range1_1_3_15"/>
  </protectedRanges>
  <mergeCells count="22">
    <mergeCell ref="O3:P4"/>
    <mergeCell ref="B4:K4"/>
    <mergeCell ref="C205:F205"/>
    <mergeCell ref="B11:B13"/>
    <mergeCell ref="C11:C13"/>
    <mergeCell ref="D11:D13"/>
    <mergeCell ref="E11:E13"/>
    <mergeCell ref="F11:F13"/>
    <mergeCell ref="G11:G13"/>
    <mergeCell ref="I12:I13"/>
    <mergeCell ref="I214:K214"/>
    <mergeCell ref="I219:K219"/>
    <mergeCell ref="C207:F207"/>
    <mergeCell ref="G6:K6"/>
    <mergeCell ref="I213:K213"/>
    <mergeCell ref="C206:F206"/>
    <mergeCell ref="B208:K209"/>
    <mergeCell ref="H212:K212"/>
    <mergeCell ref="H11:K11"/>
    <mergeCell ref="H12:H13"/>
    <mergeCell ref="J12:J13"/>
    <mergeCell ref="K12:K13"/>
  </mergeCells>
  <phoneticPr fontId="134" type="noConversion"/>
  <conditionalFormatting sqref="C15">
    <cfRule type="cellIs" dxfId="36" priority="90" operator="equal">
      <formula>0</formula>
    </cfRule>
  </conditionalFormatting>
  <conditionalFormatting sqref="E1:E3 E5:E13 H12:I12 O13 E202:G202 H202:K204 E203:H203 E204:F204 E14:K46 E53:K53 E47:E52 G47:K52 E65:K65 E54:E64 G54:K64 E77:K77 E66:E76 G66:K76 E90:K90 E78:E89 G78:K89 E98:K98 E91:E97 G91:K97 E104:K104 E99:E103 G99:K103 E110:K110 E105:E109 G105:K109 E117:K117 E111:E116 G111:K116 E127:K127 E118:E126 G118:K126 E134:K134 E128:E133 G128:K133 E141:K141 E135:E140 G135:K140 E149:K149 E142:E148 G142:K148 E150:E154 G150:K154 S14:V199 E155:K188 E189:E194 G189:K194 E195:K201">
    <cfRule type="cellIs" dxfId="33" priority="1134" stopIfTrue="1" operator="equal">
      <formula>0</formula>
    </cfRule>
  </conditionalFormatting>
  <conditionalFormatting sqref="G1:G13">
    <cfRule type="cellIs" dxfId="32" priority="59" stopIfTrue="1" operator="equal">
      <formula>0</formula>
    </cfRule>
  </conditionalFormatting>
  <conditionalFormatting sqref="G203:G65669 E208:E65669">
    <cfRule type="cellIs" dxfId="31" priority="268" stopIfTrue="1" operator="equal">
      <formula>0</formula>
    </cfRule>
  </conditionalFormatting>
  <conditionalFormatting sqref="C17">
    <cfRule type="cellIs" dxfId="30" priority="31" operator="equal">
      <formula>0</formula>
    </cfRule>
  </conditionalFormatting>
  <conditionalFormatting sqref="C18">
    <cfRule type="cellIs" dxfId="29" priority="30" operator="equal">
      <formula>0</formula>
    </cfRule>
  </conditionalFormatting>
  <conditionalFormatting sqref="C19">
    <cfRule type="cellIs" dxfId="28" priority="29" operator="equal">
      <formula>0</formula>
    </cfRule>
  </conditionalFormatting>
  <conditionalFormatting sqref="C20">
    <cfRule type="cellIs" dxfId="27" priority="28" operator="equal">
      <formula>0</formula>
    </cfRule>
  </conditionalFormatting>
  <conditionalFormatting sqref="C49">
    <cfRule type="cellIs" dxfId="26" priority="26" operator="equal">
      <formula>0</formula>
    </cfRule>
  </conditionalFormatting>
  <conditionalFormatting sqref="C51">
    <cfRule type="cellIs" dxfId="25" priority="27" operator="equal">
      <formula>0</formula>
    </cfRule>
  </conditionalFormatting>
  <conditionalFormatting sqref="F52">
    <cfRule type="cellIs" dxfId="24" priority="25" stopIfTrue="1" operator="equal">
      <formula>0</formula>
    </cfRule>
  </conditionalFormatting>
  <conditionalFormatting sqref="F47:F51">
    <cfRule type="cellIs" dxfId="23" priority="24" stopIfTrue="1" operator="equal">
      <formula>0</formula>
    </cfRule>
  </conditionalFormatting>
  <conditionalFormatting sqref="F54:F64">
    <cfRule type="cellIs" dxfId="22" priority="23" stopIfTrue="1" operator="equal">
      <formula>0</formula>
    </cfRule>
  </conditionalFormatting>
  <conditionalFormatting sqref="F66:F76">
    <cfRule type="cellIs" dxfId="21" priority="22" stopIfTrue="1" operator="equal">
      <formula>0</formula>
    </cfRule>
  </conditionalFormatting>
  <conditionalFormatting sqref="F78:F89">
    <cfRule type="cellIs" dxfId="20" priority="21" stopIfTrue="1" operator="equal">
      <formula>0</formula>
    </cfRule>
  </conditionalFormatting>
  <conditionalFormatting sqref="F91:F97">
    <cfRule type="cellIs" dxfId="19" priority="20" stopIfTrue="1" operator="equal">
      <formula>0</formula>
    </cfRule>
  </conditionalFormatting>
  <conditionalFormatting sqref="F99:F103">
    <cfRule type="cellIs" dxfId="18" priority="19" stopIfTrue="1" operator="equal">
      <formula>0</formula>
    </cfRule>
  </conditionalFormatting>
  <conditionalFormatting sqref="F105:F109">
    <cfRule type="cellIs" dxfId="17" priority="18" stopIfTrue="1" operator="equal">
      <formula>0</formula>
    </cfRule>
  </conditionalFormatting>
  <conditionalFormatting sqref="F111:F116">
    <cfRule type="cellIs" dxfId="16" priority="17" stopIfTrue="1" operator="equal">
      <formula>0</formula>
    </cfRule>
  </conditionalFormatting>
  <conditionalFormatting sqref="F118:F126">
    <cfRule type="cellIs" dxfId="15" priority="16" stopIfTrue="1" operator="equal">
      <formula>0</formula>
    </cfRule>
  </conditionalFormatting>
  <conditionalFormatting sqref="F128:F133">
    <cfRule type="cellIs" dxfId="14" priority="15" stopIfTrue="1" operator="equal">
      <formula>0</formula>
    </cfRule>
  </conditionalFormatting>
  <conditionalFormatting sqref="F135:F140">
    <cfRule type="cellIs" dxfId="13" priority="14" stopIfTrue="1" operator="equal">
      <formula>0</formula>
    </cfRule>
  </conditionalFormatting>
  <conditionalFormatting sqref="F142:F148">
    <cfRule type="cellIs" dxfId="12" priority="13" stopIfTrue="1" operator="equal">
      <formula>0</formula>
    </cfRule>
  </conditionalFormatting>
  <conditionalFormatting sqref="F150:F154">
    <cfRule type="cellIs" dxfId="11" priority="12" stopIfTrue="1" operator="equal">
      <formula>0</formula>
    </cfRule>
  </conditionalFormatting>
  <conditionalFormatting sqref="C178">
    <cfRule type="cellIs" dxfId="10" priority="11" operator="equal">
      <formula>0</formula>
    </cfRule>
  </conditionalFormatting>
  <conditionalFormatting sqref="C180">
    <cfRule type="cellIs" dxfId="9" priority="10" operator="equal">
      <formula>0</formula>
    </cfRule>
  </conditionalFormatting>
  <conditionalFormatting sqref="C181">
    <cfRule type="cellIs" dxfId="7" priority="8" operator="equal">
      <formula>0</formula>
    </cfRule>
  </conditionalFormatting>
  <conditionalFormatting sqref="C179">
    <cfRule type="cellIs" dxfId="6" priority="7" operator="equal">
      <formula>0</formula>
    </cfRule>
  </conditionalFormatting>
  <conditionalFormatting sqref="C184">
    <cfRule type="cellIs" dxfId="5" priority="6" operator="equal">
      <formula>0</formula>
    </cfRule>
  </conditionalFormatting>
  <conditionalFormatting sqref="F189:F194">
    <cfRule type="cellIs" dxfId="4" priority="5" stopIfTrue="1" operator="equal">
      <formula>0</formula>
    </cfRule>
  </conditionalFormatting>
  <conditionalFormatting sqref="C197">
    <cfRule type="cellIs" dxfId="3" priority="4" operator="equal">
      <formula>0</formula>
    </cfRule>
  </conditionalFormatting>
  <conditionalFormatting sqref="C198">
    <cfRule type="cellIs" dxfId="2" priority="3" operator="equal">
      <formula>0</formula>
    </cfRule>
  </conditionalFormatting>
  <conditionalFormatting sqref="C199">
    <cfRule type="cellIs" dxfId="1" priority="2" operator="equal">
      <formula>0</formula>
    </cfRule>
  </conditionalFormatting>
  <conditionalFormatting sqref="C200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36 F16:F33 F178:F181 F38:F65 F77 F90:F101 F103:F110 F114:F118 F120:F149 F153 F155:F176 F189:F194 H14:K20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8" max="10" man="1"/>
  </rowBreaks>
  <ignoredErrors>
    <ignoredError sqref="K202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111"/>
  <sheetViews>
    <sheetView showGridLines="0" tabSelected="1" topLeftCell="A13" zoomScaleNormal="100" zoomScaleSheetLayoutView="100" workbookViewId="0">
      <selection activeCell="R35" sqref="R35"/>
    </sheetView>
  </sheetViews>
  <sheetFormatPr defaultColWidth="9.140625" defaultRowHeight="12"/>
  <cols>
    <col min="1" max="2" width="1.42578125" style="464" customWidth="1"/>
    <col min="3" max="3" width="7.42578125" style="464" customWidth="1"/>
    <col min="4" max="23" width="5.7109375" style="464" customWidth="1"/>
    <col min="24" max="24" width="6.28515625" style="464" customWidth="1"/>
    <col min="25" max="26" width="5.7109375" style="464" customWidth="1"/>
    <col min="27" max="27" width="6.5703125" style="464" customWidth="1"/>
    <col min="28" max="118" width="5.7109375" style="464" customWidth="1"/>
    <col min="119" max="16384" width="9.140625" style="464"/>
  </cols>
  <sheetData>
    <row r="1" spans="3:30" ht="12.75" thickBot="1"/>
    <row r="2" spans="3:30" ht="12.75" customHeight="1">
      <c r="C2" s="465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  <c r="V2" s="466"/>
      <c r="W2" s="700" t="s">
        <v>1438</v>
      </c>
      <c r="X2" s="701"/>
      <c r="Y2" s="701"/>
      <c r="Z2" s="701"/>
      <c r="AA2" s="701"/>
      <c r="AB2" s="701"/>
      <c r="AC2" s="701"/>
      <c r="AD2" s="702"/>
    </row>
    <row r="3" spans="3:30">
      <c r="C3" s="467"/>
      <c r="W3" s="703"/>
      <c r="X3" s="704"/>
      <c r="Y3" s="704"/>
      <c r="Z3" s="704"/>
      <c r="AA3" s="704"/>
      <c r="AB3" s="704"/>
      <c r="AC3" s="704"/>
      <c r="AD3" s="705"/>
    </row>
    <row r="4" spans="3:30">
      <c r="C4" s="467"/>
      <c r="G4" s="468" t="s">
        <v>1634</v>
      </c>
      <c r="W4" s="469" t="s">
        <v>987</v>
      </c>
      <c r="AD4" s="470"/>
    </row>
    <row r="5" spans="3:30">
      <c r="C5" s="467"/>
      <c r="W5" s="471" t="s">
        <v>991</v>
      </c>
      <c r="X5" s="651" t="s">
        <v>990</v>
      </c>
      <c r="Y5" s="651"/>
      <c r="Z5" s="651"/>
      <c r="AA5" s="651" t="s">
        <v>988</v>
      </c>
      <c r="AB5" s="651"/>
      <c r="AC5" s="651" t="s">
        <v>989</v>
      </c>
      <c r="AD5" s="652"/>
    </row>
    <row r="6" spans="3:30">
      <c r="C6" s="467"/>
      <c r="W6" s="471">
        <v>1</v>
      </c>
      <c r="X6" s="651" t="s">
        <v>993</v>
      </c>
      <c r="Y6" s="651"/>
      <c r="Z6" s="651"/>
      <c r="AA6" s="651"/>
      <c r="AB6" s="651"/>
      <c r="AC6" s="651"/>
      <c r="AD6" s="652"/>
    </row>
    <row r="7" spans="3:30">
      <c r="C7" s="519" t="s">
        <v>480</v>
      </c>
      <c r="W7" s="471">
        <v>2</v>
      </c>
      <c r="X7" s="651" t="s">
        <v>994</v>
      </c>
      <c r="Y7" s="651"/>
      <c r="Z7" s="651"/>
      <c r="AA7" s="651"/>
      <c r="AB7" s="651"/>
      <c r="AC7" s="651"/>
      <c r="AD7" s="652"/>
    </row>
    <row r="8" spans="3:30">
      <c r="C8" s="467"/>
      <c r="W8" s="471">
        <v>3</v>
      </c>
      <c r="X8" s="651" t="s">
        <v>995</v>
      </c>
      <c r="Y8" s="651"/>
      <c r="Z8" s="651"/>
      <c r="AA8" s="651"/>
      <c r="AB8" s="651"/>
      <c r="AC8" s="651"/>
      <c r="AD8" s="652"/>
    </row>
    <row r="9" spans="3:30">
      <c r="C9" s="467"/>
      <c r="W9" s="471">
        <v>4</v>
      </c>
      <c r="X9" s="651" t="s">
        <v>996</v>
      </c>
      <c r="Y9" s="651"/>
      <c r="Z9" s="651"/>
      <c r="AA9" s="651"/>
      <c r="AB9" s="651"/>
      <c r="AC9" s="651"/>
      <c r="AD9" s="652"/>
    </row>
    <row r="10" spans="3:30">
      <c r="C10" s="467"/>
      <c r="W10" s="471">
        <v>5</v>
      </c>
      <c r="X10" s="651" t="s">
        <v>997</v>
      </c>
      <c r="Y10" s="651"/>
      <c r="Z10" s="651"/>
      <c r="AA10" s="651"/>
      <c r="AB10" s="651"/>
      <c r="AC10" s="651"/>
      <c r="AD10" s="652"/>
    </row>
    <row r="11" spans="3:30">
      <c r="C11" s="467"/>
      <c r="W11" s="471">
        <v>6</v>
      </c>
      <c r="X11" s="651" t="s">
        <v>998</v>
      </c>
      <c r="Y11" s="651"/>
      <c r="Z11" s="651"/>
      <c r="AA11" s="651"/>
      <c r="AB11" s="651"/>
      <c r="AC11" s="651"/>
      <c r="AD11" s="652"/>
    </row>
    <row r="12" spans="3:30">
      <c r="C12" s="467"/>
      <c r="W12" s="471">
        <v>7</v>
      </c>
      <c r="X12" s="651" t="s">
        <v>999</v>
      </c>
      <c r="Y12" s="651"/>
      <c r="Z12" s="651"/>
      <c r="AA12" s="651"/>
      <c r="AB12" s="651"/>
      <c r="AC12" s="651"/>
      <c r="AD12" s="652"/>
    </row>
    <row r="13" spans="3:30" ht="12.75" customHeight="1">
      <c r="C13" s="467"/>
      <c r="W13" s="471">
        <v>8</v>
      </c>
      <c r="X13" s="651" t="s">
        <v>1000</v>
      </c>
      <c r="Y13" s="651"/>
      <c r="Z13" s="651"/>
      <c r="AA13" s="651"/>
      <c r="AB13" s="651"/>
      <c r="AC13" s="651"/>
      <c r="AD13" s="652"/>
    </row>
    <row r="14" spans="3:30">
      <c r="C14" s="467"/>
      <c r="W14" s="471">
        <v>9</v>
      </c>
      <c r="X14" s="651" t="s">
        <v>1001</v>
      </c>
      <c r="Y14" s="651"/>
      <c r="Z14" s="651"/>
      <c r="AA14" s="651"/>
      <c r="AB14" s="651"/>
      <c r="AC14" s="651"/>
      <c r="AD14" s="652"/>
    </row>
    <row r="15" spans="3:30">
      <c r="C15" s="519" t="s">
        <v>480</v>
      </c>
      <c r="W15" s="471">
        <v>10</v>
      </c>
      <c r="X15" s="651" t="s">
        <v>1010</v>
      </c>
      <c r="Y15" s="651"/>
      <c r="Z15" s="651"/>
      <c r="AA15" s="651"/>
      <c r="AB15" s="651"/>
      <c r="AC15" s="651"/>
      <c r="AD15" s="652"/>
    </row>
    <row r="16" spans="3:30">
      <c r="C16" s="467"/>
      <c r="W16" s="471">
        <v>11</v>
      </c>
      <c r="X16" s="651" t="s">
        <v>1454</v>
      </c>
      <c r="Y16" s="651"/>
      <c r="Z16" s="651"/>
      <c r="AA16" s="651"/>
      <c r="AB16" s="651"/>
      <c r="AC16" s="651"/>
      <c r="AD16" s="652"/>
    </row>
    <row r="17" spans="3:30">
      <c r="C17" s="467"/>
      <c r="S17" s="473"/>
      <c r="W17" s="471">
        <v>12</v>
      </c>
      <c r="X17" s="651" t="s">
        <v>1011</v>
      </c>
      <c r="Y17" s="651"/>
      <c r="Z17" s="651"/>
      <c r="AA17" s="651"/>
      <c r="AB17" s="651"/>
      <c r="AC17" s="651"/>
      <c r="AD17" s="652"/>
    </row>
    <row r="18" spans="3:30">
      <c r="C18" s="474"/>
      <c r="D18" s="475"/>
      <c r="E18" s="475"/>
      <c r="W18" s="471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467"/>
      <c r="W19" s="476"/>
      <c r="X19" s="698"/>
      <c r="Y19" s="698"/>
      <c r="Z19" s="698"/>
      <c r="AA19" s="698"/>
      <c r="AB19" s="698"/>
      <c r="AC19" s="698"/>
      <c r="AD19" s="699"/>
    </row>
    <row r="20" spans="3:30">
      <c r="C20" s="467"/>
      <c r="Q20" s="477"/>
      <c r="W20" s="683" t="s">
        <v>992</v>
      </c>
      <c r="X20" s="684"/>
      <c r="Y20" s="684"/>
      <c r="Z20" s="684"/>
      <c r="AA20" s="684"/>
      <c r="AB20" s="684"/>
      <c r="AC20" s="684"/>
      <c r="AD20" s="685"/>
    </row>
    <row r="21" spans="3:30">
      <c r="C21" s="467"/>
      <c r="W21" s="686" t="s">
        <v>985</v>
      </c>
      <c r="X21" s="687"/>
      <c r="Y21" s="687"/>
      <c r="Z21" s="688"/>
      <c r="AA21" s="689" t="s">
        <v>986</v>
      </c>
      <c r="AB21" s="690"/>
      <c r="AC21" s="690"/>
      <c r="AD21" s="691"/>
    </row>
    <row r="22" spans="3:30">
      <c r="C22" s="467"/>
      <c r="S22" s="478"/>
      <c r="W22" s="692" t="s">
        <v>1635</v>
      </c>
      <c r="X22" s="693"/>
      <c r="Y22" s="479" t="s">
        <v>1656</v>
      </c>
      <c r="Z22" s="479">
        <v>4</v>
      </c>
      <c r="AA22" s="694" t="s">
        <v>1637</v>
      </c>
      <c r="AB22" s="695"/>
      <c r="AC22" s="481" t="s">
        <v>1656</v>
      </c>
      <c r="AD22" s="482">
        <v>1</v>
      </c>
    </row>
    <row r="23" spans="3:30">
      <c r="C23" s="467"/>
      <c r="W23" s="692" t="s">
        <v>1636</v>
      </c>
      <c r="X23" s="693"/>
      <c r="Y23" s="479" t="s">
        <v>1656</v>
      </c>
      <c r="Z23" s="479">
        <v>1</v>
      </c>
      <c r="AA23" s="665" t="s">
        <v>1651</v>
      </c>
      <c r="AB23" s="666"/>
      <c r="AC23" s="481" t="s">
        <v>1656</v>
      </c>
      <c r="AD23" s="482">
        <v>4</v>
      </c>
    </row>
    <row r="24" spans="3:30">
      <c r="C24" s="467"/>
      <c r="N24" s="478"/>
      <c r="W24" s="692" t="s">
        <v>1637</v>
      </c>
      <c r="X24" s="693"/>
      <c r="Y24" s="479" t="s">
        <v>1656</v>
      </c>
      <c r="Z24" s="479">
        <v>0</v>
      </c>
      <c r="AA24" s="696" t="s">
        <v>1646</v>
      </c>
      <c r="AB24" s="697"/>
      <c r="AC24" s="481" t="s">
        <v>1657</v>
      </c>
      <c r="AD24" s="482">
        <v>9</v>
      </c>
    </row>
    <row r="25" spans="3:30">
      <c r="C25" s="467"/>
      <c r="W25" s="692" t="s">
        <v>1650</v>
      </c>
      <c r="X25" s="693"/>
      <c r="Y25" s="479" t="s">
        <v>1657</v>
      </c>
      <c r="Z25" s="479">
        <v>1</v>
      </c>
      <c r="AA25" s="665" t="s">
        <v>1647</v>
      </c>
      <c r="AB25" s="666"/>
      <c r="AC25" s="481" t="s">
        <v>1657</v>
      </c>
      <c r="AD25" s="482">
        <v>6</v>
      </c>
    </row>
    <row r="26" spans="3:30">
      <c r="C26" s="467"/>
      <c r="W26" s="692" t="s">
        <v>1638</v>
      </c>
      <c r="X26" s="693"/>
      <c r="Y26" s="479" t="s">
        <v>1657</v>
      </c>
      <c r="Z26" s="479">
        <v>0</v>
      </c>
      <c r="AA26" s="665" t="s">
        <v>1649</v>
      </c>
      <c r="AB26" s="666"/>
      <c r="AC26" s="481" t="s">
        <v>1657</v>
      </c>
      <c r="AD26" s="482">
        <v>2</v>
      </c>
    </row>
    <row r="27" spans="3:30">
      <c r="C27" s="467"/>
      <c r="W27" s="485" t="s">
        <v>1639</v>
      </c>
      <c r="X27" s="486"/>
      <c r="Y27" s="479" t="s">
        <v>1657</v>
      </c>
      <c r="Z27" s="479">
        <v>3</v>
      </c>
      <c r="AA27" s="665"/>
      <c r="AB27" s="666"/>
      <c r="AC27" s="481"/>
      <c r="AD27" s="482"/>
    </row>
    <row r="28" spans="3:30">
      <c r="C28" s="467"/>
      <c r="W28" s="485" t="s">
        <v>1641</v>
      </c>
      <c r="X28" s="486"/>
      <c r="Y28" s="479" t="s">
        <v>1657</v>
      </c>
      <c r="Z28" s="479">
        <v>2</v>
      </c>
      <c r="AA28" s="665"/>
      <c r="AB28" s="666"/>
      <c r="AC28" s="481"/>
      <c r="AD28" s="482"/>
    </row>
    <row r="29" spans="3:30">
      <c r="C29" s="467"/>
      <c r="W29" s="485" t="s">
        <v>1640</v>
      </c>
      <c r="X29" s="486"/>
      <c r="Y29" s="479" t="s">
        <v>1657</v>
      </c>
      <c r="Z29" s="479">
        <v>1</v>
      </c>
      <c r="AA29" s="665"/>
      <c r="AB29" s="666"/>
      <c r="AC29" s="481"/>
      <c r="AD29" s="482"/>
    </row>
    <row r="30" spans="3:30" ht="11.25" customHeight="1">
      <c r="C30" s="467"/>
      <c r="W30" s="483" t="s">
        <v>1642</v>
      </c>
      <c r="X30" s="484"/>
      <c r="Y30" s="479" t="s">
        <v>1657</v>
      </c>
      <c r="Z30" s="479">
        <v>1</v>
      </c>
      <c r="AA30" s="665"/>
      <c r="AB30" s="666"/>
      <c r="AC30" s="481"/>
      <c r="AD30" s="482"/>
    </row>
    <row r="31" spans="3:30">
      <c r="C31" s="467"/>
      <c r="U31" s="487"/>
      <c r="W31" s="485" t="s">
        <v>1613</v>
      </c>
      <c r="X31" s="486"/>
      <c r="Y31" s="479" t="s">
        <v>1657</v>
      </c>
      <c r="Z31" s="479">
        <v>2</v>
      </c>
      <c r="AA31" s="665"/>
      <c r="AB31" s="666"/>
      <c r="AC31" s="481"/>
      <c r="AD31" s="482"/>
    </row>
    <row r="32" spans="3:30">
      <c r="C32" s="467"/>
      <c r="U32" s="487"/>
      <c r="W32" s="485" t="s">
        <v>1643</v>
      </c>
      <c r="X32" s="486"/>
      <c r="Y32" s="479" t="s">
        <v>1657</v>
      </c>
      <c r="Z32" s="479">
        <v>2</v>
      </c>
      <c r="AA32" s="665"/>
      <c r="AB32" s="666"/>
      <c r="AC32" s="481"/>
      <c r="AD32" s="482"/>
    </row>
    <row r="33" spans="3:30">
      <c r="C33" s="467"/>
      <c r="W33" s="485" t="s">
        <v>1644</v>
      </c>
      <c r="X33" s="486"/>
      <c r="Y33" s="479" t="s">
        <v>1657</v>
      </c>
      <c r="Z33" s="479">
        <v>2</v>
      </c>
      <c r="AA33" s="665"/>
      <c r="AB33" s="666"/>
      <c r="AC33" s="481"/>
      <c r="AD33" s="482"/>
    </row>
    <row r="34" spans="3:30">
      <c r="C34" s="467"/>
      <c r="Q34" s="464" t="s">
        <v>1607</v>
      </c>
      <c r="W34" s="485" t="s">
        <v>1645</v>
      </c>
      <c r="X34" s="486"/>
      <c r="Y34" s="479" t="s">
        <v>1657</v>
      </c>
      <c r="Z34" s="479">
        <v>2</v>
      </c>
      <c r="AA34" s="665"/>
      <c r="AB34" s="666"/>
      <c r="AC34" s="481"/>
      <c r="AD34" s="482"/>
    </row>
    <row r="35" spans="3:30">
      <c r="C35" s="467"/>
      <c r="W35" s="485" t="s">
        <v>1646</v>
      </c>
      <c r="X35" s="486"/>
      <c r="Y35" s="479" t="s">
        <v>1657</v>
      </c>
      <c r="Z35" s="479">
        <v>9</v>
      </c>
      <c r="AA35" s="665"/>
      <c r="AB35" s="666"/>
      <c r="AC35" s="481"/>
      <c r="AD35" s="482"/>
    </row>
    <row r="36" spans="3:30">
      <c r="C36" s="467"/>
      <c r="W36" s="485" t="s">
        <v>1647</v>
      </c>
      <c r="X36" s="486"/>
      <c r="Y36" s="479" t="s">
        <v>1657</v>
      </c>
      <c r="Z36" s="479">
        <v>6</v>
      </c>
      <c r="AA36" s="665"/>
      <c r="AB36" s="666"/>
      <c r="AC36" s="481"/>
      <c r="AD36" s="482"/>
    </row>
    <row r="37" spans="3:30" ht="12.75" customHeight="1">
      <c r="C37" s="467"/>
      <c r="W37" s="485" t="s">
        <v>1648</v>
      </c>
      <c r="X37" s="486"/>
      <c r="Y37" s="479" t="s">
        <v>1657</v>
      </c>
      <c r="Z37" s="479">
        <v>1</v>
      </c>
      <c r="AA37" s="667"/>
      <c r="AB37" s="668"/>
      <c r="AC37" s="481"/>
      <c r="AD37" s="489"/>
    </row>
    <row r="38" spans="3:30" ht="12.75" customHeight="1">
      <c r="C38" s="467"/>
      <c r="W38" s="485" t="s">
        <v>1649</v>
      </c>
      <c r="X38" s="488"/>
      <c r="Y38" s="479" t="s">
        <v>1657</v>
      </c>
      <c r="Z38" s="479">
        <v>0</v>
      </c>
      <c r="AA38" s="669"/>
      <c r="AB38" s="670"/>
      <c r="AC38" s="481"/>
      <c r="AD38" s="489"/>
    </row>
    <row r="39" spans="3:30" ht="12" customHeight="1">
      <c r="C39" s="467"/>
      <c r="W39" s="490" t="s">
        <v>1655</v>
      </c>
      <c r="X39" s="491"/>
      <c r="Y39" s="479" t="s">
        <v>1658</v>
      </c>
      <c r="Z39" s="492">
        <v>290</v>
      </c>
      <c r="AA39" s="671"/>
      <c r="AB39" s="672"/>
      <c r="AC39" s="481"/>
      <c r="AD39" s="489"/>
    </row>
    <row r="40" spans="3:30" ht="12" customHeight="1">
      <c r="C40" s="467"/>
      <c r="W40" s="493"/>
      <c r="X40" s="494"/>
      <c r="Y40" s="495"/>
      <c r="Z40" s="492"/>
      <c r="AA40" s="496"/>
      <c r="AB40" s="497"/>
      <c r="AC40" s="498"/>
      <c r="AD40" s="499"/>
    </row>
    <row r="41" spans="3:30" ht="12" customHeight="1">
      <c r="C41" s="467"/>
      <c r="W41" s="673"/>
      <c r="X41" s="674"/>
      <c r="Y41" s="500"/>
      <c r="Z41" s="501"/>
      <c r="AA41" s="675"/>
      <c r="AB41" s="676"/>
      <c r="AC41" s="498"/>
      <c r="AD41" s="499"/>
    </row>
    <row r="42" spans="3:30" ht="12" customHeight="1">
      <c r="C42" s="467"/>
      <c r="W42" s="677" t="s">
        <v>1625</v>
      </c>
      <c r="X42" s="678"/>
      <c r="Y42" s="678"/>
      <c r="Z42" s="678"/>
      <c r="AA42" s="678"/>
      <c r="AB42" s="678"/>
      <c r="AC42" s="678"/>
      <c r="AD42" s="679"/>
    </row>
    <row r="43" spans="3:30" ht="12" customHeight="1">
      <c r="C43" s="467"/>
      <c r="V43" s="502"/>
      <c r="W43" s="680"/>
      <c r="X43" s="681"/>
      <c r="Y43" s="681"/>
      <c r="Z43" s="681"/>
      <c r="AA43" s="681"/>
      <c r="AB43" s="681"/>
      <c r="AC43" s="681"/>
      <c r="AD43" s="682"/>
    </row>
    <row r="44" spans="3:30">
      <c r="C44" s="503"/>
      <c r="D44" s="504"/>
      <c r="E44" s="504"/>
      <c r="F44" s="504"/>
      <c r="G44" s="504"/>
      <c r="H44" s="504"/>
      <c r="I44" s="504"/>
      <c r="N44" s="504"/>
      <c r="O44" s="504"/>
      <c r="P44" s="504"/>
      <c r="Q44" s="504"/>
      <c r="R44" s="504"/>
      <c r="S44" s="504"/>
      <c r="T44" s="504"/>
      <c r="U44" s="504"/>
      <c r="V44" s="502"/>
      <c r="W44" s="657" t="s">
        <v>11</v>
      </c>
      <c r="X44" s="650"/>
      <c r="Y44" s="651"/>
      <c r="Z44" s="651"/>
      <c r="AA44" s="651"/>
      <c r="AB44" s="651"/>
      <c r="AC44" s="651"/>
      <c r="AD44" s="652"/>
    </row>
    <row r="45" spans="3:30">
      <c r="C45" s="503"/>
      <c r="D45" s="504"/>
      <c r="E45" s="504"/>
      <c r="F45" s="504"/>
      <c r="G45" s="504"/>
      <c r="H45" s="504"/>
      <c r="I45" s="504"/>
      <c r="N45" s="504"/>
      <c r="O45" s="504"/>
      <c r="P45" s="504"/>
      <c r="Q45" s="504"/>
      <c r="R45" s="504"/>
      <c r="S45" s="504"/>
      <c r="T45" s="504"/>
      <c r="U45" s="504"/>
      <c r="V45" s="502"/>
      <c r="W45" s="657" t="s">
        <v>984</v>
      </c>
      <c r="X45" s="650"/>
      <c r="Y45" s="651">
        <v>1</v>
      </c>
      <c r="Z45" s="651"/>
      <c r="AA45" s="651"/>
      <c r="AB45" s="651" t="s">
        <v>12</v>
      </c>
      <c r="AC45" s="651"/>
      <c r="AD45" s="472" t="s">
        <v>13</v>
      </c>
    </row>
    <row r="46" spans="3:30">
      <c r="C46" s="503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2"/>
      <c r="W46" s="657" t="s">
        <v>15</v>
      </c>
      <c r="X46" s="650"/>
      <c r="Y46" s="658"/>
      <c r="Z46" s="658"/>
      <c r="AA46" s="658"/>
      <c r="AB46" s="651" t="s">
        <v>16</v>
      </c>
      <c r="AC46" s="651"/>
      <c r="AD46" s="505"/>
    </row>
    <row r="47" spans="3:30">
      <c r="C47" s="503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2"/>
      <c r="W47" s="659" t="s">
        <v>17</v>
      </c>
      <c r="X47" s="659"/>
      <c r="Y47" s="659"/>
      <c r="Z47" s="659"/>
      <c r="AA47" s="659"/>
      <c r="AB47" s="659"/>
      <c r="AC47" s="659"/>
      <c r="AD47" s="660"/>
    </row>
    <row r="48" spans="3:30" ht="12.75" customHeight="1">
      <c r="C48" s="503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R48" s="504"/>
      <c r="S48" s="504"/>
      <c r="T48" s="504"/>
      <c r="U48" s="504"/>
      <c r="V48" s="502"/>
      <c r="W48" s="661" t="s">
        <v>1632</v>
      </c>
      <c r="X48" s="661"/>
      <c r="Y48" s="661"/>
      <c r="Z48" s="661"/>
      <c r="AA48" s="661"/>
      <c r="AB48" s="661"/>
      <c r="AC48" s="661"/>
      <c r="AD48" s="662"/>
    </row>
    <row r="49" spans="3:30">
      <c r="C49" s="503"/>
      <c r="D49" s="506"/>
      <c r="E49" s="504"/>
      <c r="F49" s="504"/>
      <c r="G49" s="504"/>
      <c r="I49" s="504"/>
      <c r="J49" s="504"/>
      <c r="K49" s="504"/>
      <c r="L49" s="504"/>
      <c r="M49" s="504"/>
      <c r="R49" s="504"/>
      <c r="S49" s="504"/>
      <c r="T49" s="504"/>
      <c r="U49" s="504"/>
      <c r="V49" s="507"/>
      <c r="W49" s="661"/>
      <c r="X49" s="661"/>
      <c r="Y49" s="661"/>
      <c r="Z49" s="661"/>
      <c r="AA49" s="661"/>
      <c r="AB49" s="661"/>
      <c r="AC49" s="661"/>
      <c r="AD49" s="662"/>
    </row>
    <row r="50" spans="3:30">
      <c r="C50" s="503"/>
      <c r="D50" s="508"/>
      <c r="E50" s="508"/>
      <c r="F50" s="508"/>
      <c r="G50" s="508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7"/>
      <c r="W50" s="661"/>
      <c r="X50" s="661"/>
      <c r="Y50" s="661"/>
      <c r="Z50" s="661"/>
      <c r="AA50" s="661"/>
      <c r="AB50" s="661"/>
      <c r="AC50" s="661"/>
      <c r="AD50" s="662"/>
    </row>
    <row r="51" spans="3:30" ht="19.5" customHeight="1">
      <c r="C51" s="503"/>
      <c r="D51" s="508"/>
      <c r="E51" s="508"/>
      <c r="F51" s="508"/>
      <c r="G51" s="508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7"/>
      <c r="W51" s="663"/>
      <c r="X51" s="663"/>
      <c r="Y51" s="663"/>
      <c r="Z51" s="663"/>
      <c r="AA51" s="663"/>
      <c r="AB51" s="663"/>
      <c r="AC51" s="663"/>
      <c r="AD51" s="664"/>
    </row>
    <row r="52" spans="3:30">
      <c r="C52" s="503"/>
      <c r="D52" s="509"/>
      <c r="E52" s="509"/>
      <c r="F52" s="509"/>
      <c r="G52" s="509"/>
      <c r="I52" s="504"/>
      <c r="J52" s="504"/>
      <c r="K52" s="504"/>
      <c r="L52" s="422"/>
      <c r="M52" s="504"/>
      <c r="N52" s="504"/>
      <c r="O52" s="504"/>
      <c r="P52" s="504"/>
      <c r="Q52" s="504"/>
      <c r="R52" s="504"/>
      <c r="S52" s="504"/>
      <c r="T52" s="504"/>
      <c r="U52" s="504"/>
      <c r="V52" s="502"/>
      <c r="W52" s="649" t="s">
        <v>18</v>
      </c>
      <c r="X52" s="650"/>
      <c r="Y52" s="651" t="s">
        <v>1624</v>
      </c>
      <c r="Z52" s="651"/>
      <c r="AA52" s="651"/>
      <c r="AB52" s="651"/>
      <c r="AC52" s="651"/>
      <c r="AD52" s="652"/>
    </row>
    <row r="53" spans="3:30">
      <c r="C53" s="503"/>
      <c r="D53" s="508"/>
      <c r="E53" s="508"/>
      <c r="F53" s="508"/>
      <c r="G53" s="508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V53" s="502"/>
      <c r="W53" s="649" t="s">
        <v>19</v>
      </c>
      <c r="X53" s="650"/>
      <c r="Y53" s="651" t="s">
        <v>1623</v>
      </c>
      <c r="Z53" s="651"/>
      <c r="AA53" s="651"/>
      <c r="AB53" s="651"/>
      <c r="AC53" s="651"/>
      <c r="AD53" s="652"/>
    </row>
    <row r="54" spans="3:30">
      <c r="C54" s="503"/>
      <c r="D54" s="423"/>
      <c r="E54" s="423"/>
      <c r="F54" s="423"/>
      <c r="G54" s="423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V54" s="502"/>
      <c r="W54" s="649" t="s">
        <v>20</v>
      </c>
      <c r="X54" s="650"/>
      <c r="Y54" s="651" t="s">
        <v>1623</v>
      </c>
      <c r="Z54" s="651"/>
      <c r="AA54" s="651"/>
      <c r="AB54" s="651"/>
      <c r="AC54" s="651"/>
      <c r="AD54" s="652"/>
    </row>
    <row r="55" spans="3:30" ht="12.75" thickBot="1">
      <c r="C55" s="510"/>
      <c r="D55" s="511"/>
      <c r="E55" s="511"/>
      <c r="F55" s="511"/>
      <c r="G55" s="511"/>
      <c r="H55" s="511"/>
      <c r="I55" s="511"/>
      <c r="J55" s="511"/>
      <c r="K55" s="511"/>
      <c r="L55" s="511"/>
      <c r="M55" s="511"/>
      <c r="N55" s="511"/>
      <c r="O55" s="511"/>
      <c r="P55" s="511"/>
      <c r="Q55" s="511"/>
      <c r="R55" s="511"/>
      <c r="S55" s="511"/>
      <c r="T55" s="511"/>
      <c r="U55" s="512"/>
      <c r="V55" s="513"/>
      <c r="W55" s="653" t="s">
        <v>21</v>
      </c>
      <c r="X55" s="654"/>
      <c r="Y55" s="655" t="s">
        <v>1622</v>
      </c>
      <c r="Z55" s="655"/>
      <c r="AA55" s="655"/>
      <c r="AB55" s="655"/>
      <c r="AC55" s="655"/>
      <c r="AD55" s="656"/>
    </row>
    <row r="56" spans="3:30">
      <c r="C56" s="504"/>
      <c r="D56" s="504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</row>
    <row r="57" spans="3:30" ht="12.75" thickBot="1">
      <c r="C57" s="504"/>
      <c r="D57" s="504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</row>
    <row r="58" spans="3:30">
      <c r="C58" s="465"/>
      <c r="D58" s="466"/>
      <c r="E58" s="466"/>
      <c r="F58" s="466"/>
      <c r="G58" s="466"/>
      <c r="H58" s="466"/>
      <c r="I58" s="466"/>
      <c r="J58" s="466"/>
      <c r="K58" s="466"/>
      <c r="L58" s="466"/>
      <c r="M58" s="466"/>
      <c r="N58" s="466"/>
      <c r="O58" s="466"/>
      <c r="P58" s="466"/>
      <c r="Q58" s="466"/>
      <c r="R58" s="466"/>
      <c r="S58" s="466"/>
      <c r="T58" s="466"/>
      <c r="U58" s="466"/>
      <c r="V58" s="466"/>
      <c r="W58" s="700" t="s">
        <v>1438</v>
      </c>
      <c r="X58" s="701"/>
      <c r="Y58" s="701"/>
      <c r="Z58" s="701"/>
      <c r="AA58" s="701"/>
      <c r="AB58" s="701"/>
      <c r="AC58" s="701"/>
      <c r="AD58" s="702"/>
    </row>
    <row r="59" spans="3:30">
      <c r="C59" s="467"/>
      <c r="W59" s="703"/>
      <c r="X59" s="704"/>
      <c r="Y59" s="704"/>
      <c r="Z59" s="704"/>
      <c r="AA59" s="704"/>
      <c r="AB59" s="704"/>
      <c r="AC59" s="704"/>
      <c r="AD59" s="705"/>
    </row>
    <row r="60" spans="3:30">
      <c r="C60" s="467"/>
      <c r="G60" s="468" t="s">
        <v>1634</v>
      </c>
      <c r="W60" s="469" t="s">
        <v>987</v>
      </c>
      <c r="AD60" s="470"/>
    </row>
    <row r="61" spans="3:30">
      <c r="C61" s="467"/>
      <c r="W61" s="471" t="s">
        <v>991</v>
      </c>
      <c r="X61" s="651" t="s">
        <v>990</v>
      </c>
      <c r="Y61" s="651"/>
      <c r="Z61" s="651"/>
      <c r="AA61" s="651" t="s">
        <v>988</v>
      </c>
      <c r="AB61" s="651"/>
      <c r="AC61" s="651" t="s">
        <v>989</v>
      </c>
      <c r="AD61" s="652"/>
    </row>
    <row r="62" spans="3:30">
      <c r="C62" s="467"/>
      <c r="W62" s="471">
        <v>1</v>
      </c>
      <c r="X62" s="651" t="s">
        <v>993</v>
      </c>
      <c r="Y62" s="651"/>
      <c r="Z62" s="651"/>
      <c r="AA62" s="651"/>
      <c r="AB62" s="651"/>
      <c r="AC62" s="651"/>
      <c r="AD62" s="652"/>
    </row>
    <row r="63" spans="3:30">
      <c r="C63" s="467"/>
      <c r="W63" s="471">
        <v>2</v>
      </c>
      <c r="X63" s="651" t="s">
        <v>994</v>
      </c>
      <c r="Y63" s="651"/>
      <c r="Z63" s="651"/>
      <c r="AA63" s="651"/>
      <c r="AB63" s="651"/>
      <c r="AC63" s="651"/>
      <c r="AD63" s="652"/>
    </row>
    <row r="64" spans="3:30">
      <c r="C64" s="467"/>
      <c r="W64" s="471">
        <v>3</v>
      </c>
      <c r="X64" s="651" t="s">
        <v>995</v>
      </c>
      <c r="Y64" s="651"/>
      <c r="Z64" s="651"/>
      <c r="AA64" s="651"/>
      <c r="AB64" s="651"/>
      <c r="AC64" s="651"/>
      <c r="AD64" s="652"/>
    </row>
    <row r="65" spans="3:30">
      <c r="C65" s="467"/>
      <c r="W65" s="471">
        <v>4</v>
      </c>
      <c r="X65" s="651" t="s">
        <v>996</v>
      </c>
      <c r="Y65" s="651"/>
      <c r="Z65" s="651"/>
      <c r="AA65" s="651"/>
      <c r="AB65" s="651"/>
      <c r="AC65" s="651"/>
      <c r="AD65" s="652"/>
    </row>
    <row r="66" spans="3:30">
      <c r="C66" s="467"/>
      <c r="W66" s="471">
        <v>5</v>
      </c>
      <c r="X66" s="651" t="s">
        <v>997</v>
      </c>
      <c r="Y66" s="651"/>
      <c r="Z66" s="651"/>
      <c r="AA66" s="651"/>
      <c r="AB66" s="651"/>
      <c r="AC66" s="651"/>
      <c r="AD66" s="652"/>
    </row>
    <row r="67" spans="3:30">
      <c r="C67" s="467"/>
      <c r="W67" s="471">
        <v>6</v>
      </c>
      <c r="X67" s="651" t="s">
        <v>998</v>
      </c>
      <c r="Y67" s="651"/>
      <c r="Z67" s="651"/>
      <c r="AA67" s="651"/>
      <c r="AB67" s="651"/>
      <c r="AC67" s="651"/>
      <c r="AD67" s="652"/>
    </row>
    <row r="68" spans="3:30">
      <c r="C68" s="467"/>
      <c r="W68" s="471">
        <v>7</v>
      </c>
      <c r="X68" s="651" t="s">
        <v>999</v>
      </c>
      <c r="Y68" s="651"/>
      <c r="Z68" s="651"/>
      <c r="AA68" s="651"/>
      <c r="AB68" s="651"/>
      <c r="AC68" s="651"/>
      <c r="AD68" s="652"/>
    </row>
    <row r="69" spans="3:30">
      <c r="C69" s="467"/>
      <c r="W69" s="471">
        <v>8</v>
      </c>
      <c r="X69" s="651" t="s">
        <v>1000</v>
      </c>
      <c r="Y69" s="651"/>
      <c r="Z69" s="651"/>
      <c r="AA69" s="651"/>
      <c r="AB69" s="651"/>
      <c r="AC69" s="651"/>
      <c r="AD69" s="652"/>
    </row>
    <row r="70" spans="3:30">
      <c r="C70" s="467"/>
      <c r="W70" s="471">
        <v>9</v>
      </c>
      <c r="X70" s="651" t="s">
        <v>1001</v>
      </c>
      <c r="Y70" s="651"/>
      <c r="Z70" s="651"/>
      <c r="AA70" s="651"/>
      <c r="AB70" s="651"/>
      <c r="AC70" s="651"/>
      <c r="AD70" s="652"/>
    </row>
    <row r="71" spans="3:30">
      <c r="C71" s="467"/>
      <c r="W71" s="471">
        <v>10</v>
      </c>
      <c r="X71" s="651" t="s">
        <v>1010</v>
      </c>
      <c r="Y71" s="651"/>
      <c r="Z71" s="651"/>
      <c r="AA71" s="651"/>
      <c r="AB71" s="651"/>
      <c r="AC71" s="651"/>
      <c r="AD71" s="652"/>
    </row>
    <row r="72" spans="3:30">
      <c r="C72" s="467"/>
      <c r="W72" s="471">
        <v>11</v>
      </c>
      <c r="X72" s="651" t="s">
        <v>1454</v>
      </c>
      <c r="Y72" s="651"/>
      <c r="Z72" s="651"/>
      <c r="AA72" s="651"/>
      <c r="AB72" s="651"/>
      <c r="AC72" s="651"/>
      <c r="AD72" s="652"/>
    </row>
    <row r="73" spans="3:30">
      <c r="C73" s="467"/>
      <c r="S73" s="473"/>
      <c r="W73" s="471">
        <v>12</v>
      </c>
      <c r="X73" s="651" t="s">
        <v>1011</v>
      </c>
      <c r="Y73" s="651"/>
      <c r="Z73" s="651"/>
      <c r="AA73" s="651"/>
      <c r="AB73" s="651"/>
      <c r="AC73" s="651"/>
      <c r="AD73" s="652"/>
    </row>
    <row r="74" spans="3:30">
      <c r="C74" s="474"/>
      <c r="D74" s="475"/>
      <c r="E74" s="475"/>
      <c r="W74" s="471">
        <v>13</v>
      </c>
      <c r="X74" s="651"/>
      <c r="Y74" s="651"/>
      <c r="Z74" s="651"/>
      <c r="AA74" s="651"/>
      <c r="AB74" s="651"/>
      <c r="AC74" s="651"/>
      <c r="AD74" s="652"/>
    </row>
    <row r="75" spans="3:30">
      <c r="C75" s="467"/>
      <c r="W75" s="476"/>
      <c r="X75" s="698"/>
      <c r="Y75" s="698"/>
      <c r="Z75" s="698"/>
      <c r="AA75" s="698"/>
      <c r="AB75" s="698"/>
      <c r="AC75" s="698"/>
      <c r="AD75" s="699"/>
    </row>
    <row r="76" spans="3:30">
      <c r="C76" s="467"/>
      <c r="Q76" s="477"/>
      <c r="W76" s="683" t="s">
        <v>992</v>
      </c>
      <c r="X76" s="684"/>
      <c r="Y76" s="684"/>
      <c r="Z76" s="684"/>
      <c r="AA76" s="684"/>
      <c r="AB76" s="684"/>
      <c r="AC76" s="684"/>
      <c r="AD76" s="685"/>
    </row>
    <row r="77" spans="3:30">
      <c r="C77" s="467"/>
      <c r="U77" s="520" t="s">
        <v>480</v>
      </c>
      <c r="W77" s="686" t="s">
        <v>985</v>
      </c>
      <c r="X77" s="687"/>
      <c r="Y77" s="687"/>
      <c r="Z77" s="688"/>
      <c r="AA77" s="689" t="s">
        <v>986</v>
      </c>
      <c r="AB77" s="690"/>
      <c r="AC77" s="690"/>
      <c r="AD77" s="691"/>
    </row>
    <row r="78" spans="3:30">
      <c r="C78" s="467"/>
      <c r="S78" s="478"/>
      <c r="W78" s="692" t="s">
        <v>1637</v>
      </c>
      <c r="X78" s="693"/>
      <c r="Y78" s="479" t="s">
        <v>1656</v>
      </c>
      <c r="Z78" s="479">
        <v>7</v>
      </c>
      <c r="AA78" s="694"/>
      <c r="AB78" s="695"/>
      <c r="AC78" s="481"/>
      <c r="AD78" s="482"/>
    </row>
    <row r="79" spans="3:30">
      <c r="C79" s="467"/>
      <c r="W79" s="485" t="s">
        <v>1652</v>
      </c>
      <c r="X79" s="486"/>
      <c r="Y79" s="479" t="s">
        <v>1657</v>
      </c>
      <c r="Z79" s="479">
        <v>3</v>
      </c>
      <c r="AA79" s="665"/>
      <c r="AB79" s="666"/>
      <c r="AC79" s="481"/>
      <c r="AD79" s="482"/>
    </row>
    <row r="80" spans="3:30">
      <c r="C80" s="467"/>
      <c r="N80" s="478"/>
      <c r="W80" s="485" t="s">
        <v>1653</v>
      </c>
      <c r="X80" s="486"/>
      <c r="Y80" s="479" t="s">
        <v>1657</v>
      </c>
      <c r="Z80" s="479">
        <v>3</v>
      </c>
      <c r="AA80" s="696"/>
      <c r="AB80" s="697"/>
      <c r="AC80" s="481"/>
      <c r="AD80" s="482"/>
    </row>
    <row r="81" spans="3:30">
      <c r="C81" s="467"/>
      <c r="W81" s="485" t="s">
        <v>1645</v>
      </c>
      <c r="X81" s="486"/>
      <c r="Y81" s="479" t="s">
        <v>1657</v>
      </c>
      <c r="Z81" s="479">
        <v>3</v>
      </c>
      <c r="AA81" s="665"/>
      <c r="AB81" s="666"/>
      <c r="AC81" s="481"/>
      <c r="AD81" s="482"/>
    </row>
    <row r="82" spans="3:30">
      <c r="C82" s="467"/>
      <c r="W82" s="485" t="s">
        <v>1659</v>
      </c>
      <c r="X82" s="486"/>
      <c r="Y82" s="479" t="s">
        <v>1658</v>
      </c>
      <c r="Z82" s="479">
        <v>420</v>
      </c>
      <c r="AA82" s="665"/>
      <c r="AB82" s="666"/>
      <c r="AC82" s="481"/>
      <c r="AD82" s="482"/>
    </row>
    <row r="83" spans="3:30">
      <c r="C83" s="467"/>
      <c r="W83" s="485" t="s">
        <v>1648</v>
      </c>
      <c r="X83" s="486"/>
      <c r="Y83" s="479" t="s">
        <v>1657</v>
      </c>
      <c r="Z83" s="479">
        <v>4</v>
      </c>
      <c r="AA83" s="665"/>
      <c r="AB83" s="666"/>
      <c r="AC83" s="481"/>
      <c r="AD83" s="482"/>
    </row>
    <row r="84" spans="3:30">
      <c r="C84" s="467"/>
      <c r="W84" s="485" t="s">
        <v>1649</v>
      </c>
      <c r="X84" s="488"/>
      <c r="Y84" s="479" t="s">
        <v>1657</v>
      </c>
      <c r="Z84" s="479">
        <v>6</v>
      </c>
      <c r="AA84" s="665"/>
      <c r="AB84" s="666"/>
      <c r="AC84" s="481"/>
      <c r="AD84" s="482"/>
    </row>
    <row r="85" spans="3:30">
      <c r="C85" s="467"/>
      <c r="W85" s="485" t="s">
        <v>1654</v>
      </c>
      <c r="X85" s="486"/>
      <c r="Y85" s="479" t="s">
        <v>1657</v>
      </c>
      <c r="Z85" s="479">
        <v>1</v>
      </c>
      <c r="AA85" s="665"/>
      <c r="AB85" s="666"/>
      <c r="AC85" s="481"/>
      <c r="AD85" s="482"/>
    </row>
    <row r="86" spans="3:30">
      <c r="C86" s="467"/>
      <c r="U86" s="520" t="s">
        <v>480</v>
      </c>
      <c r="W86" s="485"/>
      <c r="X86" s="486"/>
      <c r="Y86" s="479"/>
      <c r="Z86" s="479"/>
      <c r="AA86" s="665"/>
      <c r="AB86" s="666"/>
      <c r="AC86" s="481"/>
      <c r="AD86" s="482"/>
    </row>
    <row r="87" spans="3:30">
      <c r="C87" s="467"/>
      <c r="U87" s="487"/>
      <c r="W87" s="485"/>
      <c r="X87" s="486"/>
      <c r="Y87" s="479"/>
      <c r="Z87" s="479"/>
      <c r="AA87" s="665"/>
      <c r="AB87" s="666"/>
      <c r="AC87" s="481"/>
      <c r="AD87" s="482"/>
    </row>
    <row r="88" spans="3:30">
      <c r="C88" s="467"/>
      <c r="U88" s="487"/>
      <c r="W88" s="485"/>
      <c r="X88" s="486"/>
      <c r="Y88" s="479"/>
      <c r="Z88" s="479"/>
      <c r="AA88" s="665"/>
      <c r="AB88" s="666"/>
      <c r="AC88" s="481"/>
      <c r="AD88" s="482"/>
    </row>
    <row r="89" spans="3:30">
      <c r="C89" s="467"/>
      <c r="W89" s="485"/>
      <c r="X89" s="486"/>
      <c r="Y89" s="479"/>
      <c r="Z89" s="479"/>
      <c r="AA89" s="665"/>
      <c r="AB89" s="666"/>
      <c r="AC89" s="481"/>
      <c r="AD89" s="482"/>
    </row>
    <row r="90" spans="3:30">
      <c r="C90" s="467"/>
      <c r="Q90" s="464" t="s">
        <v>1607</v>
      </c>
      <c r="W90" s="485"/>
      <c r="X90" s="486"/>
      <c r="Y90" s="479"/>
      <c r="Z90" s="479"/>
      <c r="AA90" s="665"/>
      <c r="AB90" s="666"/>
      <c r="AC90" s="481"/>
      <c r="AD90" s="482"/>
    </row>
    <row r="91" spans="3:30">
      <c r="C91" s="467"/>
      <c r="W91" s="485"/>
      <c r="X91" s="486"/>
      <c r="Y91" s="479"/>
      <c r="Z91" s="479"/>
      <c r="AA91" s="665"/>
      <c r="AB91" s="666"/>
      <c r="AC91" s="481"/>
      <c r="AD91" s="482"/>
    </row>
    <row r="92" spans="3:30">
      <c r="C92" s="467"/>
      <c r="W92" s="485"/>
      <c r="X92" s="488"/>
      <c r="Y92" s="479"/>
      <c r="Z92" s="479"/>
      <c r="AA92" s="665"/>
      <c r="AB92" s="666"/>
      <c r="AC92" s="481"/>
      <c r="AD92" s="482"/>
    </row>
    <row r="93" spans="3:30">
      <c r="C93" s="467"/>
      <c r="W93" s="485"/>
      <c r="X93" s="488"/>
      <c r="Y93" s="479"/>
      <c r="Z93" s="480"/>
      <c r="AA93" s="667"/>
      <c r="AB93" s="668"/>
      <c r="AC93" s="481"/>
      <c r="AD93" s="489"/>
    </row>
    <row r="94" spans="3:30">
      <c r="C94" s="467"/>
      <c r="W94" s="490"/>
      <c r="X94" s="491"/>
      <c r="Y94" s="479"/>
      <c r="Z94" s="492"/>
      <c r="AA94" s="669"/>
      <c r="AB94" s="670"/>
      <c r="AC94" s="481"/>
      <c r="AD94" s="489"/>
    </row>
    <row r="95" spans="3:30">
      <c r="C95" s="467"/>
      <c r="W95" s="490"/>
      <c r="X95" s="491"/>
      <c r="Y95" s="479"/>
      <c r="Z95" s="492"/>
      <c r="AA95" s="671"/>
      <c r="AB95" s="672"/>
      <c r="AC95" s="481"/>
      <c r="AD95" s="489"/>
    </row>
    <row r="96" spans="3:30">
      <c r="C96" s="467"/>
      <c r="W96" s="493"/>
      <c r="X96" s="494"/>
      <c r="Y96" s="495"/>
      <c r="Z96" s="492"/>
      <c r="AA96" s="496"/>
      <c r="AB96" s="497"/>
      <c r="AC96" s="498"/>
      <c r="AD96" s="499"/>
    </row>
    <row r="97" spans="3:30">
      <c r="C97" s="467"/>
      <c r="W97" s="673"/>
      <c r="X97" s="674"/>
      <c r="Y97" s="500"/>
      <c r="Z97" s="501"/>
      <c r="AA97" s="675"/>
      <c r="AB97" s="676"/>
      <c r="AC97" s="498"/>
      <c r="AD97" s="499"/>
    </row>
    <row r="98" spans="3:30">
      <c r="C98" s="467"/>
      <c r="W98" s="677" t="s">
        <v>1625</v>
      </c>
      <c r="X98" s="678"/>
      <c r="Y98" s="678"/>
      <c r="Z98" s="678"/>
      <c r="AA98" s="678"/>
      <c r="AB98" s="678"/>
      <c r="AC98" s="678"/>
      <c r="AD98" s="679"/>
    </row>
    <row r="99" spans="3:30">
      <c r="C99" s="467"/>
      <c r="V99" s="502"/>
      <c r="W99" s="680"/>
      <c r="X99" s="681"/>
      <c r="Y99" s="681"/>
      <c r="Z99" s="681"/>
      <c r="AA99" s="681"/>
      <c r="AB99" s="681"/>
      <c r="AC99" s="681"/>
      <c r="AD99" s="682"/>
    </row>
    <row r="100" spans="3:30">
      <c r="C100" s="503"/>
      <c r="D100" s="504"/>
      <c r="E100" s="504"/>
      <c r="F100" s="504"/>
      <c r="G100" s="504"/>
      <c r="H100" s="504"/>
      <c r="I100" s="504"/>
      <c r="N100" s="504"/>
      <c r="O100" s="504"/>
      <c r="P100" s="504"/>
      <c r="Q100" s="504"/>
      <c r="R100" s="504"/>
      <c r="S100" s="504"/>
      <c r="T100" s="504"/>
      <c r="U100" s="504"/>
      <c r="V100" s="502"/>
      <c r="W100" s="657" t="s">
        <v>11</v>
      </c>
      <c r="X100" s="650"/>
      <c r="Y100" s="651"/>
      <c r="Z100" s="651"/>
      <c r="AA100" s="651"/>
      <c r="AB100" s="651"/>
      <c r="AC100" s="651"/>
      <c r="AD100" s="652"/>
    </row>
    <row r="101" spans="3:30">
      <c r="C101" s="503"/>
      <c r="D101" s="504"/>
      <c r="E101" s="504"/>
      <c r="F101" s="504"/>
      <c r="G101" s="504"/>
      <c r="H101" s="504"/>
      <c r="I101" s="504"/>
      <c r="N101" s="504"/>
      <c r="O101" s="504"/>
      <c r="P101" s="504"/>
      <c r="Q101" s="504"/>
      <c r="R101" s="504"/>
      <c r="S101" s="504"/>
      <c r="T101" s="504"/>
      <c r="U101" s="504"/>
      <c r="V101" s="502"/>
      <c r="W101" s="657" t="s">
        <v>984</v>
      </c>
      <c r="X101" s="650"/>
      <c r="Y101" s="651">
        <v>1</v>
      </c>
      <c r="Z101" s="651"/>
      <c r="AA101" s="651"/>
      <c r="AB101" s="651" t="s">
        <v>12</v>
      </c>
      <c r="AC101" s="651"/>
      <c r="AD101" s="472" t="s">
        <v>13</v>
      </c>
    </row>
    <row r="102" spans="3:30">
      <c r="C102" s="503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2"/>
      <c r="W102" s="657" t="s">
        <v>15</v>
      </c>
      <c r="X102" s="650"/>
      <c r="Y102" s="658"/>
      <c r="Z102" s="658"/>
      <c r="AA102" s="658"/>
      <c r="AB102" s="651" t="s">
        <v>16</v>
      </c>
      <c r="AC102" s="651"/>
      <c r="AD102" s="505"/>
    </row>
    <row r="103" spans="3:30">
      <c r="C103" s="503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2"/>
      <c r="W103" s="659" t="s">
        <v>17</v>
      </c>
      <c r="X103" s="659"/>
      <c r="Y103" s="659"/>
      <c r="Z103" s="659"/>
      <c r="AA103" s="659"/>
      <c r="AB103" s="659"/>
      <c r="AC103" s="659"/>
      <c r="AD103" s="660"/>
    </row>
    <row r="104" spans="3:30">
      <c r="C104" s="503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R104" s="504"/>
      <c r="S104" s="504"/>
      <c r="T104" s="504"/>
      <c r="U104" s="504"/>
      <c r="V104" s="502"/>
      <c r="W104" s="661" t="s">
        <v>1632</v>
      </c>
      <c r="X104" s="661"/>
      <c r="Y104" s="661"/>
      <c r="Z104" s="661"/>
      <c r="AA104" s="661"/>
      <c r="AB104" s="661"/>
      <c r="AC104" s="661"/>
      <c r="AD104" s="662"/>
    </row>
    <row r="105" spans="3:30">
      <c r="C105" s="503"/>
      <c r="D105" s="506"/>
      <c r="E105" s="504"/>
      <c r="F105" s="504"/>
      <c r="G105" s="504"/>
      <c r="I105" s="504"/>
      <c r="J105" s="504"/>
      <c r="K105" s="504"/>
      <c r="L105" s="504"/>
      <c r="M105" s="504"/>
      <c r="R105" s="504"/>
      <c r="S105" s="504"/>
      <c r="T105" s="504"/>
      <c r="U105" s="504"/>
      <c r="V105" s="507"/>
      <c r="W105" s="661"/>
      <c r="X105" s="661"/>
      <c r="Y105" s="661"/>
      <c r="Z105" s="661"/>
      <c r="AA105" s="661"/>
      <c r="AB105" s="661"/>
      <c r="AC105" s="661"/>
      <c r="AD105" s="662"/>
    </row>
    <row r="106" spans="3:30">
      <c r="C106" s="503"/>
      <c r="D106" s="508"/>
      <c r="E106" s="508"/>
      <c r="F106" s="508"/>
      <c r="G106" s="508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7"/>
      <c r="W106" s="661"/>
      <c r="X106" s="661"/>
      <c r="Y106" s="661"/>
      <c r="Z106" s="661"/>
      <c r="AA106" s="661"/>
      <c r="AB106" s="661"/>
      <c r="AC106" s="661"/>
      <c r="AD106" s="662"/>
    </row>
    <row r="107" spans="3:30">
      <c r="C107" s="503"/>
      <c r="D107" s="508"/>
      <c r="E107" s="508"/>
      <c r="F107" s="508"/>
      <c r="G107" s="508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7"/>
      <c r="W107" s="663"/>
      <c r="X107" s="663"/>
      <c r="Y107" s="663"/>
      <c r="Z107" s="663"/>
      <c r="AA107" s="663"/>
      <c r="AB107" s="663"/>
      <c r="AC107" s="663"/>
      <c r="AD107" s="664"/>
    </row>
    <row r="108" spans="3:30">
      <c r="C108" s="503"/>
      <c r="D108" s="509"/>
      <c r="E108" s="509"/>
      <c r="F108" s="509"/>
      <c r="G108" s="509"/>
      <c r="I108" s="504"/>
      <c r="J108" s="504"/>
      <c r="K108" s="504"/>
      <c r="L108" s="422"/>
      <c r="M108" s="504"/>
      <c r="N108" s="504"/>
      <c r="O108" s="504"/>
      <c r="P108" s="504"/>
      <c r="Q108" s="504"/>
      <c r="R108" s="504"/>
      <c r="S108" s="504"/>
      <c r="T108" s="504"/>
      <c r="U108" s="504"/>
      <c r="V108" s="502"/>
      <c r="W108" s="649" t="s">
        <v>18</v>
      </c>
      <c r="X108" s="650"/>
      <c r="Y108" s="651" t="s">
        <v>1624</v>
      </c>
      <c r="Z108" s="651"/>
      <c r="AA108" s="651"/>
      <c r="AB108" s="651"/>
      <c r="AC108" s="651"/>
      <c r="AD108" s="652"/>
    </row>
    <row r="109" spans="3:30">
      <c r="C109" s="503"/>
      <c r="D109" s="508"/>
      <c r="E109" s="508"/>
      <c r="F109" s="508"/>
      <c r="G109" s="508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V109" s="502"/>
      <c r="W109" s="649" t="s">
        <v>19</v>
      </c>
      <c r="X109" s="650"/>
      <c r="Y109" s="651" t="s">
        <v>1623</v>
      </c>
      <c r="Z109" s="651"/>
      <c r="AA109" s="651"/>
      <c r="AB109" s="651"/>
      <c r="AC109" s="651"/>
      <c r="AD109" s="652"/>
    </row>
    <row r="110" spans="3:30">
      <c r="C110" s="503"/>
      <c r="D110" s="423"/>
      <c r="E110" s="423"/>
      <c r="F110" s="423"/>
      <c r="G110" s="423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V110" s="502"/>
      <c r="W110" s="649" t="s">
        <v>20</v>
      </c>
      <c r="X110" s="650"/>
      <c r="Y110" s="651" t="s">
        <v>1623</v>
      </c>
      <c r="Z110" s="651"/>
      <c r="AA110" s="651"/>
      <c r="AB110" s="651"/>
      <c r="AC110" s="651"/>
      <c r="AD110" s="652"/>
    </row>
    <row r="111" spans="3:30" ht="12.75" thickBot="1">
      <c r="C111" s="510"/>
      <c r="D111" s="511"/>
      <c r="E111" s="511"/>
      <c r="F111" s="511"/>
      <c r="G111" s="511"/>
      <c r="H111" s="511"/>
      <c r="I111" s="511"/>
      <c r="J111" s="511"/>
      <c r="K111" s="511"/>
      <c r="L111" s="511"/>
      <c r="M111" s="511"/>
      <c r="N111" s="511"/>
      <c r="O111" s="511"/>
      <c r="P111" s="511"/>
      <c r="Q111" s="511"/>
      <c r="R111" s="511"/>
      <c r="S111" s="511"/>
      <c r="T111" s="511"/>
      <c r="U111" s="512"/>
      <c r="V111" s="513"/>
      <c r="W111" s="653" t="s">
        <v>21</v>
      </c>
      <c r="X111" s="654"/>
      <c r="Y111" s="655" t="s">
        <v>1622</v>
      </c>
      <c r="Z111" s="655"/>
      <c r="AA111" s="655"/>
      <c r="AB111" s="655"/>
      <c r="AC111" s="655"/>
      <c r="AD111" s="656"/>
    </row>
  </sheetData>
  <mergeCells count="190">
    <mergeCell ref="X9:Z9"/>
    <mergeCell ref="AA9:AB9"/>
    <mergeCell ref="AC9:AD9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5:X25"/>
    <mergeCell ref="AA25:AB25"/>
    <mergeCell ref="W26:X26"/>
    <mergeCell ref="AA26:AB26"/>
    <mergeCell ref="AA27:AB27"/>
    <mergeCell ref="W22:X22"/>
    <mergeCell ref="AA22:AB22"/>
    <mergeCell ref="W23:X23"/>
    <mergeCell ref="AA23:AB23"/>
    <mergeCell ref="W24:X24"/>
    <mergeCell ref="AA24:AB24"/>
    <mergeCell ref="AA35:AB35"/>
    <mergeCell ref="AA36:AB36"/>
    <mergeCell ref="AA37:AB37"/>
    <mergeCell ref="AA38:AB38"/>
    <mergeCell ref="AA31:AB31"/>
    <mergeCell ref="AA32:AB32"/>
    <mergeCell ref="AA33:AB33"/>
    <mergeCell ref="AA34:AB34"/>
    <mergeCell ref="AA28:AB28"/>
    <mergeCell ref="AA29:AB29"/>
    <mergeCell ref="AA30:AB30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58:AD59"/>
    <mergeCell ref="X61:Z61"/>
    <mergeCell ref="AA61:AB61"/>
    <mergeCell ref="AC61:AD61"/>
    <mergeCell ref="X62:Z62"/>
    <mergeCell ref="AA62:AB62"/>
    <mergeCell ref="AC62:AD62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72:Z72"/>
    <mergeCell ref="AA72:AB72"/>
    <mergeCell ref="AC72:AD72"/>
    <mergeCell ref="W76:AD76"/>
    <mergeCell ref="W77:Z77"/>
    <mergeCell ref="AA77:AD77"/>
    <mergeCell ref="W78:X78"/>
    <mergeCell ref="AA78:AB78"/>
    <mergeCell ref="AA79:AB79"/>
    <mergeCell ref="AA80:AB80"/>
    <mergeCell ref="X73:Z73"/>
    <mergeCell ref="AA73:AB73"/>
    <mergeCell ref="AC73:AD73"/>
    <mergeCell ref="X74:Z74"/>
    <mergeCell ref="AA74:AB74"/>
    <mergeCell ref="AC74:AD74"/>
    <mergeCell ref="X75:Z75"/>
    <mergeCell ref="AA75:AB75"/>
    <mergeCell ref="AC75:AD75"/>
    <mergeCell ref="AA86:AB86"/>
    <mergeCell ref="AA87:AB87"/>
    <mergeCell ref="AA88:AB88"/>
    <mergeCell ref="AA89:AB89"/>
    <mergeCell ref="AA90:AB90"/>
    <mergeCell ref="AA91:AB91"/>
    <mergeCell ref="AA81:AB81"/>
    <mergeCell ref="AA82:AB82"/>
    <mergeCell ref="AA83:AB83"/>
    <mergeCell ref="AA84:AB84"/>
    <mergeCell ref="AA85:AB85"/>
    <mergeCell ref="AA92:AB92"/>
    <mergeCell ref="AA93:AB93"/>
    <mergeCell ref="AA94:AB94"/>
    <mergeCell ref="AA95:AB95"/>
    <mergeCell ref="W97:X97"/>
    <mergeCell ref="AA97:AB97"/>
    <mergeCell ref="W98:AD99"/>
    <mergeCell ref="W100:X100"/>
    <mergeCell ref="Y100:AD100"/>
    <mergeCell ref="W101:X101"/>
    <mergeCell ref="Y101:AA101"/>
    <mergeCell ref="AB101:AC101"/>
    <mergeCell ref="W102:X102"/>
    <mergeCell ref="Y102:AA102"/>
    <mergeCell ref="AB102:AC102"/>
    <mergeCell ref="W103:AD103"/>
    <mergeCell ref="W104:AD107"/>
    <mergeCell ref="W108:X108"/>
    <mergeCell ref="Y108:AA108"/>
    <mergeCell ref="AB108:AD108"/>
    <mergeCell ref="W109:X109"/>
    <mergeCell ref="Y109:AA109"/>
    <mergeCell ref="AB109:AD109"/>
    <mergeCell ref="W110:X110"/>
    <mergeCell ref="Y110:AA110"/>
    <mergeCell ref="AB110:AD110"/>
    <mergeCell ref="W111:X111"/>
    <mergeCell ref="Y111:AA111"/>
    <mergeCell ref="AB111:AD111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topLeftCell="A2" zoomScale="47" zoomScaleNormal="40" zoomScaleSheetLayoutView="103" workbookViewId="0">
      <selection activeCell="AC45" sqref="AC45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06" t="s">
        <v>1626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707"/>
      <c r="X3" s="707"/>
      <c r="Y3" s="707"/>
      <c r="Z3" s="707"/>
      <c r="AA3" s="707"/>
      <c r="AB3" s="708"/>
      <c r="AC3" s="430"/>
      <c r="AD3" s="428"/>
      <c r="AE3" s="428"/>
    </row>
    <row r="4" spans="2:31" ht="13.5" customHeight="1" thickBot="1">
      <c r="B4" s="429"/>
      <c r="C4" s="709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1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4" zoomScale="43" zoomScaleNormal="130" zoomScaleSheetLayoutView="40" workbookViewId="0">
      <selection activeCell="AC46" sqref="AC46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2" t="s">
        <v>1621</v>
      </c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4"/>
      <c r="AD4" s="206"/>
      <c r="AE4" s="205"/>
      <c r="AF4" s="205"/>
    </row>
    <row r="5" spans="2:32" ht="13.5" customHeight="1" thickBot="1">
      <c r="B5" s="204"/>
      <c r="C5" s="204"/>
      <c r="D5" s="715"/>
      <c r="E5" s="716"/>
      <c r="F5" s="716"/>
      <c r="G5" s="716"/>
      <c r="H5" s="716"/>
      <c r="I5" s="716"/>
      <c r="J5" s="716"/>
      <c r="K5" s="716"/>
      <c r="L5" s="716"/>
      <c r="M5" s="716"/>
      <c r="N5" s="716"/>
      <c r="O5" s="716"/>
      <c r="P5" s="716"/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6"/>
      <c r="AC5" s="717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2"/>
    </row>
    <row r="76" spans="2:32" ht="15" customHeight="1">
      <c r="F76" s="463"/>
      <c r="N76" s="462"/>
    </row>
    <row r="77" spans="2:32" ht="15" customHeight="1">
      <c r="F77" s="463"/>
      <c r="N77" s="462"/>
    </row>
    <row r="78" spans="2:32" ht="15" customHeight="1">
      <c r="F78" s="463"/>
      <c r="N78" s="462"/>
    </row>
    <row r="79" spans="2:32" ht="15" customHeight="1">
      <c r="F79" s="463"/>
      <c r="N79" s="462"/>
    </row>
    <row r="80" spans="2:32" ht="15" customHeight="1">
      <c r="F80" s="463"/>
      <c r="N80" s="462"/>
    </row>
    <row r="81" spans="6:14" ht="15" customHeight="1">
      <c r="F81" s="463"/>
      <c r="N81" s="462"/>
    </row>
    <row r="82" spans="6:14" ht="15" customHeight="1">
      <c r="F82" s="463"/>
      <c r="N82" s="462"/>
    </row>
    <row r="83" spans="6:14" ht="15" customHeight="1">
      <c r="F83" s="463"/>
      <c r="N83" s="462"/>
    </row>
    <row r="84" spans="6:14" ht="15" customHeight="1">
      <c r="F84" s="463"/>
      <c r="N84" s="462"/>
    </row>
    <row r="85" spans="6:14" ht="15" customHeight="1">
      <c r="F85" s="463"/>
      <c r="N85" s="462"/>
    </row>
    <row r="86" spans="6:14" ht="15" customHeight="1">
      <c r="F86" s="463"/>
      <c r="N86" s="462"/>
    </row>
    <row r="87" spans="6:14" ht="15" customHeight="1">
      <c r="F87" s="463"/>
      <c r="N87" s="462"/>
    </row>
    <row r="88" spans="6:14" ht="15" customHeight="1">
      <c r="F88" s="463"/>
      <c r="N88" s="462"/>
    </row>
    <row r="89" spans="6:14" ht="15" customHeight="1">
      <c r="F89" s="463"/>
      <c r="N89" s="462"/>
    </row>
    <row r="90" spans="6:14" ht="15" customHeight="1">
      <c r="F90" s="463"/>
      <c r="N90" s="462"/>
    </row>
    <row r="91" spans="6:14" ht="15" customHeight="1">
      <c r="F91" s="463"/>
      <c r="N91" s="462"/>
    </row>
    <row r="92" spans="6:14" ht="15" customHeight="1">
      <c r="F92" s="463"/>
      <c r="N92" s="462"/>
    </row>
    <row r="93" spans="6:14" ht="15" customHeight="1">
      <c r="F93" s="463"/>
      <c r="N93" s="462"/>
    </row>
    <row r="94" spans="6:14" ht="15" customHeight="1">
      <c r="F94" s="463"/>
      <c r="N94" s="462"/>
    </row>
    <row r="95" spans="6:14" ht="15" customHeight="1">
      <c r="F95" s="463"/>
      <c r="N95" s="462"/>
    </row>
    <row r="96" spans="6:14" ht="15" customHeight="1">
      <c r="F96" s="463"/>
      <c r="N96" s="462"/>
    </row>
    <row r="97" spans="6:14" ht="15" customHeight="1">
      <c r="F97" s="463"/>
      <c r="N97" s="462"/>
    </row>
    <row r="98" spans="6:14" ht="15" customHeight="1">
      <c r="F98" s="463"/>
    </row>
    <row r="99" spans="6:14" ht="15" customHeight="1">
      <c r="F99" s="463"/>
    </row>
    <row r="100" spans="6:14" ht="15" customHeight="1">
      <c r="F100" s="463"/>
    </row>
    <row r="101" spans="6:14" ht="15" customHeight="1">
      <c r="F101" s="463"/>
    </row>
    <row r="102" spans="6:14" ht="15" customHeight="1">
      <c r="F102" s="463"/>
    </row>
    <row r="103" spans="6:14" ht="15" customHeight="1">
      <c r="F103" s="463"/>
    </row>
    <row r="104" spans="6:14" ht="15" customHeight="1">
      <c r="F104" s="463"/>
    </row>
    <row r="105" spans="6:14" ht="15" customHeight="1">
      <c r="F105" s="463"/>
    </row>
    <row r="106" spans="6:14" ht="15" customHeight="1">
      <c r="F106" s="463"/>
    </row>
    <row r="107" spans="6:14" ht="15" customHeight="1">
      <c r="F107" s="463"/>
    </row>
    <row r="108" spans="6:14" ht="15" customHeight="1">
      <c r="F108" s="463"/>
    </row>
    <row r="109" spans="6:14" ht="15" customHeight="1">
      <c r="F109" s="463"/>
    </row>
    <row r="110" spans="6:14" ht="15" customHeight="1">
      <c r="F110" s="463"/>
    </row>
    <row r="111" spans="6:14" ht="15" customHeight="1">
      <c r="F111" s="463"/>
    </row>
    <row r="112" spans="6:14" ht="15" customHeight="1">
      <c r="F112" s="463"/>
    </row>
    <row r="113" spans="6:6" ht="15" customHeight="1">
      <c r="F113" s="463"/>
    </row>
    <row r="114" spans="6:6" ht="15" customHeight="1">
      <c r="F114" s="463"/>
    </row>
    <row r="115" spans="6:6" ht="15" customHeight="1">
      <c r="F115" s="463"/>
    </row>
    <row r="116" spans="6:6" ht="15" customHeight="1">
      <c r="F116" s="463"/>
    </row>
    <row r="117" spans="6:6" ht="15" customHeight="1">
      <c r="F117" s="463"/>
    </row>
    <row r="118" spans="6:6" ht="15" customHeight="1">
      <c r="F118" s="463"/>
    </row>
    <row r="119" spans="6:6" ht="15" customHeight="1">
      <c r="F119" s="463"/>
    </row>
    <row r="120" spans="6:6" ht="15" customHeight="1">
      <c r="F120" s="463"/>
    </row>
    <row r="121" spans="6:6" ht="15" customHeight="1">
      <c r="F121" s="463"/>
    </row>
    <row r="122" spans="6:6">
      <c r="F122" s="463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2024-05-15T07:32:54Z</dcterms:modified>
</cp:coreProperties>
</file>