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jun.baheransyah\Music\"/>
    </mc:Choice>
  </mc:AlternateContent>
  <xr:revisionPtr revIDLastSave="0" documentId="8_{D6FA801E-31F8-4091-B2C9-84918880D5A4}" xr6:coauthVersionLast="47" xr6:coauthVersionMax="47" xr10:uidLastSave="{00000000-0000-0000-0000-000000000000}"/>
  <bookViews>
    <workbookView xWindow="-120" yWindow="-120" windowWidth="15600" windowHeight="11160" tabRatio="859" firstSheet="2" activeTab="2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82" r:id="rId10"/>
    <sheet name="Peta lokasi" sheetId="83" r:id="rId11"/>
    <sheet name="SLD " sheetId="84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7">#REF!</definedName>
    <definedName name="\B" localSheetId="10">#REF!</definedName>
    <definedName name="\B">#REF!</definedName>
    <definedName name="\C" localSheetId="6">#REF!</definedName>
    <definedName name="\C" localSheetId="7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 localSheetId="10">#REF!</definedName>
    <definedName name="_">#REF!</definedName>
    <definedName name="____\A" localSheetId="6">#REF!</definedName>
    <definedName name="____\A" localSheetId="7">#REF!</definedName>
    <definedName name="____\A" localSheetId="10">#REF!</definedName>
    <definedName name="____\A">#REF!</definedName>
    <definedName name="____\B" localSheetId="6">#REF!</definedName>
    <definedName name="____\B" localSheetId="7">#REF!</definedName>
    <definedName name="____\B" localSheetId="10">#REF!</definedName>
    <definedName name="____\B">#REF!</definedName>
    <definedName name="____\C" localSheetId="6">#REF!</definedName>
    <definedName name="____\C" localSheetId="7">#REF!</definedName>
    <definedName name="____\C" localSheetId="10">#REF!</definedName>
    <definedName name="____\C">#REF!</definedName>
    <definedName name="____\D" localSheetId="6">#REF!</definedName>
    <definedName name="____\D" localSheetId="7">#REF!</definedName>
    <definedName name="____\D" localSheetId="10">#REF!</definedName>
    <definedName name="____\D">#REF!</definedName>
    <definedName name="____\E" localSheetId="6">#REF!</definedName>
    <definedName name="____\E" localSheetId="7">#REF!</definedName>
    <definedName name="____\E" localSheetId="10">#REF!</definedName>
    <definedName name="____\E">#REF!</definedName>
    <definedName name="____\F" localSheetId="6">#REF!</definedName>
    <definedName name="____\F" localSheetId="7">#REF!</definedName>
    <definedName name="____\F" localSheetId="10">#REF!</definedName>
    <definedName name="____\F">#REF!</definedName>
    <definedName name="____\G" localSheetId="6">#REF!</definedName>
    <definedName name="____\G" localSheetId="7">#REF!</definedName>
    <definedName name="____\G" localSheetId="10">#REF!</definedName>
    <definedName name="____\G">#REF!</definedName>
    <definedName name="____\H" localSheetId="6">#REF!</definedName>
    <definedName name="____\H" localSheetId="7">#REF!</definedName>
    <definedName name="____\H" localSheetId="10">#REF!</definedName>
    <definedName name="____\H">#REF!</definedName>
    <definedName name="____\I" localSheetId="6">#REF!</definedName>
    <definedName name="____\I" localSheetId="7">#REF!</definedName>
    <definedName name="____\I" localSheetId="10">#REF!</definedName>
    <definedName name="____\I">#REF!</definedName>
    <definedName name="____\J" localSheetId="6">#REF!</definedName>
    <definedName name="____\J" localSheetId="7">#REF!</definedName>
    <definedName name="____\J" localSheetId="10">#REF!</definedName>
    <definedName name="____\J">#REF!</definedName>
    <definedName name="____\K" localSheetId="6">#REF!</definedName>
    <definedName name="____\K" localSheetId="7">#REF!</definedName>
    <definedName name="____\K" localSheetId="10">#REF!</definedName>
    <definedName name="____\K">#REF!</definedName>
    <definedName name="____\L" localSheetId="6">#REF!</definedName>
    <definedName name="____\L" localSheetId="7">#REF!</definedName>
    <definedName name="____\L" localSheetId="10">#REF!</definedName>
    <definedName name="____\L">#REF!</definedName>
    <definedName name="____\LX1" localSheetId="6">#REF!</definedName>
    <definedName name="____\LX1" localSheetId="7">#REF!</definedName>
    <definedName name="____\LX1" localSheetId="10">#REF!</definedName>
    <definedName name="____\LX1">#REF!</definedName>
    <definedName name="____\M" localSheetId="6">#REF!</definedName>
    <definedName name="____\M" localSheetId="7">#REF!</definedName>
    <definedName name="____\M" localSheetId="10">#REF!</definedName>
    <definedName name="____\M">#REF!</definedName>
    <definedName name="____\P" localSheetId="6">#REF!</definedName>
    <definedName name="____\P" localSheetId="7">#REF!</definedName>
    <definedName name="____\P" localSheetId="10">#REF!</definedName>
    <definedName name="____\P">#REF!</definedName>
    <definedName name="____\Q" localSheetId="6">#REF!</definedName>
    <definedName name="____\Q" localSheetId="7">#REF!</definedName>
    <definedName name="____\Q" localSheetId="10">#REF!</definedName>
    <definedName name="____\Q">#REF!</definedName>
    <definedName name="____\R" localSheetId="6">#REF!</definedName>
    <definedName name="____\R" localSheetId="7">#REF!</definedName>
    <definedName name="____\R" localSheetId="10">#REF!</definedName>
    <definedName name="____\R">#REF!</definedName>
    <definedName name="____\S" localSheetId="6">#REF!</definedName>
    <definedName name="____\S" localSheetId="7">#REF!</definedName>
    <definedName name="____\S" localSheetId="10">#REF!</definedName>
    <definedName name="____\S">#REF!</definedName>
    <definedName name="____\T" localSheetId="6">#REF!</definedName>
    <definedName name="____\T" localSheetId="7">#REF!</definedName>
    <definedName name="____\T" localSheetId="10">#REF!</definedName>
    <definedName name="____\T">#REF!</definedName>
    <definedName name="____\W" localSheetId="6">#REF!</definedName>
    <definedName name="____\W" localSheetId="7">#REF!</definedName>
    <definedName name="____\W" localSheetId="10">#REF!</definedName>
    <definedName name="____\W">#REF!</definedName>
    <definedName name="____\Z" localSheetId="6">#REF!</definedName>
    <definedName name="____\Z" localSheetId="7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localSheetId="10" hidden="1">[5]DExp.Lmb!#REF!</definedName>
    <definedName name="__123gRAPH_ab" localSheetId="11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7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7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7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7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7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7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7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7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7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7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7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7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7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7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7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7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7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7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7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7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7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7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 localSheetId="10">#REF!</definedName>
    <definedName name="_A">#REF!</definedName>
    <definedName name="_add55" localSheetId="6">#REF!</definedName>
    <definedName name="_add55" localSheetId="7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 localSheetId="10">#REF!</definedName>
    <definedName name="_B">#REF!</definedName>
    <definedName name="_bap22" localSheetId="6">#REF!</definedName>
    <definedName name="_bap22" localSheetId="7">#REF!</definedName>
    <definedName name="_bap22" localSheetId="10">#REF!</definedName>
    <definedName name="_bap22">#REF!</definedName>
    <definedName name="_bap23" localSheetId="6">#REF!</definedName>
    <definedName name="_bap23" localSheetId="7">#REF!</definedName>
    <definedName name="_bap23" localSheetId="10">#REF!</definedName>
    <definedName name="_bap23">#REF!</definedName>
    <definedName name="_bap24" localSheetId="6">#REF!</definedName>
    <definedName name="_bap24" localSheetId="7">#REF!</definedName>
    <definedName name="_bap24" localSheetId="10">#REF!</definedName>
    <definedName name="_bap24">#REF!</definedName>
    <definedName name="_bap25" localSheetId="6">#REF!</definedName>
    <definedName name="_bap25" localSheetId="7">#REF!</definedName>
    <definedName name="_bap25" localSheetId="10">#REF!</definedName>
    <definedName name="_bap25">#REF!</definedName>
    <definedName name="_bap26" localSheetId="6">#REF!</definedName>
    <definedName name="_bap26" localSheetId="7">#REF!</definedName>
    <definedName name="_bap26" localSheetId="10">#REF!</definedName>
    <definedName name="_bap26">#REF!</definedName>
    <definedName name="_bap27" localSheetId="6">#REF!</definedName>
    <definedName name="_bap27" localSheetId="7">#REF!</definedName>
    <definedName name="_bap27" localSheetId="10">#REF!</definedName>
    <definedName name="_bap27">#REF!</definedName>
    <definedName name="_bap28" localSheetId="6">#REF!</definedName>
    <definedName name="_bap28" localSheetId="7">#REF!</definedName>
    <definedName name="_bap28" localSheetId="10">#REF!</definedName>
    <definedName name="_bap28">#REF!</definedName>
    <definedName name="_bap29" localSheetId="6">#REF!</definedName>
    <definedName name="_bap29" localSheetId="7">#REF!</definedName>
    <definedName name="_bap29" localSheetId="10">#REF!</definedName>
    <definedName name="_bap29">#REF!</definedName>
    <definedName name="_bap30" localSheetId="6">#REF!</definedName>
    <definedName name="_bap30" localSheetId="7">#REF!</definedName>
    <definedName name="_bap30" localSheetId="10">#REF!</definedName>
    <definedName name="_bap30">#REF!</definedName>
    <definedName name="_bap31" localSheetId="6">#REF!</definedName>
    <definedName name="_bap31" localSheetId="7">#REF!</definedName>
    <definedName name="_bap31" localSheetId="10">#REF!</definedName>
    <definedName name="_bap31">#REF!</definedName>
    <definedName name="_bap32" localSheetId="6">#REF!</definedName>
    <definedName name="_bap32" localSheetId="7">#REF!</definedName>
    <definedName name="_bap32" localSheetId="10">#REF!</definedName>
    <definedName name="_bap32">#REF!</definedName>
    <definedName name="_bap33" localSheetId="6">#REF!</definedName>
    <definedName name="_bap33" localSheetId="7">#REF!</definedName>
    <definedName name="_bap33" localSheetId="10">#REF!</definedName>
    <definedName name="_bap33">#REF!</definedName>
    <definedName name="_bap34" localSheetId="6">#REF!</definedName>
    <definedName name="_bap34" localSheetId="7">#REF!</definedName>
    <definedName name="_bap34" localSheetId="10">#REF!</definedName>
    <definedName name="_bap34">#REF!</definedName>
    <definedName name="_bap35" localSheetId="6">#REF!</definedName>
    <definedName name="_bap35" localSheetId="7">#REF!</definedName>
    <definedName name="_bap35" localSheetId="10">#REF!</definedName>
    <definedName name="_bap35">#REF!</definedName>
    <definedName name="_bap36" localSheetId="6">#REF!</definedName>
    <definedName name="_bap36" localSheetId="7">#REF!</definedName>
    <definedName name="_bap36" localSheetId="10">#REF!</definedName>
    <definedName name="_bap36">#REF!</definedName>
    <definedName name="_bap37" localSheetId="6">#REF!</definedName>
    <definedName name="_bap37" localSheetId="7">#REF!</definedName>
    <definedName name="_bap37" localSheetId="10">#REF!</definedName>
    <definedName name="_bap37">#REF!</definedName>
    <definedName name="_bap38" localSheetId="6">#REF!</definedName>
    <definedName name="_bap38" localSheetId="7">#REF!</definedName>
    <definedName name="_bap38" localSheetId="10">#REF!</definedName>
    <definedName name="_bap38">#REF!</definedName>
    <definedName name="_bap39" localSheetId="6">#REF!</definedName>
    <definedName name="_bap39" localSheetId="7">#REF!</definedName>
    <definedName name="_bap39" localSheetId="10">#REF!</definedName>
    <definedName name="_bap39">#REF!</definedName>
    <definedName name="_bap399" localSheetId="6">#REF!</definedName>
    <definedName name="_bap399" localSheetId="7">#REF!</definedName>
    <definedName name="_bap399" localSheetId="10">#REF!</definedName>
    <definedName name="_bap399">#REF!</definedName>
    <definedName name="_bap40" localSheetId="6">#REF!</definedName>
    <definedName name="_bap40" localSheetId="7">#REF!</definedName>
    <definedName name="_bap40" localSheetId="10">#REF!</definedName>
    <definedName name="_bap40">#REF!</definedName>
    <definedName name="_bap41" localSheetId="6">#REF!</definedName>
    <definedName name="_bap41" localSheetId="7">#REF!</definedName>
    <definedName name="_bap41" localSheetId="10">#REF!</definedName>
    <definedName name="_bap41">#REF!</definedName>
    <definedName name="_bap42" localSheetId="6">#REF!</definedName>
    <definedName name="_bap42" localSheetId="7">#REF!</definedName>
    <definedName name="_bap42" localSheetId="10">#REF!</definedName>
    <definedName name="_bap42">#REF!</definedName>
    <definedName name="_BIM1" localSheetId="6">[2]prod03!#REF!</definedName>
    <definedName name="_BIM1" localSheetId="7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 localSheetId="10">#REF!</definedName>
    <definedName name="_DAF3">#REF!</definedName>
    <definedName name="_DEN1" localSheetId="6">[2]prod03!#REF!</definedName>
    <definedName name="_DEN1" localSheetId="7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7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7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7">#REF!</definedName>
    <definedName name="_no23" localSheetId="10">#REF!</definedName>
    <definedName name="_no23">#REF!</definedName>
    <definedName name="_no24" localSheetId="6">#REF!</definedName>
    <definedName name="_no24" localSheetId="7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7">#REF!</definedName>
    <definedName name="_pot22" localSheetId="10">#REF!</definedName>
    <definedName name="_pot22">#REF!</definedName>
    <definedName name="_pot23" localSheetId="6">#REF!</definedName>
    <definedName name="_pot23" localSheetId="7">#REF!</definedName>
    <definedName name="_pot23" localSheetId="10">#REF!</definedName>
    <definedName name="_pot23">#REF!</definedName>
    <definedName name="_pot24" localSheetId="6">#REF!</definedName>
    <definedName name="_pot24" localSheetId="7">#REF!</definedName>
    <definedName name="_pot24" localSheetId="10">#REF!</definedName>
    <definedName name="_pot24">#REF!</definedName>
    <definedName name="_pot25" localSheetId="6">#REF!</definedName>
    <definedName name="_pot25" localSheetId="7">#REF!</definedName>
    <definedName name="_pot25" localSheetId="10">#REF!</definedName>
    <definedName name="_pot25">#REF!</definedName>
    <definedName name="_pot26" localSheetId="6">#REF!</definedName>
    <definedName name="_pot26" localSheetId="7">#REF!</definedName>
    <definedName name="_pot26" localSheetId="10">#REF!</definedName>
    <definedName name="_pot26">#REF!</definedName>
    <definedName name="_pot27" localSheetId="6">#REF!</definedName>
    <definedName name="_pot27" localSheetId="7">#REF!</definedName>
    <definedName name="_pot27" localSheetId="10">#REF!</definedName>
    <definedName name="_pot27">#REF!</definedName>
    <definedName name="_pot28" localSheetId="6">#REF!</definedName>
    <definedName name="_pot28" localSheetId="7">#REF!</definedName>
    <definedName name="_pot28" localSheetId="10">#REF!</definedName>
    <definedName name="_pot28">#REF!</definedName>
    <definedName name="_pot29" localSheetId="6">#REF!</definedName>
    <definedName name="_pot29" localSheetId="7">#REF!</definedName>
    <definedName name="_pot29" localSheetId="10">#REF!</definedName>
    <definedName name="_pot29">#REF!</definedName>
    <definedName name="_pot30" localSheetId="6">#REF!</definedName>
    <definedName name="_pot30" localSheetId="7">#REF!</definedName>
    <definedName name="_pot30" localSheetId="10">#REF!</definedName>
    <definedName name="_pot30">#REF!</definedName>
    <definedName name="_pot31" localSheetId="6">#REF!</definedName>
    <definedName name="_pot31" localSheetId="7">#REF!</definedName>
    <definedName name="_pot31" localSheetId="10">#REF!</definedName>
    <definedName name="_pot31">#REF!</definedName>
    <definedName name="_pot32" localSheetId="6">#REF!</definedName>
    <definedName name="_pot32" localSheetId="7">#REF!</definedName>
    <definedName name="_pot32" localSheetId="10">#REF!</definedName>
    <definedName name="_pot32">#REF!</definedName>
    <definedName name="_pot322" localSheetId="6">#REF!</definedName>
    <definedName name="_pot322" localSheetId="7">#REF!</definedName>
    <definedName name="_pot322" localSheetId="10">#REF!</definedName>
    <definedName name="_pot322">#REF!</definedName>
    <definedName name="_pot33" localSheetId="6">#REF!</definedName>
    <definedName name="_pot33" localSheetId="7">#REF!</definedName>
    <definedName name="_pot33" localSheetId="10">#REF!</definedName>
    <definedName name="_pot33">#REF!</definedName>
    <definedName name="_pot34" localSheetId="6">#REF!</definedName>
    <definedName name="_pot34" localSheetId="7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7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7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7">#REF!</definedName>
    <definedName name="_tgl22" localSheetId="10">#REF!</definedName>
    <definedName name="_tgl22">#REF!</definedName>
    <definedName name="_tgl23" localSheetId="6">#REF!</definedName>
    <definedName name="_tgl23" localSheetId="7">#REF!</definedName>
    <definedName name="_tgl23" localSheetId="10">#REF!</definedName>
    <definedName name="_tgl23">#REF!</definedName>
    <definedName name="_tgl24" localSheetId="6">#REF!</definedName>
    <definedName name="_tgl24" localSheetId="7">#REF!</definedName>
    <definedName name="_tgl24" localSheetId="10">#REF!</definedName>
    <definedName name="_tgl24">#REF!</definedName>
    <definedName name="_tgl25" localSheetId="6">#REF!</definedName>
    <definedName name="_tgl25" localSheetId="7">#REF!</definedName>
    <definedName name="_tgl25" localSheetId="10">#REF!</definedName>
    <definedName name="_tgl25">#REF!</definedName>
    <definedName name="_tgl26" localSheetId="6">#REF!</definedName>
    <definedName name="_tgl26" localSheetId="7">#REF!</definedName>
    <definedName name="_tgl26" localSheetId="10">#REF!</definedName>
    <definedName name="_tgl26">#REF!</definedName>
    <definedName name="_tgl27" localSheetId="6">#REF!</definedName>
    <definedName name="_tgl27" localSheetId="7">#REF!</definedName>
    <definedName name="_tgl27" localSheetId="10">#REF!</definedName>
    <definedName name="_tgl27">#REF!</definedName>
    <definedName name="_tgl28" localSheetId="6">#REF!</definedName>
    <definedName name="_tgl28" localSheetId="7">#REF!</definedName>
    <definedName name="_tgl28" localSheetId="10">#REF!</definedName>
    <definedName name="_tgl28">#REF!</definedName>
    <definedName name="_tgl29" localSheetId="6">#REF!</definedName>
    <definedName name="_tgl29" localSheetId="7">#REF!</definedName>
    <definedName name="_tgl29" localSheetId="10">#REF!</definedName>
    <definedName name="_tgl29">#REF!</definedName>
    <definedName name="_tgl30" localSheetId="6">#REF!</definedName>
    <definedName name="_tgl30" localSheetId="7">#REF!</definedName>
    <definedName name="_tgl30" localSheetId="10">#REF!</definedName>
    <definedName name="_tgl30">#REF!</definedName>
    <definedName name="_tgl31" localSheetId="6">#REF!</definedName>
    <definedName name="_tgl31" localSheetId="7">#REF!</definedName>
    <definedName name="_tgl31" localSheetId="10">#REF!</definedName>
    <definedName name="_tgl31">#REF!</definedName>
    <definedName name="_tgl32" localSheetId="6">#REF!</definedName>
    <definedName name="_tgl32" localSheetId="7">#REF!</definedName>
    <definedName name="_tgl32" localSheetId="10">#REF!</definedName>
    <definedName name="_tgl32">#REF!</definedName>
    <definedName name="_tgl33" localSheetId="6">#REF!</definedName>
    <definedName name="_tgl33" localSheetId="7">#REF!</definedName>
    <definedName name="_tgl33" localSheetId="10">#REF!</definedName>
    <definedName name="_tgl33">#REF!</definedName>
    <definedName name="_tgl34" localSheetId="6">#REF!</definedName>
    <definedName name="_tgl34" localSheetId="7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7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 localSheetId="10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 localSheetId="10">#REF!</definedName>
    <definedName name="a3c">#REF!</definedName>
    <definedName name="aa" localSheetId="6">#REF!</definedName>
    <definedName name="aa" localSheetId="7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 localSheetId="10">#REF!</definedName>
    <definedName name="aaa">#REF!</definedName>
    <definedName name="AAAA" localSheetId="6">#REF!</definedName>
    <definedName name="AAAA" localSheetId="7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7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7">#REF!</definedName>
    <definedName name="AAAB" localSheetId="10">#REF!</definedName>
    <definedName name="AAAB">#REF!</definedName>
    <definedName name="AAAC" localSheetId="6">#REF!</definedName>
    <definedName name="AAAC" localSheetId="7">#REF!</definedName>
    <definedName name="AAAC" localSheetId="10">#REF!</definedName>
    <definedName name="AAAC">#REF!</definedName>
    <definedName name="AAAD" localSheetId="6">#REF!</definedName>
    <definedName name="AAAD" localSheetId="7">#REF!</definedName>
    <definedName name="AAAD" localSheetId="10">#REF!</definedName>
    <definedName name="AAAD">#REF!</definedName>
    <definedName name="AAAE" localSheetId="6">#REF!</definedName>
    <definedName name="AAAE" localSheetId="7">#REF!</definedName>
    <definedName name="AAAE" localSheetId="10">#REF!</definedName>
    <definedName name="AAAE">#REF!</definedName>
    <definedName name="AAAF" localSheetId="6">#REF!</definedName>
    <definedName name="AAAF" localSheetId="7">#REF!</definedName>
    <definedName name="AAAF" localSheetId="10">#REF!</definedName>
    <definedName name="AAAF">#REF!</definedName>
    <definedName name="AAAG" localSheetId="6">#REF!</definedName>
    <definedName name="AAAG" localSheetId="7">#REF!</definedName>
    <definedName name="AAAG" localSheetId="10">#REF!</definedName>
    <definedName name="AAAG">#REF!</definedName>
    <definedName name="AAAH" localSheetId="6">#REF!</definedName>
    <definedName name="AAAH" localSheetId="7">#REF!</definedName>
    <definedName name="AAAH" localSheetId="10">#REF!</definedName>
    <definedName name="AAAH">#REF!</definedName>
    <definedName name="AAAI" localSheetId="6">#REF!</definedName>
    <definedName name="AAAI" localSheetId="7">#REF!</definedName>
    <definedName name="AAAI" localSheetId="10">#REF!</definedName>
    <definedName name="AAAI">#REF!</definedName>
    <definedName name="AAAJ" localSheetId="6">#REF!</definedName>
    <definedName name="AAAJ" localSheetId="7">#REF!</definedName>
    <definedName name="AAAJ" localSheetId="10">#REF!</definedName>
    <definedName name="AAAJ">#REF!</definedName>
    <definedName name="AABA" localSheetId="6">#REF!</definedName>
    <definedName name="AABA" localSheetId="7">#REF!</definedName>
    <definedName name="AABA" localSheetId="10">#REF!</definedName>
    <definedName name="AABA">#REF!</definedName>
    <definedName name="AABB" localSheetId="6">#REF!</definedName>
    <definedName name="AABB" localSheetId="7">#REF!</definedName>
    <definedName name="AABB" localSheetId="10">#REF!</definedName>
    <definedName name="AABB">#REF!</definedName>
    <definedName name="AABC" localSheetId="6">#REF!</definedName>
    <definedName name="AABC" localSheetId="7">#REF!</definedName>
    <definedName name="AABC" localSheetId="10">#REF!</definedName>
    <definedName name="AABC">#REF!</definedName>
    <definedName name="AABD" localSheetId="6">#REF!</definedName>
    <definedName name="AABD" localSheetId="7">#REF!</definedName>
    <definedName name="AABD" localSheetId="10">#REF!</definedName>
    <definedName name="AABD">#REF!</definedName>
    <definedName name="AABE" localSheetId="6">#REF!</definedName>
    <definedName name="AABE" localSheetId="7">#REF!</definedName>
    <definedName name="AABE" localSheetId="10">#REF!</definedName>
    <definedName name="AABE">#REF!</definedName>
    <definedName name="AABF" localSheetId="6">#REF!</definedName>
    <definedName name="AABF" localSheetId="7">#REF!</definedName>
    <definedName name="AABF" localSheetId="10">#REF!</definedName>
    <definedName name="AABF">#REF!</definedName>
    <definedName name="AABG" localSheetId="6">#REF!</definedName>
    <definedName name="AABG" localSheetId="7">#REF!</definedName>
    <definedName name="AABG" localSheetId="10">#REF!</definedName>
    <definedName name="AABG">#REF!</definedName>
    <definedName name="AABH" localSheetId="6">#REF!</definedName>
    <definedName name="AABH" localSheetId="7">#REF!</definedName>
    <definedName name="AABH" localSheetId="10">#REF!</definedName>
    <definedName name="AABH">#REF!</definedName>
    <definedName name="AABI" localSheetId="6">#REF!</definedName>
    <definedName name="AABI" localSheetId="7">#REF!</definedName>
    <definedName name="AABI" localSheetId="10">#REF!</definedName>
    <definedName name="AABI">#REF!</definedName>
    <definedName name="AABJ" localSheetId="6">#REF!</definedName>
    <definedName name="AABJ" localSheetId="7">#REF!</definedName>
    <definedName name="AABJ" localSheetId="10">#REF!</definedName>
    <definedName name="AABJ">#REF!</definedName>
    <definedName name="AACA" localSheetId="6">#REF!</definedName>
    <definedName name="AACA" localSheetId="7">#REF!</definedName>
    <definedName name="AACA" localSheetId="10">#REF!</definedName>
    <definedName name="AACA">#REF!</definedName>
    <definedName name="AACB" localSheetId="6">#REF!</definedName>
    <definedName name="AACB" localSheetId="7">#REF!</definedName>
    <definedName name="AACB" localSheetId="10">#REF!</definedName>
    <definedName name="AACB">#REF!</definedName>
    <definedName name="AACC" localSheetId="6">#REF!</definedName>
    <definedName name="AACC" localSheetId="7">#REF!</definedName>
    <definedName name="AACC" localSheetId="10">#REF!</definedName>
    <definedName name="AACC">#REF!</definedName>
    <definedName name="AACD" localSheetId="6">#REF!</definedName>
    <definedName name="AACD" localSheetId="7">#REF!</definedName>
    <definedName name="AACD" localSheetId="10">#REF!</definedName>
    <definedName name="AACD">#REF!</definedName>
    <definedName name="AACE" localSheetId="6">#REF!</definedName>
    <definedName name="AACE" localSheetId="7">#REF!</definedName>
    <definedName name="AACE" localSheetId="10">#REF!</definedName>
    <definedName name="AACE">#REF!</definedName>
    <definedName name="AACF" localSheetId="6">#REF!</definedName>
    <definedName name="AACF" localSheetId="7">#REF!</definedName>
    <definedName name="AACF" localSheetId="10">#REF!</definedName>
    <definedName name="AACF">#REF!</definedName>
    <definedName name="AACG" localSheetId="6">#REF!</definedName>
    <definedName name="AACG" localSheetId="7">#REF!</definedName>
    <definedName name="AACG" localSheetId="10">#REF!</definedName>
    <definedName name="AACG">#REF!</definedName>
    <definedName name="AACH" localSheetId="6">#REF!</definedName>
    <definedName name="AACH" localSheetId="7">#REF!</definedName>
    <definedName name="AACH" localSheetId="10">#REF!</definedName>
    <definedName name="AACH">#REF!</definedName>
    <definedName name="AACI" localSheetId="6">#REF!</definedName>
    <definedName name="AACI" localSheetId="7">#REF!</definedName>
    <definedName name="AACI" localSheetId="10">#REF!</definedName>
    <definedName name="AACI">#REF!</definedName>
    <definedName name="AACJ" localSheetId="6">#REF!</definedName>
    <definedName name="AACJ" localSheetId="7">#REF!</definedName>
    <definedName name="AACJ" localSheetId="10">#REF!</definedName>
    <definedName name="AACJ">#REF!</definedName>
    <definedName name="AADA" localSheetId="6">#REF!</definedName>
    <definedName name="AADA" localSheetId="7">#REF!</definedName>
    <definedName name="AADA" localSheetId="10">#REF!</definedName>
    <definedName name="AADA">#REF!</definedName>
    <definedName name="AADB" localSheetId="6">#REF!</definedName>
    <definedName name="AADB" localSheetId="7">#REF!</definedName>
    <definedName name="AADB" localSheetId="10">#REF!</definedName>
    <definedName name="AADB">#REF!</definedName>
    <definedName name="AADC" localSheetId="6">#REF!</definedName>
    <definedName name="AADC" localSheetId="7">#REF!</definedName>
    <definedName name="AADC" localSheetId="10">#REF!</definedName>
    <definedName name="AADC">#REF!</definedName>
    <definedName name="AADD" localSheetId="6">#REF!</definedName>
    <definedName name="AADD" localSheetId="7">#REF!</definedName>
    <definedName name="AADD" localSheetId="10">#REF!</definedName>
    <definedName name="AADD">#REF!</definedName>
    <definedName name="AADE" localSheetId="6">#REF!</definedName>
    <definedName name="AADE" localSheetId="7">#REF!</definedName>
    <definedName name="AADE" localSheetId="10">#REF!</definedName>
    <definedName name="AADE">#REF!</definedName>
    <definedName name="AADF" localSheetId="6">#REF!</definedName>
    <definedName name="AADF" localSheetId="7">#REF!</definedName>
    <definedName name="AADF" localSheetId="10">#REF!</definedName>
    <definedName name="AADF">#REF!</definedName>
    <definedName name="AADG" localSheetId="6">#REF!</definedName>
    <definedName name="AADG" localSheetId="7">#REF!</definedName>
    <definedName name="AADG" localSheetId="10">#REF!</definedName>
    <definedName name="AADG">#REF!</definedName>
    <definedName name="AADH" localSheetId="6">#REF!</definedName>
    <definedName name="AADH" localSheetId="7">#REF!</definedName>
    <definedName name="AADH" localSheetId="10">#REF!</definedName>
    <definedName name="AADH">#REF!</definedName>
    <definedName name="AADI" localSheetId="6">#REF!</definedName>
    <definedName name="AADI" localSheetId="7">#REF!</definedName>
    <definedName name="AADI" localSheetId="10">#REF!</definedName>
    <definedName name="AADI">#REF!</definedName>
    <definedName name="AADJ" localSheetId="6">#REF!</definedName>
    <definedName name="AADJ" localSheetId="7">#REF!</definedName>
    <definedName name="AADJ" localSheetId="10">#REF!</definedName>
    <definedName name="AADJ">#REF!</definedName>
    <definedName name="AAEA" localSheetId="6">#REF!</definedName>
    <definedName name="AAEA" localSheetId="7">#REF!</definedName>
    <definedName name="AAEA" localSheetId="10">#REF!</definedName>
    <definedName name="AAEA">#REF!</definedName>
    <definedName name="AAEB" localSheetId="6">#REF!</definedName>
    <definedName name="AAEB" localSheetId="7">#REF!</definedName>
    <definedName name="AAEB" localSheetId="10">#REF!</definedName>
    <definedName name="AAEB">#REF!</definedName>
    <definedName name="AAEC" localSheetId="6">#REF!</definedName>
    <definedName name="AAEC" localSheetId="7">#REF!</definedName>
    <definedName name="AAEC" localSheetId="10">#REF!</definedName>
    <definedName name="AAEC">#REF!</definedName>
    <definedName name="AAED" localSheetId="6">#REF!</definedName>
    <definedName name="AAED" localSheetId="7">#REF!</definedName>
    <definedName name="AAED" localSheetId="10">#REF!</definedName>
    <definedName name="AAED">#REF!</definedName>
    <definedName name="AAEE" localSheetId="6">#REF!</definedName>
    <definedName name="AAEE" localSheetId="7">#REF!</definedName>
    <definedName name="AAEE" localSheetId="10">#REF!</definedName>
    <definedName name="AAEE">#REF!</definedName>
    <definedName name="AAEF" localSheetId="6">#REF!</definedName>
    <definedName name="AAEF" localSheetId="7">#REF!</definedName>
    <definedName name="AAEF" localSheetId="10">#REF!</definedName>
    <definedName name="AAEF">#REF!</definedName>
    <definedName name="AAEG" localSheetId="6">#REF!</definedName>
    <definedName name="AAEG" localSheetId="7">#REF!</definedName>
    <definedName name="AAEG" localSheetId="10">#REF!</definedName>
    <definedName name="AAEG">#REF!</definedName>
    <definedName name="AAEH" localSheetId="6">#REF!</definedName>
    <definedName name="AAEH" localSheetId="7">#REF!</definedName>
    <definedName name="AAEH" localSheetId="10">#REF!</definedName>
    <definedName name="AAEH">#REF!</definedName>
    <definedName name="AAEI" localSheetId="6">#REF!</definedName>
    <definedName name="AAEI" localSheetId="7">#REF!</definedName>
    <definedName name="AAEI" localSheetId="10">#REF!</definedName>
    <definedName name="AAEI">#REF!</definedName>
    <definedName name="AAEJ" localSheetId="6">#REF!</definedName>
    <definedName name="AAEJ" localSheetId="7">#REF!</definedName>
    <definedName name="AAEJ" localSheetId="10">#REF!</definedName>
    <definedName name="AAEJ">#REF!</definedName>
    <definedName name="AAFA" localSheetId="6">#REF!</definedName>
    <definedName name="AAFA" localSheetId="7">#REF!</definedName>
    <definedName name="AAFA" localSheetId="10">#REF!</definedName>
    <definedName name="AAFA">#REF!</definedName>
    <definedName name="AAFB" localSheetId="6">#REF!</definedName>
    <definedName name="AAFB" localSheetId="7">#REF!</definedName>
    <definedName name="AAFB" localSheetId="10">#REF!</definedName>
    <definedName name="AAFB">#REF!</definedName>
    <definedName name="AAFC" localSheetId="6">#REF!</definedName>
    <definedName name="AAFC" localSheetId="7">#REF!</definedName>
    <definedName name="AAFC" localSheetId="10">#REF!</definedName>
    <definedName name="AAFC">#REF!</definedName>
    <definedName name="AAFD" localSheetId="6">#REF!</definedName>
    <definedName name="AAFD" localSheetId="7">#REF!</definedName>
    <definedName name="AAFD" localSheetId="10">#REF!</definedName>
    <definedName name="AAFD">#REF!</definedName>
    <definedName name="AAFE" localSheetId="6">#REF!</definedName>
    <definedName name="AAFE" localSheetId="7">#REF!</definedName>
    <definedName name="AAFE" localSheetId="10">#REF!</definedName>
    <definedName name="AAFE">#REF!</definedName>
    <definedName name="AAFF" localSheetId="6">#REF!</definedName>
    <definedName name="AAFF" localSheetId="7">#REF!</definedName>
    <definedName name="AAFF" localSheetId="10">#REF!</definedName>
    <definedName name="AAFF">#REF!</definedName>
    <definedName name="AAFG" localSheetId="6">#REF!</definedName>
    <definedName name="AAFG" localSheetId="7">#REF!</definedName>
    <definedName name="AAFG" localSheetId="10">#REF!</definedName>
    <definedName name="AAFG">#REF!</definedName>
    <definedName name="AAFH" localSheetId="6">#REF!</definedName>
    <definedName name="AAFH" localSheetId="7">#REF!</definedName>
    <definedName name="AAFH" localSheetId="10">#REF!</definedName>
    <definedName name="AAFH">#REF!</definedName>
    <definedName name="AAFI" localSheetId="6">#REF!</definedName>
    <definedName name="AAFI" localSheetId="7">#REF!</definedName>
    <definedName name="AAFI" localSheetId="10">#REF!</definedName>
    <definedName name="AAFI">#REF!</definedName>
    <definedName name="AAFJ" localSheetId="6">#REF!</definedName>
    <definedName name="AAFJ" localSheetId="7">#REF!</definedName>
    <definedName name="AAFJ" localSheetId="10">#REF!</definedName>
    <definedName name="AAFJ">#REF!</definedName>
    <definedName name="AAGA" localSheetId="6">#REF!</definedName>
    <definedName name="AAGA" localSheetId="7">#REF!</definedName>
    <definedName name="AAGA" localSheetId="10">#REF!</definedName>
    <definedName name="AAGA">#REF!</definedName>
    <definedName name="AAGB" localSheetId="6">#REF!</definedName>
    <definedName name="AAGB" localSheetId="7">#REF!</definedName>
    <definedName name="AAGB" localSheetId="10">#REF!</definedName>
    <definedName name="AAGB">#REF!</definedName>
    <definedName name="AAGC" localSheetId="6">#REF!</definedName>
    <definedName name="AAGC" localSheetId="7">#REF!</definedName>
    <definedName name="AAGC" localSheetId="10">#REF!</definedName>
    <definedName name="AAGC">#REF!</definedName>
    <definedName name="AAGD" localSheetId="6">#REF!</definedName>
    <definedName name="AAGD" localSheetId="7">#REF!</definedName>
    <definedName name="AAGD" localSheetId="10">#REF!</definedName>
    <definedName name="AAGD">#REF!</definedName>
    <definedName name="AAGE" localSheetId="6">#REF!</definedName>
    <definedName name="AAGE" localSheetId="7">#REF!</definedName>
    <definedName name="AAGE" localSheetId="10">#REF!</definedName>
    <definedName name="AAGE">#REF!</definedName>
    <definedName name="AAGF" localSheetId="6">#REF!</definedName>
    <definedName name="AAGF" localSheetId="7">#REF!</definedName>
    <definedName name="AAGF" localSheetId="10">#REF!</definedName>
    <definedName name="AAGF">#REF!</definedName>
    <definedName name="AAGG" localSheetId="6">#REF!</definedName>
    <definedName name="AAGG" localSheetId="7">#REF!</definedName>
    <definedName name="AAGG" localSheetId="10">#REF!</definedName>
    <definedName name="AAGG">#REF!</definedName>
    <definedName name="AAGH" localSheetId="6">#REF!</definedName>
    <definedName name="AAGH" localSheetId="7">#REF!</definedName>
    <definedName name="AAGH" localSheetId="10">#REF!</definedName>
    <definedName name="AAGH">#REF!</definedName>
    <definedName name="AAGI" localSheetId="6">#REF!</definedName>
    <definedName name="AAGI" localSheetId="7">#REF!</definedName>
    <definedName name="AAGI" localSheetId="10">#REF!</definedName>
    <definedName name="AAGI">#REF!</definedName>
    <definedName name="AAGJ" localSheetId="6">#REF!</definedName>
    <definedName name="AAGJ" localSheetId="7">#REF!</definedName>
    <definedName name="AAGJ" localSheetId="10">#REF!</definedName>
    <definedName name="AAGJ">#REF!</definedName>
    <definedName name="AAHA" localSheetId="6">#REF!</definedName>
    <definedName name="AAHA" localSheetId="7">#REF!</definedName>
    <definedName name="AAHA" localSheetId="10">#REF!</definedName>
    <definedName name="AAHA">#REF!</definedName>
    <definedName name="AAHB" localSheetId="6">#REF!</definedName>
    <definedName name="AAHB" localSheetId="7">#REF!</definedName>
    <definedName name="AAHB" localSheetId="10">#REF!</definedName>
    <definedName name="AAHB">#REF!</definedName>
    <definedName name="AAHC" localSheetId="6">#REF!</definedName>
    <definedName name="AAHC" localSheetId="7">#REF!</definedName>
    <definedName name="AAHC" localSheetId="10">#REF!</definedName>
    <definedName name="AAHC">#REF!</definedName>
    <definedName name="AAHD" localSheetId="6">#REF!</definedName>
    <definedName name="AAHD" localSheetId="7">#REF!</definedName>
    <definedName name="AAHD" localSheetId="10">#REF!</definedName>
    <definedName name="AAHD">#REF!</definedName>
    <definedName name="AAHE" localSheetId="6">#REF!</definedName>
    <definedName name="AAHE" localSheetId="7">#REF!</definedName>
    <definedName name="AAHE" localSheetId="10">#REF!</definedName>
    <definedName name="AAHE">#REF!</definedName>
    <definedName name="AAHF" localSheetId="6">#REF!</definedName>
    <definedName name="AAHF" localSheetId="7">#REF!</definedName>
    <definedName name="AAHF" localSheetId="10">#REF!</definedName>
    <definedName name="AAHF">#REF!</definedName>
    <definedName name="AAHG" localSheetId="6">#REF!</definedName>
    <definedName name="AAHG" localSheetId="7">#REF!</definedName>
    <definedName name="AAHG" localSheetId="10">#REF!</definedName>
    <definedName name="AAHG">#REF!</definedName>
    <definedName name="AAHH" localSheetId="6">#REF!</definedName>
    <definedName name="AAHH" localSheetId="7">#REF!</definedName>
    <definedName name="AAHH" localSheetId="10">#REF!</definedName>
    <definedName name="AAHH">#REF!</definedName>
    <definedName name="AAHI" localSheetId="6">#REF!</definedName>
    <definedName name="AAHI" localSheetId="7">#REF!</definedName>
    <definedName name="AAHI" localSheetId="10">#REF!</definedName>
    <definedName name="AAHI">#REF!</definedName>
    <definedName name="AAHJ" localSheetId="6">#REF!</definedName>
    <definedName name="AAHJ" localSheetId="7">#REF!</definedName>
    <definedName name="AAHJ" localSheetId="10">#REF!</definedName>
    <definedName name="AAHJ">#REF!</definedName>
    <definedName name="AAIA" localSheetId="6">#REF!</definedName>
    <definedName name="AAIA" localSheetId="7">#REF!</definedName>
    <definedName name="AAIA" localSheetId="10">#REF!</definedName>
    <definedName name="AAIA">#REF!</definedName>
    <definedName name="AAIB" localSheetId="6">#REF!</definedName>
    <definedName name="AAIB" localSheetId="7">#REF!</definedName>
    <definedName name="AAIB" localSheetId="10">#REF!</definedName>
    <definedName name="AAIB">#REF!</definedName>
    <definedName name="AAIC" localSheetId="6">#REF!</definedName>
    <definedName name="AAIC" localSheetId="7">#REF!</definedName>
    <definedName name="AAIC" localSheetId="10">#REF!</definedName>
    <definedName name="AAIC">#REF!</definedName>
    <definedName name="AAID" localSheetId="6">#REF!</definedName>
    <definedName name="AAID" localSheetId="7">#REF!</definedName>
    <definedName name="AAID" localSheetId="10">#REF!</definedName>
    <definedName name="AAID">#REF!</definedName>
    <definedName name="AAIE" localSheetId="6">#REF!</definedName>
    <definedName name="AAIE" localSheetId="7">#REF!</definedName>
    <definedName name="AAIE" localSheetId="10">#REF!</definedName>
    <definedName name="AAIE">#REF!</definedName>
    <definedName name="AAIF" localSheetId="6">#REF!</definedName>
    <definedName name="AAIF" localSheetId="7">#REF!</definedName>
    <definedName name="AAIF" localSheetId="10">#REF!</definedName>
    <definedName name="AAIF">#REF!</definedName>
    <definedName name="AAIG" localSheetId="6">#REF!</definedName>
    <definedName name="AAIG" localSheetId="7">#REF!</definedName>
    <definedName name="AAIG" localSheetId="10">#REF!</definedName>
    <definedName name="AAIG">#REF!</definedName>
    <definedName name="AAIH" localSheetId="6">#REF!</definedName>
    <definedName name="AAIH" localSheetId="7">#REF!</definedName>
    <definedName name="AAIH" localSheetId="10">#REF!</definedName>
    <definedName name="AAIH">#REF!</definedName>
    <definedName name="AAII" localSheetId="6">#REF!</definedName>
    <definedName name="AAII" localSheetId="7">#REF!</definedName>
    <definedName name="AAII" localSheetId="10">#REF!</definedName>
    <definedName name="AAII">#REF!</definedName>
    <definedName name="AAIJ" localSheetId="6">#REF!</definedName>
    <definedName name="AAIJ" localSheetId="7">#REF!</definedName>
    <definedName name="AAIJ" localSheetId="10">#REF!</definedName>
    <definedName name="AAIJ">#REF!</definedName>
    <definedName name="AAJA" localSheetId="6">#REF!</definedName>
    <definedName name="AAJA" localSheetId="7">#REF!</definedName>
    <definedName name="AAJA" localSheetId="10">#REF!</definedName>
    <definedName name="AAJA">#REF!</definedName>
    <definedName name="AAJB" localSheetId="6">#REF!</definedName>
    <definedName name="AAJB" localSheetId="7">#REF!</definedName>
    <definedName name="AAJB" localSheetId="10">#REF!</definedName>
    <definedName name="AAJB">#REF!</definedName>
    <definedName name="AAJC" localSheetId="6">#REF!</definedName>
    <definedName name="AAJC" localSheetId="7">#REF!</definedName>
    <definedName name="AAJC" localSheetId="10">#REF!</definedName>
    <definedName name="AAJC">#REF!</definedName>
    <definedName name="AAJD" localSheetId="6">#REF!</definedName>
    <definedName name="AAJD" localSheetId="7">#REF!</definedName>
    <definedName name="AAJD" localSheetId="10">#REF!</definedName>
    <definedName name="AAJD">#REF!</definedName>
    <definedName name="AAJE" localSheetId="6">#REF!</definedName>
    <definedName name="AAJE" localSheetId="7">#REF!</definedName>
    <definedName name="AAJE" localSheetId="10">#REF!</definedName>
    <definedName name="AAJE">#REF!</definedName>
    <definedName name="AAJF" localSheetId="6">#REF!</definedName>
    <definedName name="AAJF" localSheetId="7">#REF!</definedName>
    <definedName name="AAJF" localSheetId="10">#REF!</definedName>
    <definedName name="AAJF">#REF!</definedName>
    <definedName name="AAJG" localSheetId="6">#REF!</definedName>
    <definedName name="AAJG" localSheetId="7">#REF!</definedName>
    <definedName name="AAJG" localSheetId="10">#REF!</definedName>
    <definedName name="AAJG">#REF!</definedName>
    <definedName name="AAJH" localSheetId="6">#REF!</definedName>
    <definedName name="AAJH" localSheetId="7">#REF!</definedName>
    <definedName name="AAJH" localSheetId="10">#REF!</definedName>
    <definedName name="AAJH">#REF!</definedName>
    <definedName name="AAJI" localSheetId="6">#REF!</definedName>
    <definedName name="AAJI" localSheetId="7">#REF!</definedName>
    <definedName name="AAJI" localSheetId="10">#REF!</definedName>
    <definedName name="AAJI">#REF!</definedName>
    <definedName name="AAJJ" localSheetId="6">#REF!</definedName>
    <definedName name="AAJJ" localSheetId="7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7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7">#REF!</definedName>
    <definedName name="ABAC" localSheetId="10">#REF!</definedName>
    <definedName name="ABAC">#REF!</definedName>
    <definedName name="ABAD" localSheetId="6">#REF!</definedName>
    <definedName name="ABAD" localSheetId="7">#REF!</definedName>
    <definedName name="ABAD" localSheetId="10">#REF!</definedName>
    <definedName name="ABAD">#REF!</definedName>
    <definedName name="ABAE" localSheetId="6">#REF!</definedName>
    <definedName name="ABAE" localSheetId="7">#REF!</definedName>
    <definedName name="ABAE" localSheetId="10">#REF!</definedName>
    <definedName name="ABAE">#REF!</definedName>
    <definedName name="ABAF" localSheetId="6">#REF!</definedName>
    <definedName name="ABAF" localSheetId="7">#REF!</definedName>
    <definedName name="ABAF" localSheetId="10">#REF!</definedName>
    <definedName name="ABAF">#REF!</definedName>
    <definedName name="ABAG" localSheetId="6">#REF!</definedName>
    <definedName name="ABAG" localSheetId="7">#REF!</definedName>
    <definedName name="ABAG" localSheetId="10">#REF!</definedName>
    <definedName name="ABAG">#REF!</definedName>
    <definedName name="ABAH" localSheetId="6">#REF!</definedName>
    <definedName name="ABAH" localSheetId="7">#REF!</definedName>
    <definedName name="ABAH" localSheetId="10">#REF!</definedName>
    <definedName name="ABAH">#REF!</definedName>
    <definedName name="ABAI" localSheetId="6">#REF!</definedName>
    <definedName name="ABAI" localSheetId="7">#REF!</definedName>
    <definedName name="ABAI" localSheetId="10">#REF!</definedName>
    <definedName name="ABAI">#REF!</definedName>
    <definedName name="ABAJ" localSheetId="6">#REF!</definedName>
    <definedName name="ABAJ" localSheetId="7">#REF!</definedName>
    <definedName name="ABAJ" localSheetId="10">#REF!</definedName>
    <definedName name="ABAJ">#REF!</definedName>
    <definedName name="ABBA" localSheetId="6">#REF!</definedName>
    <definedName name="ABBA" localSheetId="7">#REF!</definedName>
    <definedName name="ABBA" localSheetId="10">#REF!</definedName>
    <definedName name="ABBA">#REF!</definedName>
    <definedName name="ABBB" localSheetId="6">#REF!</definedName>
    <definedName name="ABBB" localSheetId="7">#REF!</definedName>
    <definedName name="ABBB" localSheetId="10">#REF!</definedName>
    <definedName name="ABBB">#REF!</definedName>
    <definedName name="ABBC" localSheetId="6">#REF!</definedName>
    <definedName name="ABBC" localSheetId="7">#REF!</definedName>
    <definedName name="ABBC" localSheetId="10">#REF!</definedName>
    <definedName name="ABBC">#REF!</definedName>
    <definedName name="ABBD" localSheetId="6">#REF!</definedName>
    <definedName name="ABBD" localSheetId="7">#REF!</definedName>
    <definedName name="ABBD" localSheetId="10">#REF!</definedName>
    <definedName name="ABBD">#REF!</definedName>
    <definedName name="ABBE" localSheetId="6">#REF!</definedName>
    <definedName name="ABBE" localSheetId="7">#REF!</definedName>
    <definedName name="ABBE" localSheetId="10">#REF!</definedName>
    <definedName name="ABBE">#REF!</definedName>
    <definedName name="ABBF" localSheetId="6">#REF!</definedName>
    <definedName name="ABBF" localSheetId="7">#REF!</definedName>
    <definedName name="ABBF" localSheetId="10">#REF!</definedName>
    <definedName name="ABBF">#REF!</definedName>
    <definedName name="ABBG" localSheetId="6">#REF!</definedName>
    <definedName name="ABBG" localSheetId="7">#REF!</definedName>
    <definedName name="ABBG" localSheetId="10">#REF!</definedName>
    <definedName name="ABBG">#REF!</definedName>
    <definedName name="ABBH" localSheetId="6">#REF!</definedName>
    <definedName name="ABBH" localSheetId="7">#REF!</definedName>
    <definedName name="ABBH" localSheetId="10">#REF!</definedName>
    <definedName name="ABBH">#REF!</definedName>
    <definedName name="ABBI" localSheetId="6">#REF!</definedName>
    <definedName name="ABBI" localSheetId="7">#REF!</definedName>
    <definedName name="ABBI" localSheetId="10">#REF!</definedName>
    <definedName name="ABBI">#REF!</definedName>
    <definedName name="ABBJ" localSheetId="6">#REF!</definedName>
    <definedName name="ABBJ" localSheetId="7">#REF!</definedName>
    <definedName name="ABBJ" localSheetId="10">#REF!</definedName>
    <definedName name="ABBJ">#REF!</definedName>
    <definedName name="ABC" localSheetId="6">#REF!</definedName>
    <definedName name="ABC" localSheetId="7">#REF!</definedName>
    <definedName name="ABC" localSheetId="10">#REF!</definedName>
    <definedName name="ABC">#REF!</definedName>
    <definedName name="ABCA" localSheetId="6">#REF!</definedName>
    <definedName name="ABCA" localSheetId="7">#REF!</definedName>
    <definedName name="ABCA" localSheetId="10">#REF!</definedName>
    <definedName name="ABCA">#REF!</definedName>
    <definedName name="ABCB" localSheetId="6">#REF!</definedName>
    <definedName name="ABCB" localSheetId="7">#REF!</definedName>
    <definedName name="ABCB" localSheetId="10">#REF!</definedName>
    <definedName name="ABCB">#REF!</definedName>
    <definedName name="ABCC" localSheetId="6">#REF!</definedName>
    <definedName name="ABCC" localSheetId="7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7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7">#REF!</definedName>
    <definedName name="ABCG" localSheetId="10">#REF!</definedName>
    <definedName name="ABCG">#REF!</definedName>
    <definedName name="ABCH" localSheetId="6">#REF!</definedName>
    <definedName name="ABCH" localSheetId="7">#REF!</definedName>
    <definedName name="ABCH" localSheetId="10">#REF!</definedName>
    <definedName name="ABCH">#REF!</definedName>
    <definedName name="ABCI" localSheetId="6">#REF!</definedName>
    <definedName name="ABCI" localSheetId="7">#REF!</definedName>
    <definedName name="ABCI" localSheetId="10">#REF!</definedName>
    <definedName name="ABCI">#REF!</definedName>
    <definedName name="ABCJ" localSheetId="6">#REF!</definedName>
    <definedName name="ABCJ" localSheetId="7">#REF!</definedName>
    <definedName name="ABCJ" localSheetId="10">#REF!</definedName>
    <definedName name="ABCJ">#REF!</definedName>
    <definedName name="ABDA" localSheetId="6">#REF!</definedName>
    <definedName name="ABDA" localSheetId="7">#REF!</definedName>
    <definedName name="ABDA" localSheetId="10">#REF!</definedName>
    <definedName name="ABDA">#REF!</definedName>
    <definedName name="ABDB" localSheetId="6">#REF!</definedName>
    <definedName name="ABDB" localSheetId="7">#REF!</definedName>
    <definedName name="ABDB" localSheetId="10">#REF!</definedName>
    <definedName name="ABDB">#REF!</definedName>
    <definedName name="ABDC" localSheetId="6">#REF!</definedName>
    <definedName name="ABDC" localSheetId="7">#REF!</definedName>
    <definedName name="ABDC" localSheetId="10">#REF!</definedName>
    <definedName name="ABDC">#REF!</definedName>
    <definedName name="ABDD" localSheetId="6">#REF!</definedName>
    <definedName name="ABDD" localSheetId="7">#REF!</definedName>
    <definedName name="ABDD" localSheetId="10">#REF!</definedName>
    <definedName name="ABDD">#REF!</definedName>
    <definedName name="ABDE" localSheetId="6">#REF!</definedName>
    <definedName name="ABDE" localSheetId="7">#REF!</definedName>
    <definedName name="ABDE" localSheetId="10">#REF!</definedName>
    <definedName name="ABDE">#REF!</definedName>
    <definedName name="ABDF" localSheetId="6">#REF!</definedName>
    <definedName name="ABDF" localSheetId="7">#REF!</definedName>
    <definedName name="ABDF" localSheetId="10">#REF!</definedName>
    <definedName name="ABDF">#REF!</definedName>
    <definedName name="ABDG" localSheetId="6">#REF!</definedName>
    <definedName name="ABDG" localSheetId="7">#REF!</definedName>
    <definedName name="ABDG" localSheetId="10">#REF!</definedName>
    <definedName name="ABDG">#REF!</definedName>
    <definedName name="ABDH" localSheetId="6">#REF!</definedName>
    <definedName name="ABDH" localSheetId="7">#REF!</definedName>
    <definedName name="ABDH" localSheetId="10">#REF!</definedName>
    <definedName name="ABDH">#REF!</definedName>
    <definedName name="ABDI" localSheetId="6">#REF!</definedName>
    <definedName name="ABDI" localSheetId="7">#REF!</definedName>
    <definedName name="ABDI" localSheetId="10">#REF!</definedName>
    <definedName name="ABDI">#REF!</definedName>
    <definedName name="ABDJ" localSheetId="6">#REF!</definedName>
    <definedName name="ABDJ" localSheetId="7">#REF!</definedName>
    <definedName name="ABDJ" localSheetId="10">#REF!</definedName>
    <definedName name="ABDJ">#REF!</definedName>
    <definedName name="ABEA" localSheetId="6">#REF!</definedName>
    <definedName name="ABEA" localSheetId="7">#REF!</definedName>
    <definedName name="ABEA" localSheetId="10">#REF!</definedName>
    <definedName name="ABEA">#REF!</definedName>
    <definedName name="ABEB" localSheetId="6">#REF!</definedName>
    <definedName name="ABEB" localSheetId="7">#REF!</definedName>
    <definedName name="ABEB" localSheetId="10">#REF!</definedName>
    <definedName name="ABEB">#REF!</definedName>
    <definedName name="ABEC" localSheetId="6">#REF!</definedName>
    <definedName name="ABEC" localSheetId="7">#REF!</definedName>
    <definedName name="ABEC" localSheetId="10">#REF!</definedName>
    <definedName name="ABEC">#REF!</definedName>
    <definedName name="ABED" localSheetId="6">#REF!</definedName>
    <definedName name="ABED" localSheetId="7">#REF!</definedName>
    <definedName name="ABED" localSheetId="10">#REF!</definedName>
    <definedName name="ABED">#REF!</definedName>
    <definedName name="ABEE" localSheetId="6">#REF!</definedName>
    <definedName name="ABEE" localSheetId="7">#REF!</definedName>
    <definedName name="ABEE" localSheetId="10">#REF!</definedName>
    <definedName name="ABEE">#REF!</definedName>
    <definedName name="ABEF" localSheetId="6">#REF!</definedName>
    <definedName name="ABEF" localSheetId="7">#REF!</definedName>
    <definedName name="ABEF" localSheetId="10">#REF!</definedName>
    <definedName name="ABEF">#REF!</definedName>
    <definedName name="ABEG" localSheetId="6">#REF!</definedName>
    <definedName name="ABEG" localSheetId="7">#REF!</definedName>
    <definedName name="ABEG" localSheetId="10">#REF!</definedName>
    <definedName name="ABEG">#REF!</definedName>
    <definedName name="ABEH" localSheetId="6">#REF!</definedName>
    <definedName name="ABEH" localSheetId="7">#REF!</definedName>
    <definedName name="ABEH" localSheetId="10">#REF!</definedName>
    <definedName name="ABEH">#REF!</definedName>
    <definedName name="ABEI" localSheetId="6">#REF!</definedName>
    <definedName name="ABEI" localSheetId="7">#REF!</definedName>
    <definedName name="ABEI" localSheetId="10">#REF!</definedName>
    <definedName name="ABEI">#REF!</definedName>
    <definedName name="ABEJ" localSheetId="6">#REF!</definedName>
    <definedName name="ABEJ" localSheetId="7">#REF!</definedName>
    <definedName name="ABEJ" localSheetId="10">#REF!</definedName>
    <definedName name="ABEJ">#REF!</definedName>
    <definedName name="ABFA" localSheetId="6">#REF!</definedName>
    <definedName name="ABFA" localSheetId="7">#REF!</definedName>
    <definedName name="ABFA" localSheetId="10">#REF!</definedName>
    <definedName name="ABFA">#REF!</definedName>
    <definedName name="ABFB" localSheetId="6">#REF!</definedName>
    <definedName name="ABFB" localSheetId="7">#REF!</definedName>
    <definedName name="ABFB" localSheetId="10">#REF!</definedName>
    <definedName name="ABFB">#REF!</definedName>
    <definedName name="ABFC" localSheetId="6">#REF!</definedName>
    <definedName name="ABFC" localSheetId="7">#REF!</definedName>
    <definedName name="ABFC" localSheetId="10">#REF!</definedName>
    <definedName name="ABFC">#REF!</definedName>
    <definedName name="ABFD" localSheetId="6">#REF!</definedName>
    <definedName name="ABFD" localSheetId="7">#REF!</definedName>
    <definedName name="ABFD" localSheetId="10">#REF!</definedName>
    <definedName name="ABFD">#REF!</definedName>
    <definedName name="ABFE" localSheetId="6">#REF!</definedName>
    <definedName name="ABFE" localSheetId="7">#REF!</definedName>
    <definedName name="ABFE" localSheetId="10">#REF!</definedName>
    <definedName name="ABFE">#REF!</definedName>
    <definedName name="ABFF" localSheetId="6">#REF!</definedName>
    <definedName name="ABFF" localSheetId="7">#REF!</definedName>
    <definedName name="ABFF" localSheetId="10">#REF!</definedName>
    <definedName name="ABFF">#REF!</definedName>
    <definedName name="ABFG" localSheetId="6">#REF!</definedName>
    <definedName name="ABFG" localSheetId="7">#REF!</definedName>
    <definedName name="ABFG" localSheetId="10">#REF!</definedName>
    <definedName name="ABFG">#REF!</definedName>
    <definedName name="ABFH" localSheetId="6">#REF!</definedName>
    <definedName name="ABFH" localSheetId="7">#REF!</definedName>
    <definedName name="ABFH" localSheetId="10">#REF!</definedName>
    <definedName name="ABFH">#REF!</definedName>
    <definedName name="ABFI" localSheetId="6">#REF!</definedName>
    <definedName name="ABFI" localSheetId="7">#REF!</definedName>
    <definedName name="ABFI" localSheetId="10">#REF!</definedName>
    <definedName name="ABFI">#REF!</definedName>
    <definedName name="ABFJ" localSheetId="6">#REF!</definedName>
    <definedName name="ABFJ" localSheetId="7">#REF!</definedName>
    <definedName name="ABFJ" localSheetId="10">#REF!</definedName>
    <definedName name="ABFJ">#REF!</definedName>
    <definedName name="ABGA" localSheetId="6">#REF!</definedName>
    <definedName name="ABGA" localSheetId="7">#REF!</definedName>
    <definedName name="ABGA" localSheetId="10">#REF!</definedName>
    <definedName name="ABGA">#REF!</definedName>
    <definedName name="ABGB" localSheetId="6">#REF!</definedName>
    <definedName name="ABGB" localSheetId="7">#REF!</definedName>
    <definedName name="ABGB" localSheetId="10">#REF!</definedName>
    <definedName name="ABGB">#REF!</definedName>
    <definedName name="ABGC" localSheetId="6">#REF!</definedName>
    <definedName name="ABGC" localSheetId="7">#REF!</definedName>
    <definedName name="ABGC" localSheetId="10">#REF!</definedName>
    <definedName name="ABGC">#REF!</definedName>
    <definedName name="ABGD" localSheetId="6">#REF!</definedName>
    <definedName name="ABGD" localSheetId="7">#REF!</definedName>
    <definedName name="ABGD" localSheetId="10">#REF!</definedName>
    <definedName name="ABGD">#REF!</definedName>
    <definedName name="ABGE" localSheetId="6">#REF!</definedName>
    <definedName name="ABGE" localSheetId="7">#REF!</definedName>
    <definedName name="ABGE" localSheetId="10">#REF!</definedName>
    <definedName name="ABGE">#REF!</definedName>
    <definedName name="ABGF" localSheetId="6">#REF!</definedName>
    <definedName name="ABGF" localSheetId="7">#REF!</definedName>
    <definedName name="ABGF" localSheetId="10">#REF!</definedName>
    <definedName name="ABGF">#REF!</definedName>
    <definedName name="ABGG" localSheetId="6">#REF!</definedName>
    <definedName name="ABGG" localSheetId="7">#REF!</definedName>
    <definedName name="ABGG" localSheetId="10">#REF!</definedName>
    <definedName name="ABGG">#REF!</definedName>
    <definedName name="ABGH" localSheetId="6">#REF!</definedName>
    <definedName name="ABGH" localSheetId="7">#REF!</definedName>
    <definedName name="ABGH" localSheetId="10">#REF!</definedName>
    <definedName name="ABGH">#REF!</definedName>
    <definedName name="ABGI" localSheetId="6">#REF!</definedName>
    <definedName name="ABGI" localSheetId="7">#REF!</definedName>
    <definedName name="ABGI" localSheetId="10">#REF!</definedName>
    <definedName name="ABGI">#REF!</definedName>
    <definedName name="ABGJ" localSheetId="6">#REF!</definedName>
    <definedName name="ABGJ" localSheetId="7">#REF!</definedName>
    <definedName name="ABGJ" localSheetId="10">#REF!</definedName>
    <definedName name="ABGJ">#REF!</definedName>
    <definedName name="ABHA" localSheetId="6">#REF!</definedName>
    <definedName name="ABHA" localSheetId="7">#REF!</definedName>
    <definedName name="ABHA" localSheetId="10">#REF!</definedName>
    <definedName name="ABHA">#REF!</definedName>
    <definedName name="ABHB" localSheetId="6">#REF!</definedName>
    <definedName name="ABHB" localSheetId="7">#REF!</definedName>
    <definedName name="ABHB" localSheetId="10">#REF!</definedName>
    <definedName name="ABHB">#REF!</definedName>
    <definedName name="ABHC" localSheetId="6">#REF!</definedName>
    <definedName name="ABHC" localSheetId="7">#REF!</definedName>
    <definedName name="ABHC" localSheetId="10">#REF!</definedName>
    <definedName name="ABHC">#REF!</definedName>
    <definedName name="ABHD" localSheetId="6">#REF!</definedName>
    <definedName name="ABHD" localSheetId="7">#REF!</definedName>
    <definedName name="ABHD" localSheetId="10">#REF!</definedName>
    <definedName name="ABHD">#REF!</definedName>
    <definedName name="ABHE" localSheetId="6">#REF!</definedName>
    <definedName name="ABHE" localSheetId="7">#REF!</definedName>
    <definedName name="ABHE" localSheetId="10">#REF!</definedName>
    <definedName name="ABHE">#REF!</definedName>
    <definedName name="ABHF" localSheetId="6">#REF!</definedName>
    <definedName name="ABHF" localSheetId="7">#REF!</definedName>
    <definedName name="ABHF" localSheetId="10">#REF!</definedName>
    <definedName name="ABHF">#REF!</definedName>
    <definedName name="ABHG" localSheetId="6">#REF!</definedName>
    <definedName name="ABHG" localSheetId="7">#REF!</definedName>
    <definedName name="ABHG" localSheetId="10">#REF!</definedName>
    <definedName name="ABHG">#REF!</definedName>
    <definedName name="ABHH" localSheetId="6">#REF!</definedName>
    <definedName name="ABHH" localSheetId="7">#REF!</definedName>
    <definedName name="ABHH" localSheetId="10">#REF!</definedName>
    <definedName name="ABHH">#REF!</definedName>
    <definedName name="ABHI" localSheetId="6">#REF!</definedName>
    <definedName name="ABHI" localSheetId="7">#REF!</definedName>
    <definedName name="ABHI" localSheetId="10">#REF!</definedName>
    <definedName name="ABHI">#REF!</definedName>
    <definedName name="ABHJ" localSheetId="6">#REF!</definedName>
    <definedName name="ABHJ" localSheetId="7">#REF!</definedName>
    <definedName name="ABHJ" localSheetId="10">#REF!</definedName>
    <definedName name="ABHJ">#REF!</definedName>
    <definedName name="ABIA" localSheetId="6">#REF!</definedName>
    <definedName name="ABIA" localSheetId="7">#REF!</definedName>
    <definedName name="ABIA" localSheetId="10">#REF!</definedName>
    <definedName name="ABIA">#REF!</definedName>
    <definedName name="ABIB" localSheetId="6">#REF!</definedName>
    <definedName name="ABIB" localSheetId="7">#REF!</definedName>
    <definedName name="ABIB" localSheetId="10">#REF!</definedName>
    <definedName name="ABIB">#REF!</definedName>
    <definedName name="ABIC" localSheetId="6">#REF!</definedName>
    <definedName name="ABIC" localSheetId="7">#REF!</definedName>
    <definedName name="ABIC" localSheetId="10">#REF!</definedName>
    <definedName name="ABIC">#REF!</definedName>
    <definedName name="ABID" localSheetId="6">#REF!</definedName>
    <definedName name="ABID" localSheetId="7">#REF!</definedName>
    <definedName name="ABID" localSheetId="10">#REF!</definedName>
    <definedName name="ABID">#REF!</definedName>
    <definedName name="ABIE" localSheetId="6">#REF!</definedName>
    <definedName name="ABIE" localSheetId="7">#REF!</definedName>
    <definedName name="ABIE" localSheetId="10">#REF!</definedName>
    <definedName name="ABIE">#REF!</definedName>
    <definedName name="ABIF" localSheetId="6">#REF!</definedName>
    <definedName name="ABIF" localSheetId="7">#REF!</definedName>
    <definedName name="ABIF" localSheetId="10">#REF!</definedName>
    <definedName name="ABIF">#REF!</definedName>
    <definedName name="ABIG" localSheetId="6">#REF!</definedName>
    <definedName name="ABIG" localSheetId="7">#REF!</definedName>
    <definedName name="ABIG" localSheetId="10">#REF!</definedName>
    <definedName name="ABIG">#REF!</definedName>
    <definedName name="ABIH" localSheetId="6">#REF!</definedName>
    <definedName name="ABIH" localSheetId="7">#REF!</definedName>
    <definedName name="ABIH" localSheetId="10">#REF!</definedName>
    <definedName name="ABIH">#REF!</definedName>
    <definedName name="ABII" localSheetId="6">#REF!</definedName>
    <definedName name="ABII" localSheetId="7">#REF!</definedName>
    <definedName name="ABII" localSheetId="10">#REF!</definedName>
    <definedName name="ABII">#REF!</definedName>
    <definedName name="ABIJ" localSheetId="6">#REF!</definedName>
    <definedName name="ABIJ" localSheetId="7">#REF!</definedName>
    <definedName name="ABIJ" localSheetId="10">#REF!</definedName>
    <definedName name="ABIJ">#REF!</definedName>
    <definedName name="ABJA" localSheetId="6">#REF!</definedName>
    <definedName name="ABJA" localSheetId="7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7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7">#REF!</definedName>
    <definedName name="ABJD" localSheetId="10">#REF!</definedName>
    <definedName name="ABJD">#REF!</definedName>
    <definedName name="ABJE" localSheetId="6">#REF!</definedName>
    <definedName name="ABJE" localSheetId="7">#REF!</definedName>
    <definedName name="ABJE" localSheetId="10">#REF!</definedName>
    <definedName name="ABJE">#REF!</definedName>
    <definedName name="ABJF" localSheetId="6">#REF!</definedName>
    <definedName name="ABJF" localSheetId="7">#REF!</definedName>
    <definedName name="ABJF" localSheetId="10">#REF!</definedName>
    <definedName name="ABJF">#REF!</definedName>
    <definedName name="ABJG" localSheetId="6">#REF!</definedName>
    <definedName name="ABJG" localSheetId="7">#REF!</definedName>
    <definedName name="ABJG" localSheetId="10">#REF!</definedName>
    <definedName name="ABJG">#REF!</definedName>
    <definedName name="ABJH" localSheetId="6">#REF!</definedName>
    <definedName name="ABJH" localSheetId="7">#REF!</definedName>
    <definedName name="ABJH" localSheetId="10">#REF!</definedName>
    <definedName name="ABJH">#REF!</definedName>
    <definedName name="ABJI" localSheetId="6">#REF!</definedName>
    <definedName name="ABJI" localSheetId="7">#REF!</definedName>
    <definedName name="ABJI" localSheetId="10">#REF!</definedName>
    <definedName name="ABJI">#REF!</definedName>
    <definedName name="ABJJ" localSheetId="6">#REF!</definedName>
    <definedName name="ABJJ" localSheetId="7">#REF!</definedName>
    <definedName name="ABJJ" localSheetId="10">#REF!</definedName>
    <definedName name="ABJJ">#REF!</definedName>
    <definedName name="ABSW" localSheetId="6">#REF!</definedName>
    <definedName name="ABSW" localSheetId="7">#REF!</definedName>
    <definedName name="ABSW" localSheetId="10">#REF!</definedName>
    <definedName name="ABSW">#REF!</definedName>
    <definedName name="acaa" localSheetId="6">#REF!</definedName>
    <definedName name="acaa" localSheetId="7">#REF!</definedName>
    <definedName name="acaa" localSheetId="10">#REF!</definedName>
    <definedName name="acaa">#REF!</definedName>
    <definedName name="ACAB" localSheetId="6">#REF!</definedName>
    <definedName name="ACAB" localSheetId="7">#REF!</definedName>
    <definedName name="ACAB" localSheetId="10">#REF!</definedName>
    <definedName name="ACAB">#REF!</definedName>
    <definedName name="ACAC" localSheetId="6">#REF!</definedName>
    <definedName name="ACAC" localSheetId="7">#REF!</definedName>
    <definedName name="ACAC" localSheetId="10">#REF!</definedName>
    <definedName name="ACAC">#REF!</definedName>
    <definedName name="acad" localSheetId="6">#REF!</definedName>
    <definedName name="acad" localSheetId="7">#REF!</definedName>
    <definedName name="acad" localSheetId="10">#REF!</definedName>
    <definedName name="acad">#REF!</definedName>
    <definedName name="acae" localSheetId="6">#REF!</definedName>
    <definedName name="acae" localSheetId="7">#REF!</definedName>
    <definedName name="acae" localSheetId="10">#REF!</definedName>
    <definedName name="acae">#REF!</definedName>
    <definedName name="acaf" localSheetId="6">#REF!</definedName>
    <definedName name="acaf" localSheetId="7">#REF!</definedName>
    <definedName name="acaf" localSheetId="10">#REF!</definedName>
    <definedName name="acaf">#REF!</definedName>
    <definedName name="acag" localSheetId="6">#REF!</definedName>
    <definedName name="acag" localSheetId="7">#REF!</definedName>
    <definedName name="acag" localSheetId="10">#REF!</definedName>
    <definedName name="acag">#REF!</definedName>
    <definedName name="ACAH" localSheetId="6">#REF!</definedName>
    <definedName name="ACAH" localSheetId="7">#REF!</definedName>
    <definedName name="ACAH" localSheetId="10">#REF!</definedName>
    <definedName name="ACAH">#REF!</definedName>
    <definedName name="ACAI" localSheetId="6">#REF!</definedName>
    <definedName name="ACAI" localSheetId="7">#REF!</definedName>
    <definedName name="ACAI" localSheetId="10">#REF!</definedName>
    <definedName name="ACAI">#REF!</definedName>
    <definedName name="ACAJ" localSheetId="6">#REF!</definedName>
    <definedName name="ACAJ" localSheetId="7">#REF!</definedName>
    <definedName name="ACAJ" localSheetId="10">#REF!</definedName>
    <definedName name="ACAJ">#REF!</definedName>
    <definedName name="ACBA" localSheetId="6">#REF!</definedName>
    <definedName name="ACBA" localSheetId="7">#REF!</definedName>
    <definedName name="ACBA" localSheetId="10">#REF!</definedName>
    <definedName name="ACBA">#REF!</definedName>
    <definedName name="ACBB" localSheetId="6">#REF!</definedName>
    <definedName name="ACBB" localSheetId="7">#REF!</definedName>
    <definedName name="ACBB" localSheetId="10">#REF!</definedName>
    <definedName name="ACBB">#REF!</definedName>
    <definedName name="ACBC" localSheetId="6">#REF!</definedName>
    <definedName name="ACBC" localSheetId="7">#REF!</definedName>
    <definedName name="ACBC" localSheetId="10">#REF!</definedName>
    <definedName name="ACBC">#REF!</definedName>
    <definedName name="ACBD" localSheetId="6">#REF!</definedName>
    <definedName name="ACBD" localSheetId="7">#REF!</definedName>
    <definedName name="ACBD" localSheetId="10">#REF!</definedName>
    <definedName name="ACBD">#REF!</definedName>
    <definedName name="acbe" localSheetId="6">#REF!</definedName>
    <definedName name="acbe" localSheetId="7">#REF!</definedName>
    <definedName name="acbe" localSheetId="10">#REF!</definedName>
    <definedName name="acbe">#REF!</definedName>
    <definedName name="ACBF" localSheetId="6">#REF!</definedName>
    <definedName name="ACBF" localSheetId="7">#REF!</definedName>
    <definedName name="ACBF" localSheetId="10">#REF!</definedName>
    <definedName name="ACBF">#REF!</definedName>
    <definedName name="ACBG" localSheetId="6">#REF!</definedName>
    <definedName name="ACBG" localSheetId="7">#REF!</definedName>
    <definedName name="ACBG" localSheetId="10">#REF!</definedName>
    <definedName name="ACBG">#REF!</definedName>
    <definedName name="ACBH" localSheetId="6">#REF!</definedName>
    <definedName name="ACBH" localSheetId="7">#REF!</definedName>
    <definedName name="ACBH" localSheetId="10">#REF!</definedName>
    <definedName name="ACBH">#REF!</definedName>
    <definedName name="ACBI" localSheetId="6">#REF!</definedName>
    <definedName name="ACBI" localSheetId="7">#REF!</definedName>
    <definedName name="ACBI" localSheetId="10">#REF!</definedName>
    <definedName name="ACBI">#REF!</definedName>
    <definedName name="ACBJ" localSheetId="6">#REF!</definedName>
    <definedName name="ACBJ" localSheetId="7">#REF!</definedName>
    <definedName name="ACBJ" localSheetId="10">#REF!</definedName>
    <definedName name="ACBJ">#REF!</definedName>
    <definedName name="ACCA" localSheetId="6">#REF!</definedName>
    <definedName name="ACCA" localSheetId="7">#REF!</definedName>
    <definedName name="ACCA" localSheetId="10">#REF!</definedName>
    <definedName name="ACCA">#REF!</definedName>
    <definedName name="ACCB" localSheetId="6">#REF!</definedName>
    <definedName name="ACCB" localSheetId="7">#REF!</definedName>
    <definedName name="ACCB" localSheetId="10">#REF!</definedName>
    <definedName name="ACCB">#REF!</definedName>
    <definedName name="ACCC" localSheetId="6">#REF!</definedName>
    <definedName name="ACCC" localSheetId="7">#REF!</definedName>
    <definedName name="ACCC" localSheetId="10">#REF!</definedName>
    <definedName name="ACCC">#REF!</definedName>
    <definedName name="ACCD" localSheetId="6">#REF!</definedName>
    <definedName name="ACCD" localSheetId="7">#REF!</definedName>
    <definedName name="ACCD" localSheetId="10">#REF!</definedName>
    <definedName name="ACCD">#REF!</definedName>
    <definedName name="ACCE" localSheetId="6">#REF!</definedName>
    <definedName name="ACCE" localSheetId="7">#REF!</definedName>
    <definedName name="ACCE" localSheetId="10">#REF!</definedName>
    <definedName name="ACCE">#REF!</definedName>
    <definedName name="ACCF" localSheetId="6">#REF!</definedName>
    <definedName name="ACCF" localSheetId="7">#REF!</definedName>
    <definedName name="ACCF" localSheetId="10">#REF!</definedName>
    <definedName name="ACCF">#REF!</definedName>
    <definedName name="ACCG" localSheetId="6">#REF!</definedName>
    <definedName name="ACCG" localSheetId="7">#REF!</definedName>
    <definedName name="ACCG" localSheetId="10">#REF!</definedName>
    <definedName name="ACCG">#REF!</definedName>
    <definedName name="ACCH" localSheetId="6">#REF!</definedName>
    <definedName name="ACCH" localSheetId="7">#REF!</definedName>
    <definedName name="ACCH" localSheetId="10">#REF!</definedName>
    <definedName name="ACCH">#REF!</definedName>
    <definedName name="ACCI" localSheetId="6">#REF!</definedName>
    <definedName name="ACCI" localSheetId="7">#REF!</definedName>
    <definedName name="ACCI" localSheetId="10">#REF!</definedName>
    <definedName name="ACCI">#REF!</definedName>
    <definedName name="ACCJ" localSheetId="6">#REF!</definedName>
    <definedName name="ACCJ" localSheetId="7">#REF!</definedName>
    <definedName name="ACCJ" localSheetId="10">#REF!</definedName>
    <definedName name="ACCJ">#REF!</definedName>
    <definedName name="ACDA" localSheetId="6">#REF!</definedName>
    <definedName name="ACDA" localSheetId="7">#REF!</definedName>
    <definedName name="ACDA" localSheetId="10">#REF!</definedName>
    <definedName name="ACDA">#REF!</definedName>
    <definedName name="ACDB" localSheetId="6">#REF!</definedName>
    <definedName name="ACDB" localSheetId="7">#REF!</definedName>
    <definedName name="ACDB" localSheetId="10">#REF!</definedName>
    <definedName name="ACDB">#REF!</definedName>
    <definedName name="ACDC" localSheetId="6">#REF!</definedName>
    <definedName name="ACDC" localSheetId="7">#REF!</definedName>
    <definedName name="ACDC" localSheetId="10">#REF!</definedName>
    <definedName name="ACDC">#REF!</definedName>
    <definedName name="ACDD" localSheetId="6">#REF!</definedName>
    <definedName name="ACDD" localSheetId="7">#REF!</definedName>
    <definedName name="ACDD" localSheetId="10">#REF!</definedName>
    <definedName name="ACDD">#REF!</definedName>
    <definedName name="ACDE" localSheetId="6">#REF!</definedName>
    <definedName name="ACDE" localSheetId="7">#REF!</definedName>
    <definedName name="ACDE" localSheetId="10">#REF!</definedName>
    <definedName name="ACDE">#REF!</definedName>
    <definedName name="ACDF" localSheetId="6">#REF!</definedName>
    <definedName name="ACDF" localSheetId="7">#REF!</definedName>
    <definedName name="ACDF" localSheetId="10">#REF!</definedName>
    <definedName name="ACDF">#REF!</definedName>
    <definedName name="ACDG" localSheetId="6">#REF!</definedName>
    <definedName name="ACDG" localSheetId="7">#REF!</definedName>
    <definedName name="ACDG" localSheetId="10">#REF!</definedName>
    <definedName name="ACDG">#REF!</definedName>
    <definedName name="ACDH" localSheetId="6">#REF!</definedName>
    <definedName name="ACDH" localSheetId="7">#REF!</definedName>
    <definedName name="ACDH" localSheetId="10">#REF!</definedName>
    <definedName name="ACDH">#REF!</definedName>
    <definedName name="ACDI" localSheetId="6">#REF!</definedName>
    <definedName name="ACDI" localSheetId="7">#REF!</definedName>
    <definedName name="ACDI" localSheetId="10">#REF!</definedName>
    <definedName name="ACDI">#REF!</definedName>
    <definedName name="ACDJ" localSheetId="6">#REF!</definedName>
    <definedName name="ACDJ" localSheetId="7">#REF!</definedName>
    <definedName name="ACDJ" localSheetId="10">#REF!</definedName>
    <definedName name="ACDJ">#REF!</definedName>
    <definedName name="ACEA" localSheetId="6">#REF!</definedName>
    <definedName name="ACEA" localSheetId="7">#REF!</definedName>
    <definedName name="ACEA" localSheetId="10">#REF!</definedName>
    <definedName name="ACEA">#REF!</definedName>
    <definedName name="ACEB" localSheetId="6">#REF!</definedName>
    <definedName name="ACEB" localSheetId="7">#REF!</definedName>
    <definedName name="ACEB" localSheetId="10">#REF!</definedName>
    <definedName name="ACEB">#REF!</definedName>
    <definedName name="ACEC" localSheetId="6">#REF!</definedName>
    <definedName name="ACEC" localSheetId="7">#REF!</definedName>
    <definedName name="ACEC" localSheetId="10">#REF!</definedName>
    <definedName name="ACEC">#REF!</definedName>
    <definedName name="ACED" localSheetId="6">#REF!</definedName>
    <definedName name="ACED" localSheetId="7">#REF!</definedName>
    <definedName name="ACED" localSheetId="10">#REF!</definedName>
    <definedName name="ACED">#REF!</definedName>
    <definedName name="ACEE" localSheetId="6">#REF!</definedName>
    <definedName name="ACEE" localSheetId="7">#REF!</definedName>
    <definedName name="ACEE" localSheetId="10">#REF!</definedName>
    <definedName name="ACEE">#REF!</definedName>
    <definedName name="ACEF" localSheetId="6">#REF!</definedName>
    <definedName name="ACEF" localSheetId="7">#REF!</definedName>
    <definedName name="ACEF" localSheetId="10">#REF!</definedName>
    <definedName name="ACEF">#REF!</definedName>
    <definedName name="ACEG" localSheetId="6">#REF!</definedName>
    <definedName name="ACEG" localSheetId="7">#REF!</definedName>
    <definedName name="ACEG" localSheetId="10">#REF!</definedName>
    <definedName name="ACEG">#REF!</definedName>
    <definedName name="ACEH" localSheetId="6">#REF!</definedName>
    <definedName name="ACEH" localSheetId="7">#REF!</definedName>
    <definedName name="ACEH" localSheetId="10">#REF!</definedName>
    <definedName name="ACEH">#REF!</definedName>
    <definedName name="ACEI" localSheetId="6">#REF!</definedName>
    <definedName name="ACEI" localSheetId="7">#REF!</definedName>
    <definedName name="ACEI" localSheetId="10">#REF!</definedName>
    <definedName name="ACEI">#REF!</definedName>
    <definedName name="ACEJ" localSheetId="6">#REF!</definedName>
    <definedName name="ACEJ" localSheetId="7">#REF!</definedName>
    <definedName name="ACEJ" localSheetId="10">#REF!</definedName>
    <definedName name="ACEJ">#REF!</definedName>
    <definedName name="ACFA" localSheetId="6">#REF!</definedName>
    <definedName name="ACFA" localSheetId="7">#REF!</definedName>
    <definedName name="ACFA" localSheetId="10">#REF!</definedName>
    <definedName name="ACFA">#REF!</definedName>
    <definedName name="ACFB" localSheetId="6">#REF!</definedName>
    <definedName name="ACFB" localSheetId="7">#REF!</definedName>
    <definedName name="ACFB" localSheetId="10">#REF!</definedName>
    <definedName name="ACFB">#REF!</definedName>
    <definedName name="ACFC" localSheetId="6">#REF!</definedName>
    <definedName name="ACFC" localSheetId="7">#REF!</definedName>
    <definedName name="ACFC" localSheetId="10">#REF!</definedName>
    <definedName name="ACFC">#REF!</definedName>
    <definedName name="ACFD" localSheetId="6">#REF!</definedName>
    <definedName name="ACFD" localSheetId="7">#REF!</definedName>
    <definedName name="ACFD" localSheetId="10">#REF!</definedName>
    <definedName name="ACFD">#REF!</definedName>
    <definedName name="ACFE" localSheetId="6">#REF!</definedName>
    <definedName name="ACFE" localSheetId="7">#REF!</definedName>
    <definedName name="ACFE" localSheetId="10">#REF!</definedName>
    <definedName name="ACFE">#REF!</definedName>
    <definedName name="ACFF" localSheetId="6">#REF!</definedName>
    <definedName name="ACFF" localSheetId="7">#REF!</definedName>
    <definedName name="ACFF" localSheetId="10">#REF!</definedName>
    <definedName name="ACFF">#REF!</definedName>
    <definedName name="ACFG" localSheetId="6">#REF!</definedName>
    <definedName name="ACFG" localSheetId="7">#REF!</definedName>
    <definedName name="ACFG" localSheetId="10">#REF!</definedName>
    <definedName name="ACFG">#REF!</definedName>
    <definedName name="ACFH" localSheetId="6">#REF!</definedName>
    <definedName name="ACFH" localSheetId="7">#REF!</definedName>
    <definedName name="ACFH" localSheetId="10">#REF!</definedName>
    <definedName name="ACFH">#REF!</definedName>
    <definedName name="ACFI" localSheetId="6">#REF!</definedName>
    <definedName name="ACFI" localSheetId="7">#REF!</definedName>
    <definedName name="ACFI" localSheetId="10">#REF!</definedName>
    <definedName name="ACFI">#REF!</definedName>
    <definedName name="ACFJ" localSheetId="6">#REF!</definedName>
    <definedName name="ACFJ" localSheetId="7">#REF!</definedName>
    <definedName name="ACFJ" localSheetId="10">#REF!</definedName>
    <definedName name="ACFJ">#REF!</definedName>
    <definedName name="ACGA" localSheetId="6">#REF!</definedName>
    <definedName name="ACGA" localSheetId="7">#REF!</definedName>
    <definedName name="ACGA" localSheetId="10">#REF!</definedName>
    <definedName name="ACGA">#REF!</definedName>
    <definedName name="ACGB" localSheetId="6">#REF!</definedName>
    <definedName name="ACGB" localSheetId="7">#REF!</definedName>
    <definedName name="ACGB" localSheetId="10">#REF!</definedName>
    <definedName name="ACGB">#REF!</definedName>
    <definedName name="ACGC" localSheetId="6">#REF!</definedName>
    <definedName name="ACGC" localSheetId="7">#REF!</definedName>
    <definedName name="ACGC" localSheetId="10">#REF!</definedName>
    <definedName name="ACGC">#REF!</definedName>
    <definedName name="ACGD" localSheetId="6">#REF!</definedName>
    <definedName name="ACGD" localSheetId="7">#REF!</definedName>
    <definedName name="ACGD" localSheetId="10">#REF!</definedName>
    <definedName name="ACGD">#REF!</definedName>
    <definedName name="ACGE" localSheetId="6">#REF!</definedName>
    <definedName name="ACGE" localSheetId="7">#REF!</definedName>
    <definedName name="ACGE" localSheetId="10">#REF!</definedName>
    <definedName name="ACGE">#REF!</definedName>
    <definedName name="ACGF" localSheetId="6">#REF!</definedName>
    <definedName name="ACGF" localSheetId="7">#REF!</definedName>
    <definedName name="ACGF" localSheetId="10">#REF!</definedName>
    <definedName name="ACGF">#REF!</definedName>
    <definedName name="ACGG" localSheetId="6">#REF!</definedName>
    <definedName name="ACGG" localSheetId="7">#REF!</definedName>
    <definedName name="ACGG" localSheetId="10">#REF!</definedName>
    <definedName name="ACGG">#REF!</definedName>
    <definedName name="ACGH" localSheetId="6">#REF!</definedName>
    <definedName name="ACGH" localSheetId="7">#REF!</definedName>
    <definedName name="ACGH" localSheetId="10">#REF!</definedName>
    <definedName name="ACGH">#REF!</definedName>
    <definedName name="ACGI" localSheetId="6">#REF!</definedName>
    <definedName name="ACGI" localSheetId="7">#REF!</definedName>
    <definedName name="ACGI" localSheetId="10">#REF!</definedName>
    <definedName name="ACGI">#REF!</definedName>
    <definedName name="ACGJ" localSheetId="6">#REF!</definedName>
    <definedName name="ACGJ" localSheetId="7">#REF!</definedName>
    <definedName name="ACGJ" localSheetId="10">#REF!</definedName>
    <definedName name="ACGJ">#REF!</definedName>
    <definedName name="ACHA" localSheetId="6">#REF!</definedName>
    <definedName name="ACHA" localSheetId="7">#REF!</definedName>
    <definedName name="ACHA" localSheetId="10">#REF!</definedName>
    <definedName name="ACHA">#REF!</definedName>
    <definedName name="ACHB" localSheetId="6">#REF!</definedName>
    <definedName name="ACHB" localSheetId="7">#REF!</definedName>
    <definedName name="ACHB" localSheetId="10">#REF!</definedName>
    <definedName name="ACHB">#REF!</definedName>
    <definedName name="ACHC" localSheetId="6">#REF!</definedName>
    <definedName name="ACHC" localSheetId="7">#REF!</definedName>
    <definedName name="ACHC" localSheetId="10">#REF!</definedName>
    <definedName name="ACHC">#REF!</definedName>
    <definedName name="ACHD" localSheetId="6">#REF!</definedName>
    <definedName name="ACHD" localSheetId="7">#REF!</definedName>
    <definedName name="ACHD" localSheetId="10">#REF!</definedName>
    <definedName name="ACHD">#REF!</definedName>
    <definedName name="ACHE" localSheetId="6">#REF!</definedName>
    <definedName name="ACHE" localSheetId="7">#REF!</definedName>
    <definedName name="ACHE" localSheetId="10">#REF!</definedName>
    <definedName name="ACHE">#REF!</definedName>
    <definedName name="ACHF" localSheetId="6">#REF!</definedName>
    <definedName name="ACHF" localSheetId="7">#REF!</definedName>
    <definedName name="ACHF" localSheetId="10">#REF!</definedName>
    <definedName name="ACHF">#REF!</definedName>
    <definedName name="ACHG" localSheetId="6">#REF!</definedName>
    <definedName name="ACHG" localSheetId="7">#REF!</definedName>
    <definedName name="ACHG" localSheetId="10">#REF!</definedName>
    <definedName name="ACHG">#REF!</definedName>
    <definedName name="ACHH" localSheetId="6">#REF!</definedName>
    <definedName name="ACHH" localSheetId="7">#REF!</definedName>
    <definedName name="ACHH" localSheetId="10">#REF!</definedName>
    <definedName name="ACHH">#REF!</definedName>
    <definedName name="ACHI" localSheetId="6">#REF!</definedName>
    <definedName name="ACHI" localSheetId="7">#REF!</definedName>
    <definedName name="ACHI" localSheetId="10">#REF!</definedName>
    <definedName name="ACHI">#REF!</definedName>
    <definedName name="ACHJ" localSheetId="6">#REF!</definedName>
    <definedName name="ACHJ" localSheetId="7">#REF!</definedName>
    <definedName name="ACHJ" localSheetId="10">#REF!</definedName>
    <definedName name="ACHJ">#REF!</definedName>
    <definedName name="ACIA" localSheetId="6">#REF!</definedName>
    <definedName name="ACIA" localSheetId="7">#REF!</definedName>
    <definedName name="ACIA" localSheetId="10">#REF!</definedName>
    <definedName name="ACIA">#REF!</definedName>
    <definedName name="ACIB" localSheetId="6">#REF!</definedName>
    <definedName name="ACIB" localSheetId="7">#REF!</definedName>
    <definedName name="ACIB" localSheetId="10">#REF!</definedName>
    <definedName name="ACIB">#REF!</definedName>
    <definedName name="ACIC" localSheetId="6">#REF!</definedName>
    <definedName name="ACIC" localSheetId="7">#REF!</definedName>
    <definedName name="ACIC" localSheetId="10">#REF!</definedName>
    <definedName name="ACIC">#REF!</definedName>
    <definedName name="ACID" localSheetId="6">#REF!</definedName>
    <definedName name="ACID" localSheetId="7">#REF!</definedName>
    <definedName name="ACID" localSheetId="10">#REF!</definedName>
    <definedName name="ACID">#REF!</definedName>
    <definedName name="ACIE" localSheetId="6">#REF!</definedName>
    <definedName name="ACIE" localSheetId="7">#REF!</definedName>
    <definedName name="ACIE" localSheetId="10">#REF!</definedName>
    <definedName name="ACIE">#REF!</definedName>
    <definedName name="ACIF" localSheetId="6">#REF!</definedName>
    <definedName name="ACIF" localSheetId="7">#REF!</definedName>
    <definedName name="ACIF" localSheetId="10">#REF!</definedName>
    <definedName name="ACIF">#REF!</definedName>
    <definedName name="ACIG" localSheetId="6">#REF!</definedName>
    <definedName name="ACIG" localSheetId="7">#REF!</definedName>
    <definedName name="ACIG" localSheetId="10">#REF!</definedName>
    <definedName name="ACIG">#REF!</definedName>
    <definedName name="ACIH" localSheetId="6">#REF!</definedName>
    <definedName name="ACIH" localSheetId="7">#REF!</definedName>
    <definedName name="ACIH" localSheetId="10">#REF!</definedName>
    <definedName name="ACIH">#REF!</definedName>
    <definedName name="ACII" localSheetId="6">#REF!</definedName>
    <definedName name="ACII" localSheetId="7">#REF!</definedName>
    <definedName name="ACII" localSheetId="10">#REF!</definedName>
    <definedName name="ACII">#REF!</definedName>
    <definedName name="ACIJ" localSheetId="6">#REF!</definedName>
    <definedName name="ACIJ" localSheetId="7">#REF!</definedName>
    <definedName name="ACIJ" localSheetId="10">#REF!</definedName>
    <definedName name="ACIJ">#REF!</definedName>
    <definedName name="ACJA" localSheetId="6">#REF!</definedName>
    <definedName name="ACJA" localSheetId="7">#REF!</definedName>
    <definedName name="ACJA" localSheetId="10">#REF!</definedName>
    <definedName name="ACJA">#REF!</definedName>
    <definedName name="ACJB" localSheetId="6">#REF!</definedName>
    <definedName name="ACJB" localSheetId="7">#REF!</definedName>
    <definedName name="ACJB" localSheetId="10">#REF!</definedName>
    <definedName name="ACJB">#REF!</definedName>
    <definedName name="ACJC" localSheetId="6">#REF!</definedName>
    <definedName name="ACJC" localSheetId="7">#REF!</definedName>
    <definedName name="ACJC" localSheetId="10">#REF!</definedName>
    <definedName name="ACJC">#REF!</definedName>
    <definedName name="ACJD" localSheetId="6">#REF!</definedName>
    <definedName name="ACJD" localSheetId="7">#REF!</definedName>
    <definedName name="ACJD" localSheetId="10">#REF!</definedName>
    <definedName name="ACJD">#REF!</definedName>
    <definedName name="ACJE" localSheetId="6">#REF!</definedName>
    <definedName name="ACJE" localSheetId="7">#REF!</definedName>
    <definedName name="ACJE" localSheetId="10">#REF!</definedName>
    <definedName name="ACJE">#REF!</definedName>
    <definedName name="ACJF" localSheetId="6">#REF!</definedName>
    <definedName name="ACJF" localSheetId="7">#REF!</definedName>
    <definedName name="ACJF" localSheetId="10">#REF!</definedName>
    <definedName name="ACJF">#REF!</definedName>
    <definedName name="ACJG" localSheetId="6">#REF!</definedName>
    <definedName name="ACJG" localSheetId="7">#REF!</definedName>
    <definedName name="ACJG" localSheetId="10">#REF!</definedName>
    <definedName name="ACJG">#REF!</definedName>
    <definedName name="ACJH" localSheetId="6">#REF!</definedName>
    <definedName name="ACJH" localSheetId="7">#REF!</definedName>
    <definedName name="ACJH" localSheetId="10">#REF!</definedName>
    <definedName name="ACJH">#REF!</definedName>
    <definedName name="ACJI" localSheetId="6">#REF!</definedName>
    <definedName name="ACJI" localSheetId="7">#REF!</definedName>
    <definedName name="ACJI" localSheetId="10">#REF!</definedName>
    <definedName name="ACJI">#REF!</definedName>
    <definedName name="ACJJ" localSheetId="6">#REF!</definedName>
    <definedName name="ACJJ" localSheetId="7">#REF!</definedName>
    <definedName name="ACJJ" localSheetId="10">#REF!</definedName>
    <definedName name="ACJJ">#REF!</definedName>
    <definedName name="ad" localSheetId="6">[18]JAN09!#REF!</definedName>
    <definedName name="ad" localSheetId="7">[18]JAN09!#REF!</definedName>
    <definedName name="ad" localSheetId="10">[18]JAN09!#REF!</definedName>
    <definedName name="ad">[18]JAN09!#REF!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7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7">#REF!</definedName>
    <definedName name="ADAC" localSheetId="10">#REF!</definedName>
    <definedName name="ADAC">#REF!</definedName>
    <definedName name="ADAD" localSheetId="6">#REF!</definedName>
    <definedName name="ADAD" localSheetId="7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7">#REF!</definedName>
    <definedName name="ADAE" localSheetId="10">#REF!</definedName>
    <definedName name="ADAE">#REF!</definedName>
    <definedName name="ADAF" localSheetId="6">#REF!</definedName>
    <definedName name="ADAF" localSheetId="7">#REF!</definedName>
    <definedName name="ADAF" localSheetId="10">#REF!</definedName>
    <definedName name="ADAF">#REF!</definedName>
    <definedName name="ADAG" localSheetId="6">#REF!</definedName>
    <definedName name="ADAG" localSheetId="7">#REF!</definedName>
    <definedName name="ADAG" localSheetId="10">#REF!</definedName>
    <definedName name="ADAG">#REF!</definedName>
    <definedName name="ADAH" localSheetId="6">#REF!</definedName>
    <definedName name="ADAH" localSheetId="7">#REF!</definedName>
    <definedName name="ADAH" localSheetId="10">#REF!</definedName>
    <definedName name="ADAH">#REF!</definedName>
    <definedName name="ADAI" localSheetId="6">#REF!</definedName>
    <definedName name="ADAI" localSheetId="7">#REF!</definedName>
    <definedName name="ADAI" localSheetId="10">#REF!</definedName>
    <definedName name="ADAI">#REF!</definedName>
    <definedName name="ADAJ" localSheetId="6">#REF!</definedName>
    <definedName name="ADAJ" localSheetId="7">#REF!</definedName>
    <definedName name="ADAJ" localSheetId="10">#REF!</definedName>
    <definedName name="ADAJ">#REF!</definedName>
    <definedName name="ADBA" localSheetId="6">#REF!</definedName>
    <definedName name="ADBA" localSheetId="7">#REF!</definedName>
    <definedName name="ADBA" localSheetId="10">#REF!</definedName>
    <definedName name="ADBA">#REF!</definedName>
    <definedName name="ADBB" localSheetId="6">#REF!</definedName>
    <definedName name="ADBB" localSheetId="7">#REF!</definedName>
    <definedName name="ADBB" localSheetId="10">#REF!</definedName>
    <definedName name="ADBB">#REF!</definedName>
    <definedName name="ADBC" localSheetId="6">#REF!</definedName>
    <definedName name="ADBC" localSheetId="7">#REF!</definedName>
    <definedName name="ADBC" localSheetId="10">#REF!</definedName>
    <definedName name="ADBC">#REF!</definedName>
    <definedName name="ADBD" localSheetId="6">#REF!</definedName>
    <definedName name="ADBD" localSheetId="7">#REF!</definedName>
    <definedName name="ADBD" localSheetId="10">#REF!</definedName>
    <definedName name="ADBD">#REF!</definedName>
    <definedName name="ADBE" localSheetId="6">#REF!</definedName>
    <definedName name="ADBE" localSheetId="7">#REF!</definedName>
    <definedName name="ADBE" localSheetId="10">#REF!</definedName>
    <definedName name="ADBE">#REF!</definedName>
    <definedName name="ADBF" localSheetId="6">#REF!</definedName>
    <definedName name="ADBF" localSheetId="7">#REF!</definedName>
    <definedName name="ADBF" localSheetId="10">#REF!</definedName>
    <definedName name="ADBF">#REF!</definedName>
    <definedName name="ADBG" localSheetId="6">#REF!</definedName>
    <definedName name="ADBG" localSheetId="7">#REF!</definedName>
    <definedName name="ADBG" localSheetId="10">#REF!</definedName>
    <definedName name="ADBG">#REF!</definedName>
    <definedName name="ADBH" localSheetId="6">#REF!</definedName>
    <definedName name="ADBH" localSheetId="7">#REF!</definedName>
    <definedName name="ADBH" localSheetId="10">#REF!</definedName>
    <definedName name="ADBH">#REF!</definedName>
    <definedName name="ADBI" localSheetId="6">#REF!</definedName>
    <definedName name="ADBI" localSheetId="7">#REF!</definedName>
    <definedName name="ADBI" localSheetId="10">#REF!</definedName>
    <definedName name="ADBI">#REF!</definedName>
    <definedName name="ADBJ" localSheetId="6">#REF!</definedName>
    <definedName name="ADBJ" localSheetId="7">#REF!</definedName>
    <definedName name="ADBJ" localSheetId="10">#REF!</definedName>
    <definedName name="ADBJ">#REF!</definedName>
    <definedName name="ADCA" localSheetId="6">#REF!</definedName>
    <definedName name="ADCA" localSheetId="7">#REF!</definedName>
    <definedName name="ADCA" localSheetId="10">#REF!</definedName>
    <definedName name="ADCA">#REF!</definedName>
    <definedName name="ADCJ" localSheetId="6">#REF!</definedName>
    <definedName name="ADCJ" localSheetId="7">#REF!</definedName>
    <definedName name="ADCJ" localSheetId="10">#REF!</definedName>
    <definedName name="ADCJ">#REF!</definedName>
    <definedName name="adfasf" localSheetId="6">#REF!</definedName>
    <definedName name="adfasf" localSheetId="7">#REF!</definedName>
    <definedName name="adfasf" localSheetId="10">#REF!</definedName>
    <definedName name="adfasf">#REF!</definedName>
    <definedName name="ADJA" localSheetId="6">#REF!</definedName>
    <definedName name="ADJA" localSheetId="7">#REF!</definedName>
    <definedName name="ADJA" localSheetId="10">#REF!</definedName>
    <definedName name="ADJA">#REF!</definedName>
    <definedName name="ADJB" localSheetId="6">#REF!</definedName>
    <definedName name="ADJB" localSheetId="7">#REF!</definedName>
    <definedName name="ADJB" localSheetId="10">#REF!</definedName>
    <definedName name="ADJB">#REF!</definedName>
    <definedName name="ADJC" localSheetId="6">#REF!</definedName>
    <definedName name="ADJC" localSheetId="7">#REF!</definedName>
    <definedName name="ADJC" localSheetId="10">#REF!</definedName>
    <definedName name="ADJC">#REF!</definedName>
    <definedName name="ADJD" localSheetId="6">#REF!</definedName>
    <definedName name="ADJD" localSheetId="7">#REF!</definedName>
    <definedName name="ADJD" localSheetId="10">#REF!</definedName>
    <definedName name="ADJD">#REF!</definedName>
    <definedName name="ADJE" localSheetId="6">#REF!</definedName>
    <definedName name="ADJE" localSheetId="7">#REF!</definedName>
    <definedName name="ADJE" localSheetId="10">#REF!</definedName>
    <definedName name="ADJE">#REF!</definedName>
    <definedName name="ADJF" localSheetId="6">#REF!</definedName>
    <definedName name="ADJF" localSheetId="7">#REF!</definedName>
    <definedName name="ADJF" localSheetId="10">#REF!</definedName>
    <definedName name="ADJF">#REF!</definedName>
    <definedName name="ADJG" localSheetId="6">#REF!</definedName>
    <definedName name="ADJG" localSheetId="7">#REF!</definedName>
    <definedName name="ADJG" localSheetId="10">#REF!</definedName>
    <definedName name="ADJG">#REF!</definedName>
    <definedName name="ADJH" localSheetId="6">#REF!</definedName>
    <definedName name="ADJH" localSheetId="7">#REF!</definedName>
    <definedName name="ADJH" localSheetId="10">#REF!</definedName>
    <definedName name="ADJH">#REF!</definedName>
    <definedName name="ADJI" localSheetId="6">#REF!</definedName>
    <definedName name="ADJI" localSheetId="7">#REF!</definedName>
    <definedName name="ADJI" localSheetId="10">#REF!</definedName>
    <definedName name="ADJI">#REF!</definedName>
    <definedName name="ADJJ" localSheetId="6">#REF!</definedName>
    <definedName name="ADJJ" localSheetId="7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7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7">#REF!</definedName>
    <definedName name="AJAC" localSheetId="10">#REF!</definedName>
    <definedName name="AJAC">#REF!</definedName>
    <definedName name="AJAD" localSheetId="6">#REF!</definedName>
    <definedName name="AJAD" localSheetId="7">#REF!</definedName>
    <definedName name="AJAD" localSheetId="10">#REF!</definedName>
    <definedName name="AJAD">#REF!</definedName>
    <definedName name="AJAE" localSheetId="6">#REF!</definedName>
    <definedName name="AJAE" localSheetId="7">#REF!</definedName>
    <definedName name="AJAE" localSheetId="10">#REF!</definedName>
    <definedName name="AJAE">#REF!</definedName>
    <definedName name="AJAF" localSheetId="6">#REF!</definedName>
    <definedName name="AJAF" localSheetId="7">#REF!</definedName>
    <definedName name="AJAF" localSheetId="10">#REF!</definedName>
    <definedName name="AJAF">#REF!</definedName>
    <definedName name="AJAG" localSheetId="6">#REF!</definedName>
    <definedName name="AJAG" localSheetId="7">#REF!</definedName>
    <definedName name="AJAG" localSheetId="10">#REF!</definedName>
    <definedName name="AJAG">#REF!</definedName>
    <definedName name="AJAH" localSheetId="6">#REF!</definedName>
    <definedName name="AJAH" localSheetId="7">#REF!</definedName>
    <definedName name="AJAH" localSheetId="10">#REF!</definedName>
    <definedName name="AJAH">#REF!</definedName>
    <definedName name="AJAI" localSheetId="6">#REF!</definedName>
    <definedName name="AJAI" localSheetId="7">#REF!</definedName>
    <definedName name="AJAI" localSheetId="10">#REF!</definedName>
    <definedName name="AJAI">#REF!</definedName>
    <definedName name="AJAJ" localSheetId="6">#REF!</definedName>
    <definedName name="AJAJ" localSheetId="7">#REF!</definedName>
    <definedName name="AJAJ" localSheetId="10">#REF!</definedName>
    <definedName name="AJAJ">#REF!</definedName>
    <definedName name="AJBA" localSheetId="6">#REF!</definedName>
    <definedName name="AJBA" localSheetId="7">#REF!</definedName>
    <definedName name="AJBA" localSheetId="10">#REF!</definedName>
    <definedName name="AJBA">#REF!</definedName>
    <definedName name="AJBB" localSheetId="6">#REF!</definedName>
    <definedName name="AJBB" localSheetId="7">#REF!</definedName>
    <definedName name="AJBB" localSheetId="10">#REF!</definedName>
    <definedName name="AJBB">#REF!</definedName>
    <definedName name="AJBC" localSheetId="6">#REF!</definedName>
    <definedName name="AJBC" localSheetId="7">#REF!</definedName>
    <definedName name="AJBC" localSheetId="10">#REF!</definedName>
    <definedName name="AJBC">#REF!</definedName>
    <definedName name="AJBD" localSheetId="6">#REF!</definedName>
    <definedName name="AJBD" localSheetId="7">#REF!</definedName>
    <definedName name="AJBD" localSheetId="10">#REF!</definedName>
    <definedName name="AJBD">#REF!</definedName>
    <definedName name="AJBE" localSheetId="6">#REF!</definedName>
    <definedName name="AJBE" localSheetId="7">#REF!</definedName>
    <definedName name="AJBE" localSheetId="10">#REF!</definedName>
    <definedName name="AJBE">#REF!</definedName>
    <definedName name="AJBF" localSheetId="6">#REF!</definedName>
    <definedName name="AJBF" localSheetId="7">#REF!</definedName>
    <definedName name="AJBF" localSheetId="10">#REF!</definedName>
    <definedName name="AJBF">#REF!</definedName>
    <definedName name="AJBG" localSheetId="6">#REF!</definedName>
    <definedName name="AJBG" localSheetId="7">#REF!</definedName>
    <definedName name="AJBG" localSheetId="10">#REF!</definedName>
    <definedName name="AJBG">#REF!</definedName>
    <definedName name="AJBH" localSheetId="6">#REF!</definedName>
    <definedName name="AJBH" localSheetId="7">#REF!</definedName>
    <definedName name="AJBH" localSheetId="10">#REF!</definedName>
    <definedName name="AJBH">#REF!</definedName>
    <definedName name="AJBI" localSheetId="6">#REF!</definedName>
    <definedName name="AJBI" localSheetId="7">#REF!</definedName>
    <definedName name="AJBI" localSheetId="10">#REF!</definedName>
    <definedName name="AJBI">#REF!</definedName>
    <definedName name="AJBJ" localSheetId="6">#REF!</definedName>
    <definedName name="AJBJ" localSheetId="7">#REF!</definedName>
    <definedName name="AJBJ" localSheetId="10">#REF!</definedName>
    <definedName name="AJBJ">#REF!</definedName>
    <definedName name="AJCA" localSheetId="6">#REF!</definedName>
    <definedName name="AJCA" localSheetId="7">#REF!</definedName>
    <definedName name="AJCA" localSheetId="10">#REF!</definedName>
    <definedName name="AJCA">#REF!</definedName>
    <definedName name="AJCB" localSheetId="6">#REF!</definedName>
    <definedName name="AJCB" localSheetId="7">#REF!</definedName>
    <definedName name="AJCB" localSheetId="10">#REF!</definedName>
    <definedName name="AJCB">#REF!</definedName>
    <definedName name="AJCC" localSheetId="6">#REF!</definedName>
    <definedName name="AJCC" localSheetId="7">#REF!</definedName>
    <definedName name="AJCC" localSheetId="10">#REF!</definedName>
    <definedName name="AJCC">#REF!</definedName>
    <definedName name="AJCD" localSheetId="6">#REF!</definedName>
    <definedName name="AJCD" localSheetId="7">#REF!</definedName>
    <definedName name="AJCD" localSheetId="10">#REF!</definedName>
    <definedName name="AJCD">#REF!</definedName>
    <definedName name="AJCE" localSheetId="6">#REF!</definedName>
    <definedName name="AJCE" localSheetId="7">#REF!</definedName>
    <definedName name="AJCE" localSheetId="10">#REF!</definedName>
    <definedName name="AJCE">#REF!</definedName>
    <definedName name="AJCF" localSheetId="6">#REF!</definedName>
    <definedName name="AJCF" localSheetId="7">#REF!</definedName>
    <definedName name="AJCF" localSheetId="10">#REF!</definedName>
    <definedName name="AJCF">#REF!</definedName>
    <definedName name="AJCG" localSheetId="6">#REF!</definedName>
    <definedName name="AJCG" localSheetId="7">#REF!</definedName>
    <definedName name="AJCG" localSheetId="10">#REF!</definedName>
    <definedName name="AJCG">#REF!</definedName>
    <definedName name="AJCH" localSheetId="6">#REF!</definedName>
    <definedName name="AJCH" localSheetId="7">#REF!</definedName>
    <definedName name="AJCH" localSheetId="10">#REF!</definedName>
    <definedName name="AJCH">#REF!</definedName>
    <definedName name="AJCI" localSheetId="6">#REF!</definedName>
    <definedName name="AJCI" localSheetId="7">#REF!</definedName>
    <definedName name="AJCI" localSheetId="10">#REF!</definedName>
    <definedName name="AJCI">#REF!</definedName>
    <definedName name="AJCJ" localSheetId="6">#REF!</definedName>
    <definedName name="AJCJ" localSheetId="7">#REF!</definedName>
    <definedName name="AJCJ" localSheetId="10">#REF!</definedName>
    <definedName name="AJCJ">#REF!</definedName>
    <definedName name="AJDA" localSheetId="6">#REF!</definedName>
    <definedName name="AJDA" localSheetId="7">#REF!</definedName>
    <definedName name="AJDA" localSheetId="10">#REF!</definedName>
    <definedName name="AJDA">#REF!</definedName>
    <definedName name="AJDB" localSheetId="6">#REF!</definedName>
    <definedName name="AJDB" localSheetId="7">#REF!</definedName>
    <definedName name="AJDB" localSheetId="10">#REF!</definedName>
    <definedName name="AJDB">#REF!</definedName>
    <definedName name="AJDC" localSheetId="6">#REF!</definedName>
    <definedName name="AJDC" localSheetId="7">#REF!</definedName>
    <definedName name="AJDC" localSheetId="10">#REF!</definedName>
    <definedName name="AJDC">#REF!</definedName>
    <definedName name="AJDD" localSheetId="6">#REF!</definedName>
    <definedName name="AJDD" localSheetId="7">#REF!</definedName>
    <definedName name="AJDD" localSheetId="10">#REF!</definedName>
    <definedName name="AJDD">#REF!</definedName>
    <definedName name="AJDE" localSheetId="6">#REF!</definedName>
    <definedName name="AJDE" localSheetId="7">#REF!</definedName>
    <definedName name="AJDE" localSheetId="10">#REF!</definedName>
    <definedName name="AJDE">#REF!</definedName>
    <definedName name="AJDF" localSheetId="6">#REF!</definedName>
    <definedName name="AJDF" localSheetId="7">#REF!</definedName>
    <definedName name="AJDF" localSheetId="10">#REF!</definedName>
    <definedName name="AJDF">#REF!</definedName>
    <definedName name="AJDG" localSheetId="6">#REF!</definedName>
    <definedName name="AJDG" localSheetId="7">#REF!</definedName>
    <definedName name="AJDG" localSheetId="10">#REF!</definedName>
    <definedName name="AJDG">#REF!</definedName>
    <definedName name="AJDH" localSheetId="6">#REF!</definedName>
    <definedName name="AJDH" localSheetId="7">#REF!</definedName>
    <definedName name="AJDH" localSheetId="10">#REF!</definedName>
    <definedName name="AJDH">#REF!</definedName>
    <definedName name="AJDI" localSheetId="6">#REF!</definedName>
    <definedName name="AJDI" localSheetId="7">#REF!</definedName>
    <definedName name="AJDI" localSheetId="10">#REF!</definedName>
    <definedName name="AJDI">#REF!</definedName>
    <definedName name="AJDJ" localSheetId="6">#REF!</definedName>
    <definedName name="AJDJ" localSheetId="7">#REF!</definedName>
    <definedName name="AJDJ" localSheetId="10">#REF!</definedName>
    <definedName name="AJDJ">#REF!</definedName>
    <definedName name="AJEA" localSheetId="6">#REF!</definedName>
    <definedName name="AJEA" localSheetId="7">#REF!</definedName>
    <definedName name="AJEA" localSheetId="10">#REF!</definedName>
    <definedName name="AJEA">#REF!</definedName>
    <definedName name="AJEB" localSheetId="6">#REF!</definedName>
    <definedName name="AJEB" localSheetId="7">#REF!</definedName>
    <definedName name="AJEB" localSheetId="10">#REF!</definedName>
    <definedName name="AJEB">#REF!</definedName>
    <definedName name="AJEC" localSheetId="6">#REF!</definedName>
    <definedName name="AJEC" localSheetId="7">#REF!</definedName>
    <definedName name="AJEC" localSheetId="10">#REF!</definedName>
    <definedName name="AJEC">#REF!</definedName>
    <definedName name="AJED" localSheetId="6">#REF!</definedName>
    <definedName name="AJED" localSheetId="7">#REF!</definedName>
    <definedName name="AJED" localSheetId="10">#REF!</definedName>
    <definedName name="AJED">#REF!</definedName>
    <definedName name="AJEE" localSheetId="6">#REF!</definedName>
    <definedName name="AJEE" localSheetId="7">#REF!</definedName>
    <definedName name="AJEE" localSheetId="10">#REF!</definedName>
    <definedName name="AJEE">#REF!</definedName>
    <definedName name="AJEF" localSheetId="6">#REF!</definedName>
    <definedName name="AJEF" localSheetId="7">#REF!</definedName>
    <definedName name="AJEF" localSheetId="10">#REF!</definedName>
    <definedName name="AJEF">#REF!</definedName>
    <definedName name="AJEG" localSheetId="6">#REF!</definedName>
    <definedName name="AJEG" localSheetId="7">#REF!</definedName>
    <definedName name="AJEG" localSheetId="10">#REF!</definedName>
    <definedName name="AJEG">#REF!</definedName>
    <definedName name="AJEH" localSheetId="6">#REF!</definedName>
    <definedName name="AJEH" localSheetId="7">#REF!</definedName>
    <definedName name="AJEH" localSheetId="10">#REF!</definedName>
    <definedName name="AJEH">#REF!</definedName>
    <definedName name="AJEI" localSheetId="6">#REF!</definedName>
    <definedName name="AJEI" localSheetId="7">#REF!</definedName>
    <definedName name="AJEI" localSheetId="10">#REF!</definedName>
    <definedName name="AJEI">#REF!</definedName>
    <definedName name="AJEJ" localSheetId="6">#REF!</definedName>
    <definedName name="AJEJ" localSheetId="7">#REF!</definedName>
    <definedName name="AJEJ" localSheetId="10">#REF!</definedName>
    <definedName name="AJEJ">#REF!</definedName>
    <definedName name="AJFA" localSheetId="6">#REF!</definedName>
    <definedName name="AJFA" localSheetId="7">#REF!</definedName>
    <definedName name="AJFA" localSheetId="10">#REF!</definedName>
    <definedName name="AJFA">#REF!</definedName>
    <definedName name="AJFB" localSheetId="6">#REF!</definedName>
    <definedName name="AJFB" localSheetId="7">#REF!</definedName>
    <definedName name="AJFB" localSheetId="10">#REF!</definedName>
    <definedName name="AJFB">#REF!</definedName>
    <definedName name="AJFC" localSheetId="6">#REF!</definedName>
    <definedName name="AJFC" localSheetId="7">#REF!</definedName>
    <definedName name="AJFC" localSheetId="10">#REF!</definedName>
    <definedName name="AJFC">#REF!</definedName>
    <definedName name="AJFD" localSheetId="6">#REF!</definedName>
    <definedName name="AJFD" localSheetId="7">#REF!</definedName>
    <definedName name="AJFD" localSheetId="10">#REF!</definedName>
    <definedName name="AJFD">#REF!</definedName>
    <definedName name="AJFE" localSheetId="6">#REF!</definedName>
    <definedName name="AJFE" localSheetId="7">#REF!</definedName>
    <definedName name="AJFE" localSheetId="10">#REF!</definedName>
    <definedName name="AJFE">#REF!</definedName>
    <definedName name="AJFF" localSheetId="6">#REF!</definedName>
    <definedName name="AJFF" localSheetId="7">#REF!</definedName>
    <definedName name="AJFF" localSheetId="10">#REF!</definedName>
    <definedName name="AJFF">#REF!</definedName>
    <definedName name="AJFG" localSheetId="6">#REF!</definedName>
    <definedName name="AJFG" localSheetId="7">#REF!</definedName>
    <definedName name="AJFG" localSheetId="10">#REF!</definedName>
    <definedName name="AJFG">#REF!</definedName>
    <definedName name="AJFH" localSheetId="6">#REF!</definedName>
    <definedName name="AJFH" localSheetId="7">#REF!</definedName>
    <definedName name="AJFH" localSheetId="10">#REF!</definedName>
    <definedName name="AJFH">#REF!</definedName>
    <definedName name="AJFI" localSheetId="6">#REF!</definedName>
    <definedName name="AJFI" localSheetId="7">#REF!</definedName>
    <definedName name="AJFI" localSheetId="10">#REF!</definedName>
    <definedName name="AJFI">#REF!</definedName>
    <definedName name="AJFJ" localSheetId="6">#REF!</definedName>
    <definedName name="AJFJ" localSheetId="7">#REF!</definedName>
    <definedName name="AJFJ" localSheetId="10">#REF!</definedName>
    <definedName name="AJFJ">#REF!</definedName>
    <definedName name="AJGA" localSheetId="6">#REF!</definedName>
    <definedName name="AJGA" localSheetId="7">#REF!</definedName>
    <definedName name="AJGA" localSheetId="10">#REF!</definedName>
    <definedName name="AJGA">#REF!</definedName>
    <definedName name="AJGB" localSheetId="6">#REF!</definedName>
    <definedName name="AJGB" localSheetId="7">#REF!</definedName>
    <definedName name="AJGB" localSheetId="10">#REF!</definedName>
    <definedName name="AJGB">#REF!</definedName>
    <definedName name="AJGC" localSheetId="6">#REF!</definedName>
    <definedName name="AJGC" localSheetId="7">#REF!</definedName>
    <definedName name="AJGC" localSheetId="10">#REF!</definedName>
    <definedName name="AJGC">#REF!</definedName>
    <definedName name="AJGD" localSheetId="6">#REF!</definedName>
    <definedName name="AJGD" localSheetId="7">#REF!</definedName>
    <definedName name="AJGD" localSheetId="10">#REF!</definedName>
    <definedName name="AJGD">#REF!</definedName>
    <definedName name="AJGE" localSheetId="6">#REF!</definedName>
    <definedName name="AJGE" localSheetId="7">#REF!</definedName>
    <definedName name="AJGE" localSheetId="10">#REF!</definedName>
    <definedName name="AJGE">#REF!</definedName>
    <definedName name="AJGF" localSheetId="6">#REF!</definedName>
    <definedName name="AJGF" localSheetId="7">#REF!</definedName>
    <definedName name="AJGF" localSheetId="10">#REF!</definedName>
    <definedName name="AJGF">#REF!</definedName>
    <definedName name="AJGG" localSheetId="6">#REF!</definedName>
    <definedName name="AJGG" localSheetId="7">#REF!</definedName>
    <definedName name="AJGG" localSheetId="10">#REF!</definedName>
    <definedName name="AJGG">#REF!</definedName>
    <definedName name="AJGH" localSheetId="6">#REF!</definedName>
    <definedName name="AJGH" localSheetId="7">#REF!</definedName>
    <definedName name="AJGH" localSheetId="10">#REF!</definedName>
    <definedName name="AJGH">#REF!</definedName>
    <definedName name="AJGI" localSheetId="6">#REF!</definedName>
    <definedName name="AJGI" localSheetId="7">#REF!</definedName>
    <definedName name="AJGI" localSheetId="10">#REF!</definedName>
    <definedName name="AJGI">#REF!</definedName>
    <definedName name="AJGJ" localSheetId="6">#REF!</definedName>
    <definedName name="AJGJ" localSheetId="7">#REF!</definedName>
    <definedName name="AJGJ" localSheetId="10">#REF!</definedName>
    <definedName name="AJGJ">#REF!</definedName>
    <definedName name="AJHA" localSheetId="6">#REF!</definedName>
    <definedName name="AJHA" localSheetId="7">#REF!</definedName>
    <definedName name="AJHA" localSheetId="10">#REF!</definedName>
    <definedName name="AJHA">#REF!</definedName>
    <definedName name="AJHB" localSheetId="6">#REF!</definedName>
    <definedName name="AJHB" localSheetId="7">#REF!</definedName>
    <definedName name="AJHB" localSheetId="10">#REF!</definedName>
    <definedName name="AJHB">#REF!</definedName>
    <definedName name="AJHC" localSheetId="6">#REF!</definedName>
    <definedName name="AJHC" localSheetId="7">#REF!</definedName>
    <definedName name="AJHC" localSheetId="10">#REF!</definedName>
    <definedName name="AJHC">#REF!</definedName>
    <definedName name="AJHD" localSheetId="6">#REF!</definedName>
    <definedName name="AJHD" localSheetId="7">#REF!</definedName>
    <definedName name="AJHD" localSheetId="10">#REF!</definedName>
    <definedName name="AJHD">#REF!</definedName>
    <definedName name="AJHE" localSheetId="6">#REF!</definedName>
    <definedName name="AJHE" localSheetId="7">#REF!</definedName>
    <definedName name="AJHE" localSheetId="10">#REF!</definedName>
    <definedName name="AJHE">#REF!</definedName>
    <definedName name="AJHF" localSheetId="6">#REF!</definedName>
    <definedName name="AJHF" localSheetId="7">#REF!</definedName>
    <definedName name="AJHF" localSheetId="10">#REF!</definedName>
    <definedName name="AJHF">#REF!</definedName>
    <definedName name="AJHG" localSheetId="6">#REF!</definedName>
    <definedName name="AJHG" localSheetId="7">#REF!</definedName>
    <definedName name="AJHG" localSheetId="10">#REF!</definedName>
    <definedName name="AJHG">#REF!</definedName>
    <definedName name="AJHH" localSheetId="6">#REF!</definedName>
    <definedName name="AJHH" localSheetId="7">#REF!</definedName>
    <definedName name="AJHH" localSheetId="10">#REF!</definedName>
    <definedName name="AJHH">#REF!</definedName>
    <definedName name="AJHI" localSheetId="6">#REF!</definedName>
    <definedName name="AJHI" localSheetId="7">#REF!</definedName>
    <definedName name="AJHI" localSheetId="10">#REF!</definedName>
    <definedName name="AJHI">#REF!</definedName>
    <definedName name="AJHJ" localSheetId="6">#REF!</definedName>
    <definedName name="AJHJ" localSheetId="7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7">#REF!</definedName>
    <definedName name="AJIA" localSheetId="10">#REF!</definedName>
    <definedName name="AJIA">#REF!</definedName>
    <definedName name="AJIB" localSheetId="6">#REF!</definedName>
    <definedName name="AJIB" localSheetId="7">#REF!</definedName>
    <definedName name="AJIB" localSheetId="10">#REF!</definedName>
    <definedName name="AJIB">#REF!</definedName>
    <definedName name="AJIC" localSheetId="6">#REF!</definedName>
    <definedName name="AJIC" localSheetId="7">#REF!</definedName>
    <definedName name="AJIC" localSheetId="10">#REF!</definedName>
    <definedName name="AJIC">#REF!</definedName>
    <definedName name="AJID" localSheetId="6">#REF!</definedName>
    <definedName name="AJID" localSheetId="7">#REF!</definedName>
    <definedName name="AJID" localSheetId="10">#REF!</definedName>
    <definedName name="AJID">#REF!</definedName>
    <definedName name="AJIE" localSheetId="6">#REF!</definedName>
    <definedName name="AJIE" localSheetId="7">#REF!</definedName>
    <definedName name="AJIE" localSheetId="10">#REF!</definedName>
    <definedName name="AJIE">#REF!</definedName>
    <definedName name="AJIF" localSheetId="6">#REF!</definedName>
    <definedName name="AJIF" localSheetId="7">#REF!</definedName>
    <definedName name="AJIF" localSheetId="10">#REF!</definedName>
    <definedName name="AJIF">#REF!</definedName>
    <definedName name="AJIG" localSheetId="6">#REF!</definedName>
    <definedName name="AJIG" localSheetId="7">#REF!</definedName>
    <definedName name="AJIG" localSheetId="10">#REF!</definedName>
    <definedName name="AJIG">#REF!</definedName>
    <definedName name="AJIH" localSheetId="6">#REF!</definedName>
    <definedName name="AJIH" localSheetId="7">#REF!</definedName>
    <definedName name="AJIH" localSheetId="10">#REF!</definedName>
    <definedName name="AJIH">#REF!</definedName>
    <definedName name="AJII" localSheetId="6">#REF!</definedName>
    <definedName name="AJII" localSheetId="7">#REF!</definedName>
    <definedName name="AJII" localSheetId="10">#REF!</definedName>
    <definedName name="AJII">#REF!</definedName>
    <definedName name="AJIJ" localSheetId="6">#REF!</definedName>
    <definedName name="AJIJ" localSheetId="7">#REF!</definedName>
    <definedName name="AJIJ" localSheetId="10">#REF!</definedName>
    <definedName name="AJIJ">#REF!</definedName>
    <definedName name="AJJA" localSheetId="6">#REF!</definedName>
    <definedName name="AJJA" localSheetId="7">#REF!</definedName>
    <definedName name="AJJA" localSheetId="10">#REF!</definedName>
    <definedName name="AJJA">#REF!</definedName>
    <definedName name="AJJB" localSheetId="6">#REF!</definedName>
    <definedName name="AJJB" localSheetId="7">#REF!</definedName>
    <definedName name="AJJB" localSheetId="10">#REF!</definedName>
    <definedName name="AJJB">#REF!</definedName>
    <definedName name="AJJC" localSheetId="6">#REF!</definedName>
    <definedName name="AJJC" localSheetId="7">#REF!</definedName>
    <definedName name="AJJC" localSheetId="10">#REF!</definedName>
    <definedName name="AJJC">#REF!</definedName>
    <definedName name="AJJD" localSheetId="6">#REF!</definedName>
    <definedName name="AJJD" localSheetId="7">#REF!</definedName>
    <definedName name="AJJD" localSheetId="10">#REF!</definedName>
    <definedName name="AJJD">#REF!</definedName>
    <definedName name="AJJE" localSheetId="6">#REF!</definedName>
    <definedName name="AJJE" localSheetId="7">#REF!</definedName>
    <definedName name="AJJE" localSheetId="10">#REF!</definedName>
    <definedName name="AJJE">#REF!</definedName>
    <definedName name="AJJF" localSheetId="6">#REF!</definedName>
    <definedName name="AJJF" localSheetId="7">#REF!</definedName>
    <definedName name="AJJF" localSheetId="10">#REF!</definedName>
    <definedName name="AJJF">#REF!</definedName>
    <definedName name="AJJG" localSheetId="6">#REF!</definedName>
    <definedName name="AJJG" localSheetId="7">#REF!</definedName>
    <definedName name="AJJG" localSheetId="10">#REF!</definedName>
    <definedName name="AJJG">#REF!</definedName>
    <definedName name="AJJH" localSheetId="6">#REF!</definedName>
    <definedName name="AJJH" localSheetId="7">#REF!</definedName>
    <definedName name="AJJH" localSheetId="10">#REF!</definedName>
    <definedName name="AJJH">#REF!</definedName>
    <definedName name="AJJI" localSheetId="6">#REF!</definedName>
    <definedName name="AJJI" localSheetId="7">#REF!</definedName>
    <definedName name="AJJI" localSheetId="10">#REF!</definedName>
    <definedName name="AJJI">#REF!</definedName>
    <definedName name="AkumATFungsi" localSheetId="6">#REF!</definedName>
    <definedName name="AkumATFungsi" localSheetId="7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 localSheetId="10">#REF!</definedName>
    <definedName name="AkumATJenis">#REF!</definedName>
    <definedName name="ALAMAT" localSheetId="6">#REF!</definedName>
    <definedName name="ALAMAT" localSheetId="7">#REF!</definedName>
    <definedName name="ALAMAT" localSheetId="10">#REF!</definedName>
    <definedName name="ALAMAT">#REF!</definedName>
    <definedName name="an" localSheetId="6">[18]JAN09!#REF!</definedName>
    <definedName name="an" localSheetId="7">[18]JAN09!#REF!</definedName>
    <definedName name="an" localSheetId="10">[18]JAN09!#REF!</definedName>
    <definedName name="an">[18]JAN09!#REF!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7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9">[20]JAN09!#REF!</definedName>
    <definedName name="and" localSheetId="7">[20]JAN09!#REF!</definedName>
    <definedName name="and" localSheetId="10">[20]JAN09!#REF!</definedName>
    <definedName name="and" localSheetId="11">[20]JAN09!#REF!</definedName>
    <definedName name="and">[20]JAN09!#REF!</definedName>
    <definedName name="andrea" localSheetId="6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7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7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7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7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0">#REF!</definedName>
    <definedName name="bank">#REF!</definedName>
    <definedName name="BAR" localSheetId="6">'[23]FORM-B'!#REF!</definedName>
    <definedName name="BAR" localSheetId="7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7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7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[28]MENU1!$D$4:$T$15</definedName>
    <definedName name="BULAN" localSheetId="10">[28]MENU1!$D$4:$T$15</definedName>
    <definedName name="BULAN" localSheetId="11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7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7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7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7">#REF!</definedName>
    <definedName name="Cover" localSheetId="10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 localSheetId="10">#REF!</definedName>
    <definedName name="Criteria_MI">#REF!</definedName>
    <definedName name="csa" localSheetId="6">[18]JAN09!#REF!</definedName>
    <definedName name="csa" localSheetId="7">[18]JAN09!#REF!</definedName>
    <definedName name="csa" localSheetId="10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[31]item!$C$2:$C$550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 localSheetId="10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10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0">#REF!</definedName>
    <definedName name="Database_MI">#REF!</definedName>
    <definedName name="DAWDFAFD" localSheetId="6">[32]Sheet5!#REF!</definedName>
    <definedName name="DAWDFAFD" localSheetId="7">[32]Sheet5!#REF!</definedName>
    <definedName name="DAWDFAFD" localSheetId="10">[32]Sheet5!#REF!</definedName>
    <definedName name="DAWDFAFD">[32]Sheet5!#REF!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0">#REF!</definedName>
    <definedName name="DBGGNSMG">#REF!</definedName>
    <definedName name="DBSend" localSheetId="10">[33]Asumsi!$S$10</definedName>
    <definedName name="DBSend" localSheetId="11">[33]Asumsi!$S$10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9">[37]JAN07!#REF!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7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 localSheetId="10">#REF!</definedName>
    <definedName name="FASDF">#REF!</definedName>
    <definedName name="FCO" localSheetId="6">#REF!</definedName>
    <definedName name="FCO" localSheetId="7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7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7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7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7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9">INDEX([45]KKO!#REF!,MATCH([45]KKO!#REF!:[45]KKO!#REF!,0)*2)</definedName>
    <definedName name="GBR" localSheetId="10">INDEX([46]KKO!#REF!,MATCH([46]KKO!#REF!:[46]KKO!#REF!,0)*2)</definedName>
    <definedName name="GBR" localSheetId="11">INDEX([46]KKO!#REF!,MATCH([46]KKO!#REF!:[46]KKO!#REF!,0)*2)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7">#REF!</definedName>
    <definedName name="GFHHG" localSheetId="10">#REF!</definedName>
    <definedName name="GFHHG">#REF!</definedName>
    <definedName name="GFRKDS" localSheetId="6">#REF!</definedName>
    <definedName name="GFRKDS" localSheetId="7">#REF!</definedName>
    <definedName name="GFRKDS" localSheetId="10">#REF!</definedName>
    <definedName name="GFRKDS">#REF!</definedName>
    <definedName name="GFRSLG" localSheetId="6">#REF!</definedName>
    <definedName name="GFRSLG" localSheetId="7">#REF!</definedName>
    <definedName name="GFRSLG" localSheetId="10">#REF!</definedName>
    <definedName name="GFRSLG">#REF!</definedName>
    <definedName name="GFRSMG" localSheetId="6">#REF!</definedName>
    <definedName name="GFRSMG" localSheetId="7">#REF!</definedName>
    <definedName name="GFRSMG" localSheetId="10">#REF!</definedName>
    <definedName name="GFRSMG">#REF!</definedName>
    <definedName name="gg" localSheetId="6">#REF!</definedName>
    <definedName name="gg" localSheetId="7">#REF!</definedName>
    <definedName name="gg" localSheetId="10">#REF!</definedName>
    <definedName name="gg">#REF!</definedName>
    <definedName name="ggg" localSheetId="6">#REF!</definedName>
    <definedName name="ggg" localSheetId="7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7">#REF!</definedName>
    <definedName name="H" localSheetId="10">#REF!</definedName>
    <definedName name="H">#REF!</definedName>
    <definedName name="harga">[47]RAB!$F$12:$J$175</definedName>
    <definedName name="hari" localSheetId="9">[48]Format!$AA$1:$AG$1</definedName>
    <definedName name="hari">[49]Format!$AA$1:$AG$1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7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 localSheetId="10">#REF!</definedName>
    <definedName name="HarMatTRWIV">#REF!</definedName>
    <definedName name="HARTO" localSheetId="6">#REF!</definedName>
    <definedName name="HARTO" localSheetId="7">#REF!</definedName>
    <definedName name="HARTO" localSheetId="10">#REF!</definedName>
    <definedName name="HARTO">#REF!</definedName>
    <definedName name="HB" localSheetId="6">#REF!</definedName>
    <definedName name="HB" localSheetId="7">#REF!</definedName>
    <definedName name="HB" localSheetId="10">#REF!</definedName>
    <definedName name="HB">#REF!</definedName>
    <definedName name="HBDUA" localSheetId="6">#REF!</definedName>
    <definedName name="HBDUA" localSheetId="7">#REF!</definedName>
    <definedName name="HBDUA" localSheetId="10">#REF!</definedName>
    <definedName name="HBDUA">#REF!</definedName>
    <definedName name="HBsatu" localSheetId="6">#REF!</definedName>
    <definedName name="HBsatu" localSheetId="7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0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7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7">#REF!</definedName>
    <definedName name="Indikator215" localSheetId="10">#REF!</definedName>
    <definedName name="Indikator215">#REF!</definedName>
    <definedName name="INDUK">[51]DTU!$B$2:$D$48</definedName>
    <definedName name="input" localSheetId="6">'[52]Neraca seAPJ'!#REF!</definedName>
    <definedName name="input" localSheetId="9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 localSheetId="10">#REF!</definedName>
    <definedName name="IPP">#REF!</definedName>
    <definedName name="ips" localSheetId="6">[18]JAN09!#REF!</definedName>
    <definedName name="ips" localSheetId="9">[18]JAN09!#REF!</definedName>
    <definedName name="ips" localSheetId="5">[18]JAN09!#REF!</definedName>
    <definedName name="ips" localSheetId="10">[18]JAN09!#REF!</definedName>
    <definedName name="ips">[18]JAN09!#REF!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7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7">#REF!</definedName>
    <definedName name="iujnyhnuh" localSheetId="10">#REF!</definedName>
    <definedName name="iujnyhnuh">#REF!</definedName>
    <definedName name="j" localSheetId="6">#REF!</definedName>
    <definedName name="j" localSheetId="7">#REF!</definedName>
    <definedName name="j" localSheetId="10">#REF!</definedName>
    <definedName name="j">#REF!</definedName>
    <definedName name="JAJA" localSheetId="6">'[53]W-NAD'!#REF!</definedName>
    <definedName name="JAJA" localSheetId="7">'[53]W-NAD'!#REF!</definedName>
    <definedName name="JAJA" localSheetId="10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9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 localSheetId="10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7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 localSheetId="10">#REF!</definedName>
    <definedName name="JP">#REF!</definedName>
    <definedName name="JTR" localSheetId="6">#REF!</definedName>
    <definedName name="JTR" localSheetId="7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7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 localSheetId="10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0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7">#REF!</definedName>
    <definedName name="kjdhgf" localSheetId="10">#REF!</definedName>
    <definedName name="kjdhgf">#REF!</definedName>
    <definedName name="kjgjhg" localSheetId="6">#REF!</definedName>
    <definedName name="kjgjhg" localSheetId="7">#REF!</definedName>
    <definedName name="kjgjhg" localSheetId="10">#REF!</definedName>
    <definedName name="kjgjhg">#REF!</definedName>
    <definedName name="KK" localSheetId="6">[22]Usulan!#REF!</definedName>
    <definedName name="KK" localSheetId="7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7">#REF!</definedName>
    <definedName name="kode_Cabang" localSheetId="10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7">#REF!</definedName>
    <definedName name="Kode_Kecamatan" localSheetId="10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7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7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7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7">#REF!</definedName>
    <definedName name="Kuat" localSheetId="10">#REF!</definedName>
    <definedName name="Kuat">#REF!</definedName>
    <definedName name="Kuat1" localSheetId="6">#REF!</definedName>
    <definedName name="Kuat1" localSheetId="7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 localSheetId="10">#REF!</definedName>
    <definedName name="kurva">#REF!</definedName>
    <definedName name="Kutools_PDL0_1" localSheetId="9">INDEX([45]PDL!$B$1:$B$3,IFERROR(MATCH([45]KKO!$D$15,[45]PDL!$A$1:$A$2,),3))</definedName>
    <definedName name="Kutools_PDL0_1" localSheetId="10">INDEX([46]PDL!$B$1:$B$3,IFERROR(MATCH([46]KKO!$D$15,[46]PDL!$A$1:$A$2,),3))</definedName>
    <definedName name="Kutools_PDL0_1" localSheetId="11">INDEX([46]PDL!$B$1:$B$3,IFERROR(MATCH([46]KKO!$D$15,[46]PDL!$A$1:$A$2,),3))</definedName>
    <definedName name="Kutools_PDL0_1">INDEX(PDL!$B$1:$B$3,IFERROR(MATCH(KKO!$D$15,PDL!$A$1:$A$2,),3))</definedName>
    <definedName name="Kutools_PDL1_1" localSheetId="9">INDEX([45]PDL!$D$4:$D$6,IFERROR(MATCH([45]KKO!$D$15,[45]PDL!$C$4:$C$5,),3))</definedName>
    <definedName name="Kutools_PDL1_1" localSheetId="10">INDEX([46]PDL!$D$4:$D$6,IFERROR(MATCH([46]KKO!$D$15,[46]PDL!$C$4:$C$5,),3))</definedName>
    <definedName name="Kutools_PDL1_1" localSheetId="11">INDEX([46]PDL!$D$4:$D$6,IFERROR(MATCH([46]KKO!$D$15,[46]PDL!$C$4:$C$5,),3))</definedName>
    <definedName name="Kutools_PDL1_1">INDEX(PDL!$D$4:$D$6,IFERROR(MATCH(KKO!$D$15,PDL!$C$4:$C$5,),3))</definedName>
    <definedName name="Kutools_PDL10_1" localSheetId="9">INDEX([45]PDL!$V$31:$V$33,IFERROR(MATCH([45]KKO!$K$15,[45]PDL!$U$31:$U$32,),3))</definedName>
    <definedName name="Kutools_PDL10_1" localSheetId="10">INDEX([46]PDL!$V$31:$V$33,IFERROR(MATCH([46]KKO!$K$15,[46]PDL!$U$31:$U$32,),3))</definedName>
    <definedName name="Kutools_PDL10_1" localSheetId="11">INDEX([46]PDL!$V$31:$V$33,IFERROR(MATCH([46]KKO!$K$15,[46]PDL!$U$31:$U$32,),3))</definedName>
    <definedName name="Kutools_PDL10_1">INDEX(PDL!$V$31:$V$33,IFERROR(MATCH(KKO!$K$15,PDL!$U$31:$U$32,),3))</definedName>
    <definedName name="Kutools_PDL2_1" localSheetId="9">INDEX([45]PDL!$F$7:$F$9,IFERROR(MATCH([45]KKO!$K$15,[45]PDL!$E$7:$E$8,),3))</definedName>
    <definedName name="Kutools_PDL2_1" localSheetId="10">INDEX([46]PDL!$F$7:$F$9,IFERROR(MATCH([46]KKO!$K$15,[46]PDL!$E$7:$E$8,),3))</definedName>
    <definedName name="Kutools_PDL2_1" localSheetId="11">INDEX([46]PDL!$F$7:$F$9,IFERROR(MATCH([46]KKO!$K$15,[46]PDL!$E$7:$E$8,),3))</definedName>
    <definedName name="Kutools_PDL2_1">INDEX(PDL!$F$7:$F$9,IFERROR(MATCH(KKO!$K$15,PDL!$E$7:$E$8,),3))</definedName>
    <definedName name="Kutools_PDL3_1" localSheetId="9">INDEX([45]PDL!$H$10:$H$12,IFERROR(MATCH([45]KKO!$D$15,[45]PDL!$G$10:$G$11,),3))</definedName>
    <definedName name="Kutools_PDL3_1" localSheetId="10">INDEX([46]PDL!$H$10:$H$12,IFERROR(MATCH([46]KKO!$D$15,[46]PDL!$G$10:$G$11,),3))</definedName>
    <definedName name="Kutools_PDL3_1" localSheetId="11">INDEX([46]PDL!$H$10:$H$12,IFERROR(MATCH([46]KKO!$D$15,[46]PDL!$G$10:$G$11,),3))</definedName>
    <definedName name="Kutools_PDL3_1">INDEX(PDL!$H$10:$H$12,IFERROR(MATCH(KKO!$D$15,PDL!$G$10:$G$11,),3))</definedName>
    <definedName name="Kutools_PDL4_1" localSheetId="9">INDEX([45]PDL!$J$13:$J$15,IFERROR(MATCH([45]KKO!$D$15,[45]PDL!$I$13:$I$14,),3))</definedName>
    <definedName name="Kutools_PDL4_1" localSheetId="10">INDEX([46]PDL!$J$13:$J$15,IFERROR(MATCH([46]KKO!$D$15,[46]PDL!$I$13:$I$14,),3))</definedName>
    <definedName name="Kutools_PDL4_1" localSheetId="11">INDEX([46]PDL!$J$13:$J$15,IFERROR(MATCH([46]KKO!$D$15,[46]PDL!$I$13:$I$14,),3))</definedName>
    <definedName name="Kutools_PDL4_1">INDEX(PDL!$J$13:$J$15,IFERROR(MATCH(KKO!$D$15,PDL!$I$13:$I$14,),3))</definedName>
    <definedName name="Kutools_PDL5_1" localSheetId="9">INDEX([45]PDL!$L$16:$L$18,IFERROR(MATCH([45]KKO!$K$15,[45]PDL!$K$16:$K$17,),3))</definedName>
    <definedName name="Kutools_PDL5_1" localSheetId="10">INDEX([46]PDL!$L$16:$L$18,IFERROR(MATCH([46]KKO!$K$15,[46]PDL!$K$16:$K$17,),3))</definedName>
    <definedName name="Kutools_PDL5_1" localSheetId="11">INDEX([46]PDL!$L$16:$L$18,IFERROR(MATCH([46]KKO!$K$15,[46]PDL!$K$16:$K$17,),3))</definedName>
    <definedName name="Kutools_PDL5_1">INDEX(PDL!$L$16:$L$18,IFERROR(MATCH(KKO!$K$15,PDL!$K$16:$K$17,),3))</definedName>
    <definedName name="Kutools_PDL6_1" localSheetId="9">INDEX([45]PDL!$N$19:$N$21,IFERROR(MATCH([45]KKO!$D$15,[45]PDL!$M$19:$M$20,),3))</definedName>
    <definedName name="Kutools_PDL6_1" localSheetId="10">INDEX([46]PDL!$N$19:$N$21,IFERROR(MATCH([46]KKO!$D$15,[46]PDL!$M$19:$M$20,),3))</definedName>
    <definedName name="Kutools_PDL6_1" localSheetId="11">INDEX([46]PDL!$N$19:$N$21,IFERROR(MATCH([46]KKO!$D$15,[46]PDL!$M$19:$M$20,),3))</definedName>
    <definedName name="Kutools_PDL6_1">INDEX(PDL!$N$19:$N$21,IFERROR(MATCH(KKO!$D$15,PDL!$M$19:$M$20,),3))</definedName>
    <definedName name="Kutools_PDL7_1" localSheetId="9">INDEX([45]PDL!$P$22:$P$24,IFERROR(MATCH([45]KKO!$D$15,[45]PDL!$O$22:$O$23,),3))</definedName>
    <definedName name="Kutools_PDL7_1" localSheetId="10">INDEX([46]PDL!$P$22:$P$24,IFERROR(MATCH([46]KKO!$D$15,[46]PDL!$O$22:$O$23,),3))</definedName>
    <definedName name="Kutools_PDL7_1" localSheetId="11">INDEX([46]PDL!$P$22:$P$24,IFERROR(MATCH([46]KKO!$D$15,[46]PDL!$O$22:$O$23,),3))</definedName>
    <definedName name="Kutools_PDL7_1">INDEX(PDL!$P$22:$P$24,IFERROR(MATCH(KKO!$D$15,PDL!$O$22:$O$23,),3))</definedName>
    <definedName name="Kutools_PDL8_1" localSheetId="9">INDEX([45]PDL!$R$25:$R$27,IFERROR(MATCH([45]KKO!$D$15,[45]PDL!$Q$25:$Q$26,),3))</definedName>
    <definedName name="Kutools_PDL8_1" localSheetId="10">INDEX([46]PDL!$R$25:$R$27,IFERROR(MATCH([46]KKO!$D$15,[46]PDL!$Q$25:$Q$26,),3))</definedName>
    <definedName name="Kutools_PDL8_1" localSheetId="11">INDEX([46]PDL!$R$25:$R$27,IFERROR(MATCH([46]KKO!$D$15,[46]PDL!$Q$25:$Q$26,),3))</definedName>
    <definedName name="Kutools_PDL8_1">INDEX(PDL!$R$25:$R$27,IFERROR(MATCH(KKO!$D$15,PDL!$Q$25:$Q$26,),3))</definedName>
    <definedName name="Kutools_PDL9_1" localSheetId="9">INDEX([45]PDL!$T$28:$T$30,IFERROR(MATCH([45]KKO!$D$15,[45]PDL!$S$28:$S$29,),3))</definedName>
    <definedName name="Kutools_PDL9_1" localSheetId="10">INDEX([46]PDL!$T$28:$T$30,IFERROR(MATCH([46]KKO!$D$15,[46]PDL!$S$28:$S$29,),3))</definedName>
    <definedName name="Kutools_PDL9_1" localSheetId="11">INDEX([46]PDL!$T$28:$T$30,IFERROR(MATCH([46]KKO!$D$15,[46]PDL!$S$28:$S$29,),3))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 localSheetId="10">#REF!</definedName>
    <definedName name="KWHSLG">#REF!</definedName>
    <definedName name="KWHSMG" localSheetId="6">#REF!</definedName>
    <definedName name="KWHSMG" localSheetId="7">#REF!</definedName>
    <definedName name="KWHSMG" localSheetId="10">#REF!</definedName>
    <definedName name="KWHSMG">#REF!</definedName>
    <definedName name="l" localSheetId="6">[60]PMT!#REF!</definedName>
    <definedName name="l" localSheetId="7">[60]PMT!#REF!</definedName>
    <definedName name="l" localSheetId="10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7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7">#REF!</definedName>
    <definedName name="LAMASLG" localSheetId="10">#REF!</definedName>
    <definedName name="LAMASLG">#REF!</definedName>
    <definedName name="LAMASMG" localSheetId="6">#REF!</definedName>
    <definedName name="LAMASMG" localSheetId="7">#REF!</definedName>
    <definedName name="LAMASMG" localSheetId="10">#REF!</definedName>
    <definedName name="LAMASMG">#REF!</definedName>
    <definedName name="LAMP_1" localSheetId="6">#REF!</definedName>
    <definedName name="LAMP_1" localSheetId="7">#REF!</definedName>
    <definedName name="LAMP_1" localSheetId="10">#REF!</definedName>
    <definedName name="LAMP_1">#REF!</definedName>
    <definedName name="Lamp_10" localSheetId="6">#REF!</definedName>
    <definedName name="Lamp_10" localSheetId="7">#REF!</definedName>
    <definedName name="Lamp_10" localSheetId="10">#REF!</definedName>
    <definedName name="Lamp_10">#REF!</definedName>
    <definedName name="Lamp_11" localSheetId="6">#REF!</definedName>
    <definedName name="Lamp_11" localSheetId="7">#REF!</definedName>
    <definedName name="Lamp_11" localSheetId="10">#REF!</definedName>
    <definedName name="Lamp_11">#REF!</definedName>
    <definedName name="Lamp_12" localSheetId="6">#REF!</definedName>
    <definedName name="Lamp_12" localSheetId="7">#REF!</definedName>
    <definedName name="Lamp_12" localSheetId="10">#REF!</definedName>
    <definedName name="Lamp_12">#REF!</definedName>
    <definedName name="Lamp_13" localSheetId="6">#REF!</definedName>
    <definedName name="Lamp_13" localSheetId="7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 localSheetId="10">#REF!</definedName>
    <definedName name="Lamp_1b">#REF!</definedName>
    <definedName name="LAMP_2" localSheetId="6">#REF!</definedName>
    <definedName name="LAMP_2" localSheetId="7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 localSheetId="10">#REF!</definedName>
    <definedName name="Lamp_2b">#REF!</definedName>
    <definedName name="LAMP_3" localSheetId="6">#REF!</definedName>
    <definedName name="LAMP_3" localSheetId="7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 localSheetId="10">#REF!</definedName>
    <definedName name="Lamp_3b">#REF!</definedName>
    <definedName name="LAMP_4" localSheetId="6">#REF!</definedName>
    <definedName name="LAMP_4" localSheetId="7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 localSheetId="10">#REF!</definedName>
    <definedName name="Lamp_4b">#REF!</definedName>
    <definedName name="LAMP_5" localSheetId="6">#REF!</definedName>
    <definedName name="LAMP_5" localSheetId="7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 localSheetId="10">#REF!</definedName>
    <definedName name="Lamp_6b">#REF!</definedName>
    <definedName name="LAMP_7" localSheetId="6">#REF!</definedName>
    <definedName name="LAMP_7" localSheetId="7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 localSheetId="10">#REF!</definedName>
    <definedName name="Lamp_9">#REF!</definedName>
    <definedName name="LAP_12RB">[63]INPBA!$F$2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7">#REF!</definedName>
    <definedName name="ldkfg" localSheetId="10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 localSheetId="10">[18]JAN09!#REF!</definedName>
    <definedName name="lk" localSheetId="11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7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7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 localSheetId="10">#REF!</definedName>
    <definedName name="M">#REF!</definedName>
    <definedName name="M_19" localSheetId="6">'[61]FORM-B'!#REF!</definedName>
    <definedName name="M_19" localSheetId="7">'[61]FORM-B'!#REF!</definedName>
    <definedName name="M_19" localSheetId="10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0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 localSheetId="10">#REF!</definedName>
    <definedName name="MutasiMatPDP">#REF!</definedName>
    <definedName name="NAMA" localSheetId="6">#REF!</definedName>
    <definedName name="NAMA" localSheetId="7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 localSheetId="10">#REF!</definedName>
    <definedName name="nama_kabupaten">#REF!</definedName>
    <definedName name="NAMA1" localSheetId="6">#REF!</definedName>
    <definedName name="NAMA1" localSheetId="7">#REF!</definedName>
    <definedName name="NAMA1" localSheetId="10">#REF!</definedName>
    <definedName name="NAMA1">#REF!</definedName>
    <definedName name="NAMA2" localSheetId="6">#REF!</definedName>
    <definedName name="NAMA2" localSheetId="7">#REF!</definedName>
    <definedName name="NAMA2" localSheetId="10">#REF!</definedName>
    <definedName name="NAMA2">#REF!</definedName>
    <definedName name="NAMABARU" localSheetId="6">#REF!</definedName>
    <definedName name="NAMABARU" localSheetId="7">#REF!</definedName>
    <definedName name="NAMABARU" localSheetId="10">#REF!</definedName>
    <definedName name="NAMABARU">#REF!</definedName>
    <definedName name="NamaWil">[68]Cover!$B$7</definedName>
    <definedName name="NEGO" localSheetId="6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7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7">#REF!</definedName>
    <definedName name="netmargim" localSheetId="10">#REF!</definedName>
    <definedName name="netmargim">#REF!</definedName>
    <definedName name="nmcabang" localSheetId="6">#REF!</definedName>
    <definedName name="nmcabang" localSheetId="7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7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7">#REF!</definedName>
    <definedName name="OCGHSE" localSheetId="10">#REF!</definedName>
    <definedName name="OCGHSE">#REF!</definedName>
    <definedName name="OCRKDS" localSheetId="6">#REF!</definedName>
    <definedName name="OCRKDS" localSheetId="7">#REF!</definedName>
    <definedName name="OCRKDS" localSheetId="10">#REF!</definedName>
    <definedName name="OCRKDS">#REF!</definedName>
    <definedName name="OCRSLG" localSheetId="6">#REF!</definedName>
    <definedName name="OCRSLG" localSheetId="7">#REF!</definedName>
    <definedName name="OCRSLG" localSheetId="10">#REF!</definedName>
    <definedName name="OCRSLG">#REF!</definedName>
    <definedName name="OCRSMG" localSheetId="6">#REF!</definedName>
    <definedName name="OCRSMG" localSheetId="7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7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[69]Valuation!$I$53</definedName>
    <definedName name="OUTGOING" localSheetId="9">[40]PARAMETER!$B$11:$B$1059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7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7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 localSheetId="10">#REF!</definedName>
    <definedName name="period">#REF!</definedName>
    <definedName name="pict" localSheetId="9">[45]KKO!#REF!</definedName>
    <definedName name="pict" localSheetId="10">[46]KKO!#REF!</definedName>
    <definedName name="pict" localSheetId="11">[46]KKO!#REF!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7">#REF!</definedName>
    <definedName name="PLG_DAYA_33_197KVA" localSheetId="10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 localSheetId="10">[18]JAN09!#REF!</definedName>
    <definedName name="poi" localSheetId="11">[18]JAN09!#REF!</definedName>
    <definedName name="poi">[18]JAN09!#REF!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[57]data!$G$2:$G$54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7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7">#REF!</definedName>
    <definedName name="print" localSheetId="10">#REF!</definedName>
    <definedName name="print">#REF!</definedName>
    <definedName name="PRINT_AR01" localSheetId="6">[32]Sheet5!#REF!</definedName>
    <definedName name="PRINT_AR01" localSheetId="9">[32]Sheet5!#REF!</definedName>
    <definedName name="PRINT_AR01" localSheetId="7">[32]Sheet5!#REF!</definedName>
    <definedName name="PRINT_AR01" localSheetId="10">[32]Sheet5!#REF!</definedName>
    <definedName name="PRINT_AR01">[32]Sheet5!#REF!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0">'Peta lokasi'!$A$1:$AD$67</definedName>
    <definedName name="_xlnm.Print_Area" localSheetId="8">RAB!$A$1:$K$146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7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7">#REF!</definedName>
    <definedName name="Print_area1" localSheetId="10">#REF!</definedName>
    <definedName name="Print_area1">#REF!</definedName>
    <definedName name="PRINT_TITLE" localSheetId="6">#REF!</definedName>
    <definedName name="PRINT_TITLE" localSheetId="7">#REF!</definedName>
    <definedName name="PRINT_TITLE" localSheetId="10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0">#REF!</definedName>
    <definedName name="PRINT_TITLES_MI_19">#REF!</definedName>
    <definedName name="PRINT2" localSheetId="6">[32]Sheet5!#REF!</definedName>
    <definedName name="PRINT2" localSheetId="7">[32]Sheet5!#REF!</definedName>
    <definedName name="PRINT2" localSheetId="10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7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[71]JURNAL!#REF!</definedName>
    <definedName name="PUR" localSheetId="9">[71]JURNAL!#REF!</definedName>
    <definedName name="PUR" localSheetId="7">[71]JURNAL!#REF!</definedName>
    <definedName name="PUR" localSheetId="10">[71]JURNAL!#REF!</definedName>
    <definedName name="PUR">[71]JURNAL!#REF!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7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 localSheetId="10">#REF!</definedName>
    <definedName name="RAB">#REF!</definedName>
    <definedName name="rafi" localSheetId="6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0">[18]JAN09!#REF!</definedName>
    <definedName name="rafi">[18]JAN09!#REF!</definedName>
    <definedName name="raja" localSheetId="6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7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 localSheetId="10">[18]JAN09!#REF!</definedName>
    <definedName name="rcps" localSheetId="11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 localSheetId="10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7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7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 localSheetId="10">#REF!</definedName>
    <definedName name="RTYHRTY">#REF!</definedName>
    <definedName name="rtyu" localSheetId="6">[72]JAN07!#REF!</definedName>
    <definedName name="rtyu" localSheetId="9">[73]JAN07!#REF!</definedName>
    <definedName name="rtyu" localSheetId="7">[72]JAN07!#REF!</definedName>
    <definedName name="rtyu" localSheetId="10">[73]JAN07!#REF!</definedName>
    <definedName name="rtyu">[73]JAN07!#REF!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 localSheetId="10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 localSheetId="10">[18]JAN09!#REF!</definedName>
    <definedName name="sasa" localSheetId="11">[18]JAN09!#REF!</definedName>
    <definedName name="sasa">[18]JAN09!#REF!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7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 localSheetId="10">#REF!</definedName>
    <definedName name="SD">#REF!</definedName>
    <definedName name="sdc">[51]DTU!$B$2:$D$48</definedName>
    <definedName name="sdffA" localSheetId="6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7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7">#REF!</definedName>
    <definedName name="SEBABSMG" localSheetId="10">#REF!</definedName>
    <definedName name="SEBABSMG">#REF!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7">#REF!</definedName>
    <definedName name="semarang1" localSheetId="10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9">#REF!</definedName>
    <definedName name="SF" localSheetId="7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7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7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 localSheetId="10">#REF!</definedName>
    <definedName name="SPK">#REF!</definedName>
    <definedName name="SREWA" localSheetId="6">#REF!</definedName>
    <definedName name="SREWA" localSheetId="7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 localSheetId="10">#REF!</definedName>
    <definedName name="Stand">#REF!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9">#REF!</definedName>
    <definedName name="STPDari" localSheetId="7">#REF!</definedName>
    <definedName name="STPDari" localSheetId="10">#REF!</definedName>
    <definedName name="STPDari">#REF!</definedName>
    <definedName name="sujono">'[82]master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 localSheetId="10">[2]prod03!#REF!</definedName>
    <definedName name="SUM" localSheetId="11">[2]prod03!#REF!</definedName>
    <definedName name="SUM">[2]prod03!#REF!</definedName>
    <definedName name="sumber">[83]SuMBER!$N$3:$FO$21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 localSheetId="10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7">#REF!</definedName>
    <definedName name="Tabel_Cabang" localSheetId="10">#REF!</definedName>
    <definedName name="Tabel_Cabang">#REF!</definedName>
    <definedName name="Tabel_Wilayah">[84]Sheet1!$E$2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[85]bantu!$M$5:$X$5</definedName>
    <definedName name="Tahun">[86]bantu!$M$5:$X$5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7">#REF!</definedName>
    <definedName name="TambahAT" localSheetId="10">#REF!</definedName>
    <definedName name="TambahAT">#REF!</definedName>
    <definedName name="TAMPILKAN">[63]INPBA!$F$2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7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7">#REF!</definedName>
    <definedName name="TANGGALSMG" localSheetId="10">#REF!</definedName>
    <definedName name="TANGGALSMG">#REF!</definedName>
    <definedName name="TARGET_USAHA" localSheetId="6">#REF!</definedName>
    <definedName name="TARGET_USAHA" localSheetId="7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7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 localSheetId="10">[18]JAN09!#REF!</definedName>
    <definedName name="TIARA" localSheetId="11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7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 localSheetId="10">#REF!</definedName>
    <definedName name="TRWE">#REF!</definedName>
    <definedName name="TV">[69]Valuation!$I$61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7">#REF!</definedName>
    <definedName name="UFRKDS" localSheetId="10">#REF!</definedName>
    <definedName name="UFRKDS">#REF!</definedName>
    <definedName name="UFRSLG" localSheetId="6">#REF!</definedName>
    <definedName name="UFRSLG" localSheetId="7">#REF!</definedName>
    <definedName name="UFRSLG" localSheetId="10">#REF!</definedName>
    <definedName name="UFRSLG">#REF!</definedName>
    <definedName name="UFRSMG" localSheetId="6">#REF!</definedName>
    <definedName name="UFRSMG" localSheetId="7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 localSheetId="10">#REF!</definedName>
    <definedName name="UOUO">#REF!</definedName>
    <definedName name="UPAH">'[87]Rekap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 localSheetId="10">#REF!</definedName>
    <definedName name="URAIAN">#REF!</definedName>
    <definedName name="usul" localSheetId="6">[88]Usulan!#REF!</definedName>
    <definedName name="usul" localSheetId="9">[88]Usulan!#REF!</definedName>
    <definedName name="usul" localSheetId="7">[88]Usulan!#REF!</definedName>
    <definedName name="usul" localSheetId="5">[88]Usulan!#REF!</definedName>
    <definedName name="usul" localSheetId="10">[88]Usulan!#REF!</definedName>
    <definedName name="usul">[88]Usulan!#REF!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7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7">#REF!</definedName>
    <definedName name="UTYUE" localSheetId="10">#REF!</definedName>
    <definedName name="UTYUE">#REF!</definedName>
    <definedName name="uu" localSheetId="6">#REF!</definedName>
    <definedName name="uu" localSheetId="7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7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7">[2]prod03!#REF!</definedName>
    <definedName name="WAI" localSheetId="10">[2]prod03!#REF!</definedName>
    <definedName name="WAI">[2]prod03!#REF!</definedName>
    <definedName name="WATES" localSheetId="6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 localSheetId="10">#REF!</definedName>
    <definedName name="X_19">#REF!</definedName>
    <definedName name="xs" localSheetId="6">[72]JAN07!#REF!</definedName>
    <definedName name="xs" localSheetId="9">[73]JAN07!#REF!</definedName>
    <definedName name="xs" localSheetId="7">[72]JAN07!#REF!</definedName>
    <definedName name="xs" localSheetId="5">[73]JAN07!#REF!</definedName>
    <definedName name="xs" localSheetId="10">[73]JAN07!#REF!</definedName>
    <definedName name="xs">[73]JAN07!#REF!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7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7">#REF!</definedName>
    <definedName name="yy" localSheetId="10">#REF!</definedName>
    <definedName name="yy">#REF!</definedName>
    <definedName name="Z" localSheetId="6">#REF!</definedName>
    <definedName name="Z" localSheetId="7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8"/>
</workbook>
</file>

<file path=xl/calcChain.xml><?xml version="1.0" encoding="utf-8"?>
<calcChain xmlns="http://schemas.openxmlformats.org/spreadsheetml/2006/main">
  <c r="F115" i="11" l="1"/>
  <c r="F114" i="11"/>
  <c r="F113" i="11"/>
  <c r="F112" i="11"/>
  <c r="F122" i="11"/>
  <c r="F121" i="11"/>
  <c r="F120" i="11"/>
  <c r="F119" i="11"/>
  <c r="F118" i="11"/>
  <c r="G116" i="11"/>
  <c r="G117" i="11"/>
  <c r="G118" i="11"/>
  <c r="G119" i="11"/>
  <c r="G120" i="11"/>
  <c r="G121" i="11"/>
  <c r="D116" i="11"/>
  <c r="H116" i="11" s="1"/>
  <c r="E116" i="11"/>
  <c r="D117" i="11"/>
  <c r="J117" i="11" s="1"/>
  <c r="E117" i="11"/>
  <c r="D118" i="11"/>
  <c r="E118" i="11"/>
  <c r="D119" i="11"/>
  <c r="H119" i="11" s="1"/>
  <c r="E119" i="11"/>
  <c r="D120" i="11"/>
  <c r="H120" i="11" s="1"/>
  <c r="E120" i="11"/>
  <c r="D121" i="11"/>
  <c r="J121" i="11" s="1"/>
  <c r="E121" i="11"/>
  <c r="F83" i="11"/>
  <c r="F82" i="11"/>
  <c r="F81" i="11"/>
  <c r="F80" i="11"/>
  <c r="F77" i="11"/>
  <c r="F76" i="11"/>
  <c r="F75" i="11"/>
  <c r="F74" i="11"/>
  <c r="F71" i="11"/>
  <c r="F70" i="11"/>
  <c r="F69" i="11"/>
  <c r="F68" i="11"/>
  <c r="F65" i="11"/>
  <c r="F64" i="11"/>
  <c r="F63" i="11"/>
  <c r="F62" i="11"/>
  <c r="F61" i="11"/>
  <c r="F60" i="11"/>
  <c r="F57" i="11"/>
  <c r="F56" i="11"/>
  <c r="F55" i="11"/>
  <c r="F54" i="11"/>
  <c r="F53" i="11"/>
  <c r="F50" i="11"/>
  <c r="F49" i="11"/>
  <c r="F48" i="11"/>
  <c r="F47" i="11"/>
  <c r="F46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D44" i="11"/>
  <c r="J44" i="11" s="1"/>
  <c r="E44" i="11"/>
  <c r="D45" i="11"/>
  <c r="J45" i="11" s="1"/>
  <c r="E45" i="11"/>
  <c r="D46" i="11"/>
  <c r="E46" i="11"/>
  <c r="D47" i="11"/>
  <c r="H47" i="11" s="1"/>
  <c r="E47" i="11"/>
  <c r="D48" i="11"/>
  <c r="H48" i="11" s="1"/>
  <c r="E48" i="11"/>
  <c r="D49" i="11"/>
  <c r="J49" i="11" s="1"/>
  <c r="E49" i="11"/>
  <c r="D50" i="11"/>
  <c r="I50" i="11" s="1"/>
  <c r="E50" i="11"/>
  <c r="D51" i="11"/>
  <c r="H51" i="11" s="1"/>
  <c r="E51" i="11"/>
  <c r="D52" i="11"/>
  <c r="H52" i="11" s="1"/>
  <c r="E52" i="11"/>
  <c r="D53" i="11"/>
  <c r="J53" i="11" s="1"/>
  <c r="E53" i="11"/>
  <c r="D54" i="11"/>
  <c r="E54" i="11"/>
  <c r="D55" i="11"/>
  <c r="H55" i="11" s="1"/>
  <c r="E55" i="11"/>
  <c r="D56" i="11"/>
  <c r="H56" i="11" s="1"/>
  <c r="E56" i="11"/>
  <c r="D57" i="11"/>
  <c r="E57" i="11"/>
  <c r="D58" i="11"/>
  <c r="I58" i="11" s="1"/>
  <c r="E58" i="11"/>
  <c r="D59" i="11"/>
  <c r="H59" i="11" s="1"/>
  <c r="E59" i="11"/>
  <c r="D60" i="11"/>
  <c r="H60" i="11" s="1"/>
  <c r="E60" i="11"/>
  <c r="D61" i="11"/>
  <c r="J61" i="11" s="1"/>
  <c r="E61" i="11"/>
  <c r="D62" i="11"/>
  <c r="E62" i="11"/>
  <c r="D63" i="11"/>
  <c r="H63" i="11" s="1"/>
  <c r="E63" i="11"/>
  <c r="D64" i="11"/>
  <c r="H64" i="11" s="1"/>
  <c r="E64" i="11"/>
  <c r="D65" i="11"/>
  <c r="E65" i="11"/>
  <c r="D66" i="11"/>
  <c r="I66" i="11" s="1"/>
  <c r="E66" i="11"/>
  <c r="D67" i="11"/>
  <c r="H67" i="11" s="1"/>
  <c r="E67" i="11"/>
  <c r="D68" i="11"/>
  <c r="H68" i="11" s="1"/>
  <c r="E68" i="11"/>
  <c r="D69" i="11"/>
  <c r="J69" i="11" s="1"/>
  <c r="E69" i="11"/>
  <c r="D70" i="11"/>
  <c r="I70" i="11" s="1"/>
  <c r="E70" i="11"/>
  <c r="D71" i="11"/>
  <c r="H71" i="11" s="1"/>
  <c r="E71" i="11"/>
  <c r="D72" i="11"/>
  <c r="J72" i="11" s="1"/>
  <c r="E72" i="11"/>
  <c r="D73" i="11"/>
  <c r="J73" i="11" s="1"/>
  <c r="E73" i="11"/>
  <c r="D74" i="11"/>
  <c r="E74" i="11"/>
  <c r="D75" i="11"/>
  <c r="H75" i="11" s="1"/>
  <c r="E75" i="11"/>
  <c r="D76" i="11"/>
  <c r="H76" i="11" s="1"/>
  <c r="E76" i="11"/>
  <c r="D77" i="11"/>
  <c r="E77" i="11"/>
  <c r="D78" i="11"/>
  <c r="I78" i="11" s="1"/>
  <c r="E78" i="11"/>
  <c r="D79" i="11"/>
  <c r="H79" i="11" s="1"/>
  <c r="E79" i="11"/>
  <c r="D80" i="11"/>
  <c r="H80" i="11" s="1"/>
  <c r="E80" i="11"/>
  <c r="D81" i="11"/>
  <c r="J81" i="11" s="1"/>
  <c r="E81" i="11"/>
  <c r="D82" i="11"/>
  <c r="E82" i="11"/>
  <c r="D83" i="11"/>
  <c r="H83" i="11" s="1"/>
  <c r="E83" i="11"/>
  <c r="G122" i="11"/>
  <c r="G123" i="11"/>
  <c r="G124" i="11"/>
  <c r="D122" i="11"/>
  <c r="H122" i="11" s="1"/>
  <c r="E122" i="11"/>
  <c r="D123" i="11"/>
  <c r="J123" i="11" s="1"/>
  <c r="E123" i="11"/>
  <c r="D124" i="11"/>
  <c r="I124" i="11" s="1"/>
  <c r="E124" i="11"/>
  <c r="I118" i="11" l="1"/>
  <c r="I117" i="11"/>
  <c r="I121" i="11"/>
  <c r="H118" i="11"/>
  <c r="J116" i="11"/>
  <c r="J120" i="11"/>
  <c r="H121" i="11"/>
  <c r="K121" i="11" s="1"/>
  <c r="I120" i="11"/>
  <c r="J119" i="11"/>
  <c r="H117" i="11"/>
  <c r="K117" i="11" s="1"/>
  <c r="I116" i="11"/>
  <c r="I119" i="11"/>
  <c r="J118" i="11"/>
  <c r="J65" i="11"/>
  <c r="J57" i="11"/>
  <c r="I74" i="11"/>
  <c r="I62" i="11"/>
  <c r="I82" i="11"/>
  <c r="J77" i="11"/>
  <c r="I54" i="11"/>
  <c r="I46" i="11"/>
  <c r="I81" i="11"/>
  <c r="I65" i="11"/>
  <c r="I49" i="11"/>
  <c r="I77" i="11"/>
  <c r="I61" i="11"/>
  <c r="I45" i="11"/>
  <c r="I73" i="11"/>
  <c r="I57" i="11"/>
  <c r="I69" i="11"/>
  <c r="I53" i="11"/>
  <c r="H78" i="11"/>
  <c r="J76" i="11"/>
  <c r="J64" i="11"/>
  <c r="H62" i="11"/>
  <c r="J60" i="11"/>
  <c r="H58" i="11"/>
  <c r="J56" i="11"/>
  <c r="J52" i="11"/>
  <c r="H50" i="11"/>
  <c r="J48" i="11"/>
  <c r="J83" i="11"/>
  <c r="H81" i="11"/>
  <c r="I80" i="11"/>
  <c r="J79" i="11"/>
  <c r="H77" i="11"/>
  <c r="I76" i="11"/>
  <c r="J75" i="11"/>
  <c r="H73" i="11"/>
  <c r="I72" i="11"/>
  <c r="J71" i="11"/>
  <c r="H69" i="11"/>
  <c r="I68" i="11"/>
  <c r="J67" i="11"/>
  <c r="H65" i="11"/>
  <c r="I64" i="11"/>
  <c r="J63" i="11"/>
  <c r="H61" i="11"/>
  <c r="I60" i="11"/>
  <c r="J59" i="11"/>
  <c r="H57" i="11"/>
  <c r="I56" i="11"/>
  <c r="J55" i="11"/>
  <c r="H53" i="11"/>
  <c r="I52" i="11"/>
  <c r="J51" i="11"/>
  <c r="H49" i="11"/>
  <c r="I48" i="11"/>
  <c r="J47" i="11"/>
  <c r="H45" i="11"/>
  <c r="I44" i="11"/>
  <c r="J80" i="11"/>
  <c r="H70" i="11"/>
  <c r="J68" i="11"/>
  <c r="H54" i="11"/>
  <c r="H46" i="11"/>
  <c r="I83" i="11"/>
  <c r="J82" i="11"/>
  <c r="I79" i="11"/>
  <c r="J78" i="11"/>
  <c r="I75" i="11"/>
  <c r="J74" i="11"/>
  <c r="H72" i="11"/>
  <c r="I71" i="11"/>
  <c r="J70" i="11"/>
  <c r="I67" i="11"/>
  <c r="K67" i="11" s="1"/>
  <c r="J66" i="11"/>
  <c r="I63" i="11"/>
  <c r="J62" i="11"/>
  <c r="I59" i="11"/>
  <c r="J58" i="11"/>
  <c r="I55" i="11"/>
  <c r="J54" i="11"/>
  <c r="I51" i="11"/>
  <c r="K51" i="11" s="1"/>
  <c r="J50" i="11"/>
  <c r="I47" i="11"/>
  <c r="J46" i="11"/>
  <c r="H44" i="11"/>
  <c r="H82" i="11"/>
  <c r="H74" i="11"/>
  <c r="H66" i="11"/>
  <c r="I123" i="11"/>
  <c r="H124" i="11"/>
  <c r="J122" i="11"/>
  <c r="H123" i="11"/>
  <c r="I122" i="11"/>
  <c r="J124" i="11"/>
  <c r="K120" i="11" l="1"/>
  <c r="K116" i="11"/>
  <c r="K48" i="11"/>
  <c r="K119" i="11"/>
  <c r="K57" i="11"/>
  <c r="K49" i="11"/>
  <c r="K60" i="11"/>
  <c r="K118" i="11"/>
  <c r="K45" i="11"/>
  <c r="K53" i="11"/>
  <c r="K56" i="11"/>
  <c r="K61" i="11"/>
  <c r="K82" i="11"/>
  <c r="K63" i="11"/>
  <c r="K64" i="11"/>
  <c r="K74" i="11"/>
  <c r="K83" i="11"/>
  <c r="K52" i="11"/>
  <c r="K47" i="11"/>
  <c r="K72" i="11"/>
  <c r="K79" i="11"/>
  <c r="K65" i="11"/>
  <c r="K81" i="11"/>
  <c r="K44" i="11"/>
  <c r="K66" i="11"/>
  <c r="K55" i="11"/>
  <c r="K71" i="11"/>
  <c r="K69" i="11"/>
  <c r="K77" i="11"/>
  <c r="K75" i="11"/>
  <c r="K73" i="11"/>
  <c r="K68" i="11"/>
  <c r="K46" i="11"/>
  <c r="K59" i="11"/>
  <c r="K80" i="11"/>
  <c r="K58" i="11"/>
  <c r="K76" i="11"/>
  <c r="K54" i="11"/>
  <c r="K50" i="11"/>
  <c r="K78" i="11"/>
  <c r="K62" i="11"/>
  <c r="K70" i="11"/>
  <c r="K123" i="11"/>
  <c r="K122" i="11"/>
  <c r="K124" i="11"/>
  <c r="D16" i="11" l="1"/>
  <c r="D17" i="11"/>
  <c r="D18" i="11"/>
  <c r="D19" i="11"/>
  <c r="G110" i="11"/>
  <c r="G111" i="11"/>
  <c r="G112" i="11"/>
  <c r="G113" i="11"/>
  <c r="G114" i="11"/>
  <c r="G115" i="11"/>
  <c r="G125" i="11"/>
  <c r="D110" i="11"/>
  <c r="H110" i="11" s="1"/>
  <c r="E110" i="11"/>
  <c r="D111" i="11"/>
  <c r="J111" i="11" s="1"/>
  <c r="E111" i="11"/>
  <c r="D112" i="11"/>
  <c r="I112" i="11" s="1"/>
  <c r="E112" i="11"/>
  <c r="D113" i="11"/>
  <c r="E113" i="11"/>
  <c r="D114" i="11"/>
  <c r="E114" i="11"/>
  <c r="D115" i="11"/>
  <c r="E115" i="11"/>
  <c r="D125" i="11"/>
  <c r="J125" i="11" s="1"/>
  <c r="E125" i="11"/>
  <c r="D8" i="59"/>
  <c r="G108" i="11"/>
  <c r="D108" i="11"/>
  <c r="E108" i="11"/>
  <c r="E16" i="11"/>
  <c r="E17" i="11"/>
  <c r="E18" i="11"/>
  <c r="J115" i="11" l="1"/>
  <c r="H114" i="11"/>
  <c r="H113" i="11"/>
  <c r="I111" i="11"/>
  <c r="I115" i="11"/>
  <c r="H112" i="11"/>
  <c r="J110" i="11"/>
  <c r="J114" i="11"/>
  <c r="I125" i="11"/>
  <c r="H125" i="11"/>
  <c r="H115" i="11"/>
  <c r="I114" i="11"/>
  <c r="J113" i="11"/>
  <c r="H111" i="11"/>
  <c r="I110" i="11"/>
  <c r="K110" i="11" s="1"/>
  <c r="I113" i="11"/>
  <c r="J112" i="11"/>
  <c r="J108" i="11"/>
  <c r="I108" i="11"/>
  <c r="H108" i="11"/>
  <c r="K111" i="11" l="1"/>
  <c r="K125" i="11"/>
  <c r="K115" i="11"/>
  <c r="K113" i="11"/>
  <c r="K112" i="11"/>
  <c r="K114" i="11"/>
  <c r="K108" i="11"/>
  <c r="D109" i="11" l="1"/>
  <c r="H109" i="11" s="1"/>
  <c r="D126" i="11"/>
  <c r="J126" i="11" s="1"/>
  <c r="G109" i="11"/>
  <c r="D43" i="11"/>
  <c r="H43" i="11" s="1"/>
  <c r="G43" i="11"/>
  <c r="F43" i="11"/>
  <c r="D15" i="11"/>
  <c r="H15" i="11" s="1"/>
  <c r="I16" i="11"/>
  <c r="H17" i="11"/>
  <c r="G17" i="11"/>
  <c r="I17" i="11" s="1"/>
  <c r="J17" i="11"/>
  <c r="H18" i="11"/>
  <c r="I18" i="11"/>
  <c r="G18" i="11"/>
  <c r="J18" i="11" s="1"/>
  <c r="H19" i="11"/>
  <c r="D20" i="11"/>
  <c r="H20" i="11" s="1"/>
  <c r="G15" i="11"/>
  <c r="G16" i="11"/>
  <c r="G19" i="11"/>
  <c r="G20" i="11"/>
  <c r="G21" i="11"/>
  <c r="K6" i="60"/>
  <c r="M127" i="11"/>
  <c r="M34" i="11"/>
  <c r="M20" i="11"/>
  <c r="O229" i="10"/>
  <c r="P229" i="10"/>
  <c r="K229" i="10"/>
  <c r="M229" i="10"/>
  <c r="J229" i="10"/>
  <c r="I229" i="10"/>
  <c r="O280" i="10"/>
  <c r="P280" i="10"/>
  <c r="K280" i="10"/>
  <c r="J280" i="10"/>
  <c r="L280" i="10"/>
  <c r="I280" i="10"/>
  <c r="D29" i="11"/>
  <c r="H29" i="11" s="1"/>
  <c r="E29" i="11"/>
  <c r="D30" i="11"/>
  <c r="H30" i="11" s="1"/>
  <c r="E30" i="11"/>
  <c r="O217" i="10"/>
  <c r="P217" i="10"/>
  <c r="K217" i="10"/>
  <c r="M217" i="10"/>
  <c r="J217" i="10"/>
  <c r="I217" i="10"/>
  <c r="G105" i="11"/>
  <c r="E105" i="11"/>
  <c r="D105" i="11"/>
  <c r="G104" i="11"/>
  <c r="E104" i="11"/>
  <c r="D104" i="11"/>
  <c r="H104" i="11" s="1"/>
  <c r="G103" i="11"/>
  <c r="E103" i="11"/>
  <c r="D103" i="11"/>
  <c r="G102" i="11"/>
  <c r="E102" i="11"/>
  <c r="D102" i="11"/>
  <c r="J102" i="11" s="1"/>
  <c r="G101" i="11"/>
  <c r="E101" i="11"/>
  <c r="D101" i="11"/>
  <c r="I101" i="11" s="1"/>
  <c r="G100" i="11"/>
  <c r="E100" i="11"/>
  <c r="D100" i="11"/>
  <c r="G99" i="11"/>
  <c r="E99" i="11"/>
  <c r="D99" i="11"/>
  <c r="H99" i="11" s="1"/>
  <c r="G98" i="11"/>
  <c r="E98" i="11"/>
  <c r="D98" i="11"/>
  <c r="G97" i="11"/>
  <c r="E97" i="11"/>
  <c r="D97" i="11"/>
  <c r="G96" i="11"/>
  <c r="E96" i="11"/>
  <c r="D96" i="11"/>
  <c r="G95" i="11"/>
  <c r="E95" i="11"/>
  <c r="D95" i="11"/>
  <c r="J95" i="11" s="1"/>
  <c r="G94" i="11"/>
  <c r="E94" i="11"/>
  <c r="D94" i="11"/>
  <c r="J94" i="11" s="1"/>
  <c r="G93" i="11"/>
  <c r="E93" i="11"/>
  <c r="D93" i="11"/>
  <c r="G92" i="11"/>
  <c r="E92" i="11"/>
  <c r="D92" i="11"/>
  <c r="G91" i="11"/>
  <c r="E91" i="11"/>
  <c r="D91" i="11"/>
  <c r="G90" i="11"/>
  <c r="E90" i="11"/>
  <c r="D90" i="11"/>
  <c r="G89" i="11"/>
  <c r="E89" i="11"/>
  <c r="D89" i="11"/>
  <c r="J89" i="11" s="1"/>
  <c r="G88" i="11"/>
  <c r="E88" i="11"/>
  <c r="D88" i="11"/>
  <c r="G87" i="11"/>
  <c r="E87" i="11"/>
  <c r="D87" i="11"/>
  <c r="G86" i="11"/>
  <c r="E86" i="11"/>
  <c r="D86" i="11"/>
  <c r="G85" i="11"/>
  <c r="E85" i="11"/>
  <c r="D85" i="11"/>
  <c r="I85" i="11" s="1"/>
  <c r="G84" i="11"/>
  <c r="E84" i="11"/>
  <c r="D84" i="11"/>
  <c r="F42" i="11"/>
  <c r="F41" i="11"/>
  <c r="F40" i="11"/>
  <c r="F39" i="11"/>
  <c r="F38" i="11"/>
  <c r="F37" i="11"/>
  <c r="F36" i="11"/>
  <c r="F35" i="11"/>
  <c r="F32" i="11"/>
  <c r="F31" i="11"/>
  <c r="F30" i="11"/>
  <c r="F29" i="11"/>
  <c r="F28" i="11"/>
  <c r="F27" i="11"/>
  <c r="F26" i="11"/>
  <c r="F25" i="11"/>
  <c r="F24" i="11"/>
  <c r="F23" i="11"/>
  <c r="M23" i="11" s="1"/>
  <c r="F21" i="11"/>
  <c r="M84" i="11"/>
  <c r="D14" i="59"/>
  <c r="D5" i="60" s="1"/>
  <c r="K5" i="60" s="1"/>
  <c r="E43" i="11"/>
  <c r="E42" i="11"/>
  <c r="D42" i="11"/>
  <c r="E41" i="11"/>
  <c r="D41" i="11"/>
  <c r="E40" i="11"/>
  <c r="D40" i="11"/>
  <c r="E39" i="11"/>
  <c r="D39" i="11"/>
  <c r="E38" i="11"/>
  <c r="D38" i="11"/>
  <c r="J38" i="11" s="1"/>
  <c r="E37" i="11"/>
  <c r="D37" i="11"/>
  <c r="H37" i="11" s="1"/>
  <c r="E36" i="11"/>
  <c r="D36" i="11"/>
  <c r="J36" i="11" s="1"/>
  <c r="E35" i="11"/>
  <c r="D35" i="11"/>
  <c r="H35" i="11" s="1"/>
  <c r="G34" i="11"/>
  <c r="E34" i="11"/>
  <c r="D34" i="11"/>
  <c r="H34" i="11" s="1"/>
  <c r="G33" i="11"/>
  <c r="E33" i="11"/>
  <c r="D33" i="11"/>
  <c r="J33" i="11" s="1"/>
  <c r="E32" i="11"/>
  <c r="D32" i="11"/>
  <c r="E31" i="11"/>
  <c r="D31" i="11"/>
  <c r="J31" i="11" s="1"/>
  <c r="G29" i="11"/>
  <c r="E28" i="11"/>
  <c r="D28" i="11"/>
  <c r="J28" i="11" s="1"/>
  <c r="E27" i="11"/>
  <c r="D27" i="11"/>
  <c r="J27" i="11" s="1"/>
  <c r="E26" i="11"/>
  <c r="D26" i="11"/>
  <c r="H26" i="11" s="1"/>
  <c r="E25" i="11"/>
  <c r="D25" i="11"/>
  <c r="G24" i="11"/>
  <c r="E24" i="11"/>
  <c r="D24" i="11"/>
  <c r="E23" i="11"/>
  <c r="D23" i="11"/>
  <c r="J23" i="11" s="1"/>
  <c r="G22" i="11"/>
  <c r="E22" i="11"/>
  <c r="D22" i="11"/>
  <c r="I22" i="11" s="1"/>
  <c r="E21" i="11"/>
  <c r="D21" i="11"/>
  <c r="E20" i="11"/>
  <c r="E19" i="11"/>
  <c r="E15" i="11"/>
  <c r="A15" i="11"/>
  <c r="D19" i="59"/>
  <c r="D18" i="59"/>
  <c r="M16" i="11"/>
  <c r="E109" i="11"/>
  <c r="D106" i="11"/>
  <c r="E106" i="11"/>
  <c r="M109" i="11"/>
  <c r="D107" i="11"/>
  <c r="E107" i="11"/>
  <c r="E126" i="11"/>
  <c r="G126" i="11"/>
  <c r="D14" i="11"/>
  <c r="H14" i="11" s="1"/>
  <c r="E14" i="11"/>
  <c r="G14" i="11"/>
  <c r="K19" i="60"/>
  <c r="D19" i="60"/>
  <c r="M126" i="11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D8" i="60"/>
  <c r="D7" i="60"/>
  <c r="K18" i="60"/>
  <c r="K17" i="60"/>
  <c r="D17" i="60"/>
  <c r="D18" i="60"/>
  <c r="D20" i="60" s="1"/>
  <c r="D6" i="60"/>
  <c r="D9" i="60"/>
  <c r="D127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A8" i="54"/>
  <c r="O8" i="54"/>
  <c r="E127" i="11"/>
  <c r="D128" i="11"/>
  <c r="E128" i="11"/>
  <c r="O107" i="10"/>
  <c r="P107" i="10"/>
  <c r="J107" i="10"/>
  <c r="L107" i="10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/>
  <c r="O9" i="10"/>
  <c r="P9" i="10"/>
  <c r="J10" i="10"/>
  <c r="L10" i="10"/>
  <c r="K10" i="10"/>
  <c r="O10" i="10"/>
  <c r="J11" i="10"/>
  <c r="L80" i="10"/>
  <c r="N80" i="10"/>
  <c r="K11" i="10"/>
  <c r="M11" i="10"/>
  <c r="O11" i="10"/>
  <c r="P11" i="10"/>
  <c r="J12" i="10"/>
  <c r="K12" i="10"/>
  <c r="M12" i="10"/>
  <c r="O12" i="10"/>
  <c r="P12" i="10"/>
  <c r="J13" i="10"/>
  <c r="K13" i="10"/>
  <c r="M13" i="10"/>
  <c r="O13" i="10"/>
  <c r="P13" i="10"/>
  <c r="J14" i="10"/>
  <c r="K14" i="10"/>
  <c r="M14" i="10"/>
  <c r="O14" i="10"/>
  <c r="P14" i="10"/>
  <c r="J15" i="10"/>
  <c r="K15" i="10"/>
  <c r="M15" i="10"/>
  <c r="O15" i="10"/>
  <c r="P15" i="10"/>
  <c r="J16" i="10"/>
  <c r="K16" i="10"/>
  <c r="M16" i="10"/>
  <c r="O16" i="10"/>
  <c r="P16" i="10"/>
  <c r="J17" i="10"/>
  <c r="L17" i="10"/>
  <c r="K17" i="10"/>
  <c r="O17" i="10"/>
  <c r="P17" i="10"/>
  <c r="J18" i="10"/>
  <c r="K18" i="10"/>
  <c r="M18" i="10"/>
  <c r="O18" i="10"/>
  <c r="P18" i="10"/>
  <c r="J19" i="10"/>
  <c r="K19" i="10"/>
  <c r="M19" i="10"/>
  <c r="O19" i="10"/>
  <c r="P19" i="10"/>
  <c r="J20" i="10"/>
  <c r="K20" i="10"/>
  <c r="M20" i="10"/>
  <c r="O20" i="10"/>
  <c r="P20" i="10"/>
  <c r="J21" i="10"/>
  <c r="K21" i="10"/>
  <c r="M21" i="10"/>
  <c r="O21" i="10"/>
  <c r="P21" i="10"/>
  <c r="J22" i="10"/>
  <c r="K22" i="10"/>
  <c r="M22" i="10"/>
  <c r="O22" i="10"/>
  <c r="P22" i="10"/>
  <c r="J23" i="10"/>
  <c r="K23" i="10"/>
  <c r="M23" i="10"/>
  <c r="O23" i="10"/>
  <c r="P23" i="10"/>
  <c r="J24" i="10"/>
  <c r="K24" i="10"/>
  <c r="M24" i="10"/>
  <c r="O24" i="10"/>
  <c r="P24" i="10"/>
  <c r="J25" i="10"/>
  <c r="K25" i="10"/>
  <c r="M25" i="10"/>
  <c r="O25" i="10"/>
  <c r="P25" i="10"/>
  <c r="J26" i="10"/>
  <c r="K26" i="10"/>
  <c r="M26" i="10"/>
  <c r="O26" i="10"/>
  <c r="P26" i="10"/>
  <c r="J27" i="10"/>
  <c r="K27" i="10"/>
  <c r="M27" i="10"/>
  <c r="O27" i="10"/>
  <c r="P27" i="10"/>
  <c r="J28" i="10"/>
  <c r="K28" i="10"/>
  <c r="M28" i="10"/>
  <c r="O28" i="10"/>
  <c r="P28" i="10"/>
  <c r="J29" i="10"/>
  <c r="K29" i="10"/>
  <c r="M29" i="10"/>
  <c r="O29" i="10"/>
  <c r="P29" i="10"/>
  <c r="J30" i="10"/>
  <c r="K30" i="10"/>
  <c r="M30" i="10"/>
  <c r="O30" i="10"/>
  <c r="P30" i="10"/>
  <c r="J31" i="10"/>
  <c r="K31" i="10"/>
  <c r="M31" i="10"/>
  <c r="O31" i="10"/>
  <c r="P31" i="10"/>
  <c r="J32" i="10"/>
  <c r="L32" i="10"/>
  <c r="K32" i="10"/>
  <c r="O32" i="10"/>
  <c r="P32" i="10"/>
  <c r="J33" i="10"/>
  <c r="L33" i="10"/>
  <c r="K33" i="10"/>
  <c r="O33" i="10"/>
  <c r="P33" i="10"/>
  <c r="J34" i="10"/>
  <c r="L34" i="10"/>
  <c r="K34" i="10"/>
  <c r="O34" i="10"/>
  <c r="P34" i="10"/>
  <c r="J35" i="10"/>
  <c r="L35" i="10"/>
  <c r="K35" i="10"/>
  <c r="O35" i="10"/>
  <c r="P35" i="10"/>
  <c r="J36" i="10"/>
  <c r="L36" i="10"/>
  <c r="K36" i="10"/>
  <c r="O36" i="10"/>
  <c r="P36" i="10"/>
  <c r="J37" i="10"/>
  <c r="L37" i="10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/>
  <c r="J46" i="10"/>
  <c r="K46" i="10"/>
  <c r="M46" i="10"/>
  <c r="O46" i="10"/>
  <c r="P46" i="10"/>
  <c r="J47" i="10"/>
  <c r="K47" i="10"/>
  <c r="M47" i="10"/>
  <c r="O47" i="10"/>
  <c r="P47" i="10"/>
  <c r="J48" i="10"/>
  <c r="K48" i="10"/>
  <c r="M48" i="10"/>
  <c r="O48" i="10"/>
  <c r="P48" i="10"/>
  <c r="J49" i="10"/>
  <c r="K49" i="10"/>
  <c r="M49" i="10"/>
  <c r="O49" i="10"/>
  <c r="P49" i="10"/>
  <c r="J50" i="10"/>
  <c r="K50" i="10"/>
  <c r="M50" i="10"/>
  <c r="O50" i="10"/>
  <c r="P50" i="10"/>
  <c r="J51" i="10"/>
  <c r="K51" i="10"/>
  <c r="M51" i="10"/>
  <c r="O51" i="10"/>
  <c r="P51" i="10"/>
  <c r="J52" i="10"/>
  <c r="K52" i="10"/>
  <c r="M52" i="10"/>
  <c r="O52" i="10"/>
  <c r="P52" i="10"/>
  <c r="J53" i="10"/>
  <c r="K53" i="10"/>
  <c r="M53" i="10"/>
  <c r="O53" i="10"/>
  <c r="P53" i="10"/>
  <c r="J54" i="10"/>
  <c r="K54" i="10"/>
  <c r="M54" i="10"/>
  <c r="O54" i="10"/>
  <c r="P54" i="10"/>
  <c r="J55" i="10"/>
  <c r="K55" i="10"/>
  <c r="M55" i="10"/>
  <c r="O55" i="10"/>
  <c r="P55" i="10"/>
  <c r="J56" i="10"/>
  <c r="K56" i="10"/>
  <c r="M56" i="10"/>
  <c r="O56" i="10"/>
  <c r="P56" i="10"/>
  <c r="J57" i="10"/>
  <c r="K57" i="10"/>
  <c r="M57" i="10"/>
  <c r="O57" i="10"/>
  <c r="P57" i="10"/>
  <c r="J58" i="10"/>
  <c r="K58" i="10"/>
  <c r="M58" i="10"/>
  <c r="O58" i="10"/>
  <c r="P58" i="10"/>
  <c r="J59" i="10"/>
  <c r="K59" i="10"/>
  <c r="M59" i="10"/>
  <c r="O59" i="10"/>
  <c r="P59" i="10"/>
  <c r="J60" i="10"/>
  <c r="K60" i="10"/>
  <c r="M60" i="10"/>
  <c r="O60" i="10"/>
  <c r="P60" i="10"/>
  <c r="J61" i="10"/>
  <c r="K61" i="10"/>
  <c r="M61" i="10"/>
  <c r="O61" i="10"/>
  <c r="P61" i="10"/>
  <c r="J62" i="10"/>
  <c r="K62" i="10"/>
  <c r="M62" i="10"/>
  <c r="O62" i="10"/>
  <c r="P62" i="10"/>
  <c r="J63" i="10"/>
  <c r="K63" i="10"/>
  <c r="M63" i="10"/>
  <c r="O63" i="10"/>
  <c r="P63" i="10"/>
  <c r="J64" i="10"/>
  <c r="K64" i="10"/>
  <c r="M64" i="10"/>
  <c r="O64" i="10"/>
  <c r="P64" i="10"/>
  <c r="J65" i="10"/>
  <c r="K65" i="10"/>
  <c r="M65" i="10"/>
  <c r="O65" i="10"/>
  <c r="P65" i="10"/>
  <c r="J66" i="10"/>
  <c r="K66" i="10"/>
  <c r="M66" i="10"/>
  <c r="O66" i="10"/>
  <c r="P66" i="10"/>
  <c r="J67" i="10"/>
  <c r="K67" i="10"/>
  <c r="M67" i="10"/>
  <c r="O67" i="10"/>
  <c r="P67" i="10"/>
  <c r="J68" i="10"/>
  <c r="K68" i="10"/>
  <c r="M68" i="10"/>
  <c r="O68" i="10"/>
  <c r="P68" i="10"/>
  <c r="J69" i="10"/>
  <c r="K69" i="10"/>
  <c r="M69" i="10"/>
  <c r="O69" i="10"/>
  <c r="P69" i="10"/>
  <c r="J70" i="10"/>
  <c r="K70" i="10"/>
  <c r="M70" i="10"/>
  <c r="O70" i="10"/>
  <c r="P70" i="10"/>
  <c r="J71" i="10"/>
  <c r="K71" i="10"/>
  <c r="M71" i="10"/>
  <c r="O71" i="10"/>
  <c r="P71" i="10"/>
  <c r="J72" i="10"/>
  <c r="K72" i="10"/>
  <c r="M72" i="10"/>
  <c r="O72" i="10"/>
  <c r="P72" i="10"/>
  <c r="J73" i="10"/>
  <c r="K73" i="10"/>
  <c r="M73" i="10"/>
  <c r="O73" i="10"/>
  <c r="P73" i="10"/>
  <c r="J74" i="10"/>
  <c r="K74" i="10"/>
  <c r="M74" i="10"/>
  <c r="O74" i="10"/>
  <c r="P74" i="10"/>
  <c r="J75" i="10"/>
  <c r="K75" i="10"/>
  <c r="M75" i="10"/>
  <c r="O75" i="10"/>
  <c r="P75" i="10"/>
  <c r="J76" i="10"/>
  <c r="K76" i="10"/>
  <c r="M76" i="10"/>
  <c r="O76" i="10"/>
  <c r="P76" i="10"/>
  <c r="J77" i="10"/>
  <c r="K77" i="10"/>
  <c r="M77" i="10"/>
  <c r="O77" i="10"/>
  <c r="P77" i="10"/>
  <c r="J78" i="10"/>
  <c r="K78" i="10"/>
  <c r="M78" i="10"/>
  <c r="O78" i="10"/>
  <c r="P78" i="10"/>
  <c r="J79" i="10"/>
  <c r="K79" i="10"/>
  <c r="M79" i="10"/>
  <c r="O79" i="10"/>
  <c r="P79" i="10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L91" i="10"/>
  <c r="N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/>
  <c r="J95" i="10"/>
  <c r="M95" i="10"/>
  <c r="O95" i="10"/>
  <c r="P95" i="10"/>
  <c r="J96" i="10"/>
  <c r="M96" i="10"/>
  <c r="O96" i="10"/>
  <c r="P96" i="10"/>
  <c r="J97" i="10"/>
  <c r="O97" i="10"/>
  <c r="P97" i="10"/>
  <c r="J98" i="10"/>
  <c r="O98" i="10"/>
  <c r="P98" i="10"/>
  <c r="J99" i="10"/>
  <c r="O99" i="10"/>
  <c r="P99" i="10"/>
  <c r="J100" i="10"/>
  <c r="O100" i="10"/>
  <c r="P100" i="10"/>
  <c r="J101" i="10"/>
  <c r="O101" i="10"/>
  <c r="P101" i="10"/>
  <c r="J102" i="10"/>
  <c r="O102" i="10"/>
  <c r="P102" i="10"/>
  <c r="J103" i="10"/>
  <c r="O103" i="10"/>
  <c r="P103" i="10"/>
  <c r="J104" i="10"/>
  <c r="O104" i="10"/>
  <c r="P104" i="10"/>
  <c r="J105" i="10"/>
  <c r="L105" i="10"/>
  <c r="O105" i="10"/>
  <c r="P105" i="10"/>
  <c r="J106" i="10"/>
  <c r="L106" i="10"/>
  <c r="O106" i="10"/>
  <c r="P106" i="10"/>
  <c r="J108" i="10"/>
  <c r="O108" i="10"/>
  <c r="P108" i="10"/>
  <c r="J109" i="10"/>
  <c r="L109" i="10"/>
  <c r="K109" i="10"/>
  <c r="O109" i="10"/>
  <c r="P109" i="10"/>
  <c r="J110" i="10"/>
  <c r="L110" i="10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/>
  <c r="O113" i="10"/>
  <c r="P113" i="10"/>
  <c r="J114" i="10"/>
  <c r="K114" i="10"/>
  <c r="M114" i="10"/>
  <c r="O114" i="10"/>
  <c r="P114" i="10"/>
  <c r="J115" i="10"/>
  <c r="K115" i="10"/>
  <c r="O115" i="10"/>
  <c r="P115" i="10"/>
  <c r="J116" i="10"/>
  <c r="K116" i="10"/>
  <c r="M116" i="10"/>
  <c r="O116" i="10"/>
  <c r="P116" i="10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/>
  <c r="O121" i="10"/>
  <c r="P121" i="10"/>
  <c r="J122" i="10"/>
  <c r="L122" i="10"/>
  <c r="K122" i="10"/>
  <c r="M122" i="10"/>
  <c r="N122" i="10"/>
  <c r="O122" i="10"/>
  <c r="P122" i="10"/>
  <c r="J123" i="10"/>
  <c r="K123" i="10"/>
  <c r="M123" i="10"/>
  <c r="O123" i="10"/>
  <c r="P123" i="10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/>
  <c r="J131" i="10"/>
  <c r="K131" i="10"/>
  <c r="O131" i="10"/>
  <c r="P131" i="10"/>
  <c r="J132" i="10"/>
  <c r="K132" i="10"/>
  <c r="M132" i="10"/>
  <c r="O132" i="10"/>
  <c r="P132" i="10"/>
  <c r="J133" i="10"/>
  <c r="K133" i="10"/>
  <c r="M133" i="10"/>
  <c r="O133" i="10"/>
  <c r="P133" i="10"/>
  <c r="J134" i="10"/>
  <c r="K134" i="10"/>
  <c r="M134" i="10"/>
  <c r="O134" i="10"/>
  <c r="P134" i="10"/>
  <c r="J135" i="10"/>
  <c r="K135" i="10"/>
  <c r="M135" i="10"/>
  <c r="O135" i="10"/>
  <c r="P135" i="10"/>
  <c r="J136" i="10"/>
  <c r="K136" i="10"/>
  <c r="M136" i="10"/>
  <c r="O136" i="10"/>
  <c r="P136" i="10"/>
  <c r="J137" i="10"/>
  <c r="K137" i="10"/>
  <c r="M137" i="10"/>
  <c r="O137" i="10"/>
  <c r="P137" i="10"/>
  <c r="J138" i="10"/>
  <c r="K138" i="10"/>
  <c r="M138" i="10"/>
  <c r="O138" i="10"/>
  <c r="P138" i="10"/>
  <c r="J139" i="10"/>
  <c r="K139" i="10"/>
  <c r="M139" i="10"/>
  <c r="O139" i="10"/>
  <c r="P139" i="10"/>
  <c r="J140" i="10"/>
  <c r="K140" i="10"/>
  <c r="O140" i="10"/>
  <c r="P140" i="10"/>
  <c r="J141" i="10"/>
  <c r="L141" i="10"/>
  <c r="N141" i="10"/>
  <c r="K141" i="10"/>
  <c r="O141" i="10"/>
  <c r="P141" i="10"/>
  <c r="J142" i="10"/>
  <c r="K142" i="10"/>
  <c r="M142" i="10"/>
  <c r="O142" i="10"/>
  <c r="P142" i="10"/>
  <c r="J143" i="10"/>
  <c r="K143" i="10"/>
  <c r="M143" i="10"/>
  <c r="O143" i="10"/>
  <c r="P143" i="10"/>
  <c r="J144" i="10"/>
  <c r="K144" i="10"/>
  <c r="O144" i="10"/>
  <c r="P144" i="10"/>
  <c r="J145" i="10"/>
  <c r="K145" i="10"/>
  <c r="O145" i="10"/>
  <c r="P145" i="10"/>
  <c r="J146" i="10"/>
  <c r="K146" i="10"/>
  <c r="O146" i="10"/>
  <c r="P146" i="10"/>
  <c r="J147" i="10"/>
  <c r="K147" i="10"/>
  <c r="O147" i="10"/>
  <c r="P147" i="10"/>
  <c r="J148" i="10"/>
  <c r="K148" i="10"/>
  <c r="O148" i="10"/>
  <c r="P148" i="10"/>
  <c r="J149" i="10"/>
  <c r="L149" i="10"/>
  <c r="K149" i="10"/>
  <c r="O149" i="10"/>
  <c r="P149" i="10"/>
  <c r="J150" i="10"/>
  <c r="L150" i="10"/>
  <c r="K150" i="10"/>
  <c r="O150" i="10"/>
  <c r="P150" i="10"/>
  <c r="J151" i="10"/>
  <c r="K151" i="10"/>
  <c r="O151" i="10"/>
  <c r="P151" i="10"/>
  <c r="J152" i="10"/>
  <c r="L152" i="10"/>
  <c r="K152" i="10"/>
  <c r="O152" i="10"/>
  <c r="P152" i="10"/>
  <c r="J153" i="10"/>
  <c r="L153" i="10"/>
  <c r="K153" i="10"/>
  <c r="O153" i="10"/>
  <c r="P153" i="10"/>
  <c r="J154" i="10"/>
  <c r="L154" i="10"/>
  <c r="K154" i="10"/>
  <c r="O154" i="10"/>
  <c r="P154" i="10"/>
  <c r="J155" i="10"/>
  <c r="L155" i="10"/>
  <c r="K155" i="10"/>
  <c r="O155" i="10"/>
  <c r="P155" i="10"/>
  <c r="J156" i="10"/>
  <c r="L156" i="10"/>
  <c r="K156" i="10"/>
  <c r="O156" i="10"/>
  <c r="P156" i="10"/>
  <c r="J157" i="10"/>
  <c r="L157" i="10"/>
  <c r="K157" i="10"/>
  <c r="O157" i="10"/>
  <c r="P157" i="10"/>
  <c r="J158" i="10"/>
  <c r="L158" i="10"/>
  <c r="K158" i="10"/>
  <c r="O158" i="10"/>
  <c r="P158" i="10"/>
  <c r="J159" i="10"/>
  <c r="L159" i="10"/>
  <c r="K159" i="10"/>
  <c r="O159" i="10"/>
  <c r="P159" i="10"/>
  <c r="J160" i="10"/>
  <c r="L160" i="10"/>
  <c r="K160" i="10"/>
  <c r="O160" i="10"/>
  <c r="P160" i="10"/>
  <c r="J161" i="10"/>
  <c r="L161" i="10"/>
  <c r="K161" i="10"/>
  <c r="O161" i="10"/>
  <c r="P161" i="10"/>
  <c r="J162" i="10"/>
  <c r="L162" i="10"/>
  <c r="K162" i="10"/>
  <c r="O162" i="10"/>
  <c r="P162" i="10"/>
  <c r="J163" i="10"/>
  <c r="L163" i="10"/>
  <c r="K163" i="10"/>
  <c r="O163" i="10"/>
  <c r="P163" i="10"/>
  <c r="J164" i="10"/>
  <c r="L164" i="10"/>
  <c r="K164" i="10"/>
  <c r="O164" i="10"/>
  <c r="P164" i="10"/>
  <c r="J165" i="10"/>
  <c r="L165" i="10"/>
  <c r="K165" i="10"/>
  <c r="O165" i="10"/>
  <c r="P165" i="10"/>
  <c r="J166" i="10"/>
  <c r="L166" i="10"/>
  <c r="K166" i="10"/>
  <c r="O166" i="10"/>
  <c r="P166" i="10"/>
  <c r="J167" i="10"/>
  <c r="L167" i="10"/>
  <c r="K167" i="10"/>
  <c r="O167" i="10"/>
  <c r="P167" i="10"/>
  <c r="J168" i="10"/>
  <c r="L168" i="10"/>
  <c r="K168" i="10"/>
  <c r="O168" i="10"/>
  <c r="P168" i="10"/>
  <c r="J169" i="10"/>
  <c r="L169" i="10"/>
  <c r="K169" i="10"/>
  <c r="O169" i="10"/>
  <c r="P169" i="10"/>
  <c r="J170" i="10"/>
  <c r="L170" i="10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/>
  <c r="J174" i="10"/>
  <c r="L174" i="10"/>
  <c r="K174" i="10"/>
  <c r="O174" i="10"/>
  <c r="P174" i="10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/>
  <c r="K178" i="10"/>
  <c r="O178" i="10"/>
  <c r="P178" i="10"/>
  <c r="J179" i="10"/>
  <c r="L179" i="10"/>
  <c r="K179" i="10"/>
  <c r="O179" i="10"/>
  <c r="P179" i="10"/>
  <c r="J180" i="10"/>
  <c r="L180" i="10"/>
  <c r="K180" i="10"/>
  <c r="O180" i="10"/>
  <c r="P180" i="10"/>
  <c r="J181" i="10"/>
  <c r="L181" i="10"/>
  <c r="K181" i="10"/>
  <c r="O181" i="10"/>
  <c r="P181" i="10"/>
  <c r="J182" i="10"/>
  <c r="K182" i="10"/>
  <c r="O182" i="10"/>
  <c r="P182" i="10"/>
  <c r="J183" i="10"/>
  <c r="K183" i="10"/>
  <c r="O183" i="10"/>
  <c r="P183" i="10"/>
  <c r="J184" i="10"/>
  <c r="L184" i="10"/>
  <c r="K184" i="10"/>
  <c r="O184" i="10"/>
  <c r="J185" i="10"/>
  <c r="L185" i="10"/>
  <c r="K185" i="10"/>
  <c r="O185" i="10"/>
  <c r="P185" i="10"/>
  <c r="J186" i="10"/>
  <c r="K186" i="10"/>
  <c r="M186" i="10"/>
  <c r="O186" i="10"/>
  <c r="P186" i="10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/>
  <c r="K190" i="10"/>
  <c r="O190" i="10"/>
  <c r="J191" i="10"/>
  <c r="L191" i="10"/>
  <c r="K191" i="10"/>
  <c r="O191" i="10"/>
  <c r="J192" i="10"/>
  <c r="K192" i="10"/>
  <c r="O192" i="10"/>
  <c r="P192" i="10"/>
  <c r="J193" i="10"/>
  <c r="K193" i="10"/>
  <c r="O193" i="10"/>
  <c r="J194" i="10"/>
  <c r="L194" i="10"/>
  <c r="K194" i="10"/>
  <c r="O194" i="10"/>
  <c r="J195" i="10"/>
  <c r="L195" i="10"/>
  <c r="K195" i="10"/>
  <c r="O195" i="10"/>
  <c r="P195" i="10"/>
  <c r="J196" i="10"/>
  <c r="L196" i="10"/>
  <c r="K196" i="10"/>
  <c r="O196" i="10"/>
  <c r="P196" i="10"/>
  <c r="J197" i="10"/>
  <c r="L197" i="10"/>
  <c r="K197" i="10"/>
  <c r="O197" i="10"/>
  <c r="P197" i="10"/>
  <c r="J198" i="10"/>
  <c r="L198" i="10"/>
  <c r="K198" i="10"/>
  <c r="M198" i="10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/>
  <c r="O210" i="10"/>
  <c r="P210" i="10"/>
  <c r="J211" i="10"/>
  <c r="K211" i="10"/>
  <c r="O211" i="10"/>
  <c r="P211" i="10"/>
  <c r="J212" i="10"/>
  <c r="K212" i="10"/>
  <c r="M212" i="10"/>
  <c r="O212" i="10"/>
  <c r="P212" i="10"/>
  <c r="J213" i="10"/>
  <c r="K213" i="10"/>
  <c r="M213" i="10"/>
  <c r="O213" i="10"/>
  <c r="P213" i="10"/>
  <c r="J214" i="10"/>
  <c r="K214" i="10"/>
  <c r="M214" i="10"/>
  <c r="O214" i="10"/>
  <c r="P214" i="10"/>
  <c r="J215" i="10"/>
  <c r="K215" i="10"/>
  <c r="M215" i="10"/>
  <c r="O215" i="10"/>
  <c r="P215" i="10"/>
  <c r="J216" i="10"/>
  <c r="K216" i="10"/>
  <c r="M216" i="10"/>
  <c r="O216" i="10"/>
  <c r="P216" i="10"/>
  <c r="J218" i="10"/>
  <c r="K218" i="10"/>
  <c r="M218" i="10"/>
  <c r="O218" i="10"/>
  <c r="P218" i="10"/>
  <c r="J219" i="10"/>
  <c r="K219" i="10"/>
  <c r="M219" i="10"/>
  <c r="O219" i="10"/>
  <c r="P219" i="10"/>
  <c r="J220" i="10"/>
  <c r="K220" i="10"/>
  <c r="M220" i="10"/>
  <c r="O220" i="10"/>
  <c r="P220" i="10"/>
  <c r="J221" i="10"/>
  <c r="K221" i="10"/>
  <c r="M221" i="10"/>
  <c r="O221" i="10"/>
  <c r="P221" i="10"/>
  <c r="J222" i="10"/>
  <c r="K222" i="10"/>
  <c r="M222" i="10"/>
  <c r="O222" i="10"/>
  <c r="P222" i="10"/>
  <c r="J223" i="10"/>
  <c r="K223" i="10"/>
  <c r="M223" i="10"/>
  <c r="O223" i="10"/>
  <c r="P223" i="10"/>
  <c r="J224" i="10"/>
  <c r="K224" i="10"/>
  <c r="O224" i="10"/>
  <c r="P224" i="10"/>
  <c r="J225" i="10"/>
  <c r="K225" i="10"/>
  <c r="M225" i="10"/>
  <c r="O225" i="10"/>
  <c r="P225" i="10"/>
  <c r="J226" i="10"/>
  <c r="K226" i="10"/>
  <c r="O226" i="10"/>
  <c r="P226" i="10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/>
  <c r="J241" i="10"/>
  <c r="L241" i="10"/>
  <c r="K241" i="10"/>
  <c r="O241" i="10"/>
  <c r="P241" i="10"/>
  <c r="J242" i="10"/>
  <c r="K242" i="10"/>
  <c r="O242" i="10"/>
  <c r="P242" i="10"/>
  <c r="J243" i="10"/>
  <c r="L243" i="10"/>
  <c r="K243" i="10"/>
  <c r="O243" i="10"/>
  <c r="P243" i="10"/>
  <c r="J244" i="10"/>
  <c r="L244" i="10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/>
  <c r="J250" i="10"/>
  <c r="K250" i="10"/>
  <c r="O250" i="10"/>
  <c r="P250" i="10"/>
  <c r="J251" i="10"/>
  <c r="K251" i="10"/>
  <c r="O251" i="10"/>
  <c r="P251" i="10"/>
  <c r="J252" i="10"/>
  <c r="L252" i="10"/>
  <c r="K252" i="10"/>
  <c r="O252" i="10"/>
  <c r="P252" i="10"/>
  <c r="J253" i="10"/>
  <c r="L253" i="10"/>
  <c r="K253" i="10"/>
  <c r="O253" i="10"/>
  <c r="P253" i="10"/>
  <c r="J254" i="10"/>
  <c r="L254" i="10"/>
  <c r="K254" i="10"/>
  <c r="O254" i="10"/>
  <c r="P254" i="10"/>
  <c r="J255" i="10"/>
  <c r="L255" i="10"/>
  <c r="K255" i="10"/>
  <c r="O255" i="10"/>
  <c r="P255" i="10"/>
  <c r="J256" i="10"/>
  <c r="L256" i="10"/>
  <c r="K256" i="10"/>
  <c r="O256" i="10"/>
  <c r="P256" i="10"/>
  <c r="J257" i="10"/>
  <c r="L257" i="10"/>
  <c r="K257" i="10"/>
  <c r="O257" i="10"/>
  <c r="P257" i="10"/>
  <c r="J258" i="10"/>
  <c r="K258" i="10"/>
  <c r="O258" i="10"/>
  <c r="P258" i="10"/>
  <c r="J259" i="10"/>
  <c r="K259" i="10"/>
  <c r="O259" i="10"/>
  <c r="P259" i="10"/>
  <c r="J260" i="10"/>
  <c r="K260" i="10"/>
  <c r="O260" i="10"/>
  <c r="P260" i="10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/>
  <c r="J265" i="10"/>
  <c r="L265" i="10"/>
  <c r="K265" i="10"/>
  <c r="O265" i="10"/>
  <c r="P265" i="10"/>
  <c r="J266" i="10"/>
  <c r="L266" i="10"/>
  <c r="K266" i="10"/>
  <c r="O266" i="10"/>
  <c r="P266" i="10"/>
  <c r="J267" i="10"/>
  <c r="L267" i="10"/>
  <c r="K267" i="10"/>
  <c r="O267" i="10"/>
  <c r="P267" i="10"/>
  <c r="J268" i="10"/>
  <c r="L268" i="10"/>
  <c r="K268" i="10"/>
  <c r="O268" i="10"/>
  <c r="P268" i="10"/>
  <c r="J269" i="10"/>
  <c r="L269" i="10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/>
  <c r="O274" i="10"/>
  <c r="P274" i="10"/>
  <c r="J275" i="10"/>
  <c r="L275" i="10"/>
  <c r="K275" i="10"/>
  <c r="O275" i="10"/>
  <c r="P275" i="10"/>
  <c r="J276" i="10"/>
  <c r="L276" i="10"/>
  <c r="K276" i="10"/>
  <c r="O276" i="10"/>
  <c r="P276" i="10"/>
  <c r="J277" i="10"/>
  <c r="L277" i="10"/>
  <c r="K277" i="10"/>
  <c r="O277" i="10"/>
  <c r="P277" i="10"/>
  <c r="J278" i="10"/>
  <c r="L278" i="10"/>
  <c r="K278" i="10"/>
  <c r="O278" i="10"/>
  <c r="P278" i="10"/>
  <c r="J279" i="10"/>
  <c r="L279" i="10"/>
  <c r="K279" i="10"/>
  <c r="O279" i="10"/>
  <c r="P279" i="10"/>
  <c r="J281" i="10"/>
  <c r="L281" i="10"/>
  <c r="K281" i="10"/>
  <c r="O281" i="10"/>
  <c r="P281" i="10"/>
  <c r="J282" i="10"/>
  <c r="L282" i="10"/>
  <c r="K282" i="10"/>
  <c r="O282" i="10"/>
  <c r="P282" i="10"/>
  <c r="J283" i="10"/>
  <c r="L283" i="10"/>
  <c r="K283" i="10"/>
  <c r="O283" i="10"/>
  <c r="P283" i="10"/>
  <c r="J284" i="10"/>
  <c r="L284" i="10"/>
  <c r="K284" i="10"/>
  <c r="O284" i="10"/>
  <c r="P284" i="10"/>
  <c r="J285" i="10"/>
  <c r="L285" i="10"/>
  <c r="K285" i="10"/>
  <c r="O285" i="10"/>
  <c r="P285" i="10"/>
  <c r="J286" i="10"/>
  <c r="L286" i="10"/>
  <c r="K286" i="10"/>
  <c r="O286" i="10"/>
  <c r="P286" i="10"/>
  <c r="J287" i="10"/>
  <c r="L287" i="10"/>
  <c r="K287" i="10"/>
  <c r="O287" i="10"/>
  <c r="P287" i="10"/>
  <c r="J288" i="10"/>
  <c r="L288" i="10"/>
  <c r="K288" i="10"/>
  <c r="O288" i="10"/>
  <c r="P288" i="10"/>
  <c r="J289" i="10"/>
  <c r="L289" i="10"/>
  <c r="K289" i="10"/>
  <c r="O289" i="10"/>
  <c r="P289" i="10"/>
  <c r="J290" i="10"/>
  <c r="L290" i="10"/>
  <c r="K290" i="10"/>
  <c r="O290" i="10"/>
  <c r="P290" i="10"/>
  <c r="J291" i="10"/>
  <c r="L291" i="10"/>
  <c r="K291" i="10"/>
  <c r="O291" i="10"/>
  <c r="P291" i="10"/>
  <c r="J292" i="10"/>
  <c r="L292" i="10"/>
  <c r="K292" i="10"/>
  <c r="O292" i="10"/>
  <c r="P292" i="10"/>
  <c r="J293" i="10"/>
  <c r="L293" i="10"/>
  <c r="K293" i="10"/>
  <c r="O293" i="10"/>
  <c r="P293" i="10"/>
  <c r="J294" i="10"/>
  <c r="L294" i="10"/>
  <c r="K294" i="10"/>
  <c r="O294" i="10"/>
  <c r="P294" i="10"/>
  <c r="J295" i="10"/>
  <c r="L295" i="10"/>
  <c r="K295" i="10"/>
  <c r="O295" i="10"/>
  <c r="P295" i="10"/>
  <c r="J296" i="10"/>
  <c r="L296" i="10"/>
  <c r="K296" i="10"/>
  <c r="O296" i="10"/>
  <c r="P296" i="10"/>
  <c r="J297" i="10"/>
  <c r="L297" i="10"/>
  <c r="K297" i="10"/>
  <c r="O297" i="10"/>
  <c r="P297" i="10"/>
  <c r="J298" i="10"/>
  <c r="L298" i="10"/>
  <c r="K298" i="10"/>
  <c r="O298" i="10"/>
  <c r="P298" i="10"/>
  <c r="J299" i="10"/>
  <c r="L299" i="10"/>
  <c r="K299" i="10"/>
  <c r="O299" i="10"/>
  <c r="P299" i="10"/>
  <c r="J300" i="10"/>
  <c r="L300" i="10"/>
  <c r="K300" i="10"/>
  <c r="O300" i="10"/>
  <c r="P300" i="10"/>
  <c r="J301" i="10"/>
  <c r="L301" i="10"/>
  <c r="K301" i="10"/>
  <c r="O301" i="10"/>
  <c r="P301" i="10"/>
  <c r="J302" i="10"/>
  <c r="L302" i="10"/>
  <c r="K302" i="10"/>
  <c r="O302" i="10"/>
  <c r="P302" i="10"/>
  <c r="J303" i="10"/>
  <c r="L303" i="10"/>
  <c r="K303" i="10"/>
  <c r="O303" i="10"/>
  <c r="P303" i="10"/>
  <c r="J304" i="10"/>
  <c r="L304" i="10"/>
  <c r="K304" i="10"/>
  <c r="O304" i="10"/>
  <c r="P304" i="10"/>
  <c r="J305" i="10"/>
  <c r="L305" i="10"/>
  <c r="K305" i="10"/>
  <c r="O305" i="10"/>
  <c r="P305" i="10"/>
  <c r="J306" i="10"/>
  <c r="L306" i="10"/>
  <c r="K306" i="10"/>
  <c r="O306" i="10"/>
  <c r="P306" i="10"/>
  <c r="J307" i="10"/>
  <c r="L307" i="10"/>
  <c r="K307" i="10"/>
  <c r="O307" i="10"/>
  <c r="P307" i="10"/>
  <c r="J308" i="10"/>
  <c r="L308" i="10"/>
  <c r="K308" i="10"/>
  <c r="O308" i="10"/>
  <c r="P308" i="10"/>
  <c r="J309" i="10"/>
  <c r="L309" i="10"/>
  <c r="K309" i="10"/>
  <c r="O309" i="10"/>
  <c r="P309" i="10"/>
  <c r="J310" i="10"/>
  <c r="L310" i="10"/>
  <c r="K310" i="10"/>
  <c r="O310" i="10"/>
  <c r="P310" i="10"/>
  <c r="J311" i="10"/>
  <c r="L311" i="10"/>
  <c r="K311" i="10"/>
  <c r="O311" i="10"/>
  <c r="P311" i="10"/>
  <c r="J312" i="10"/>
  <c r="L312" i="10"/>
  <c r="K312" i="10"/>
  <c r="O312" i="10"/>
  <c r="P312" i="10"/>
  <c r="J313" i="10"/>
  <c r="L313" i="10"/>
  <c r="K313" i="10"/>
  <c r="O313" i="10"/>
  <c r="P313" i="10"/>
  <c r="J314" i="10"/>
  <c r="L314" i="10"/>
  <c r="K314" i="10"/>
  <c r="O314" i="10"/>
  <c r="P314" i="10"/>
  <c r="J315" i="10"/>
  <c r="L315" i="10"/>
  <c r="K315" i="10"/>
  <c r="O315" i="10"/>
  <c r="P315" i="10"/>
  <c r="J316" i="10"/>
  <c r="L316" i="10"/>
  <c r="K316" i="10"/>
  <c r="O316" i="10"/>
  <c r="P316" i="10"/>
  <c r="J317" i="10"/>
  <c r="L317" i="10"/>
  <c r="K317" i="10"/>
  <c r="O317" i="10"/>
  <c r="P317" i="10"/>
  <c r="J318" i="10"/>
  <c r="L318" i="10"/>
  <c r="K318" i="10"/>
  <c r="O318" i="10"/>
  <c r="P318" i="10"/>
  <c r="J319" i="10"/>
  <c r="L319" i="10"/>
  <c r="K319" i="10"/>
  <c r="O319" i="10"/>
  <c r="P319" i="10"/>
  <c r="J320" i="10"/>
  <c r="L320" i="10"/>
  <c r="K320" i="10"/>
  <c r="O320" i="10"/>
  <c r="P320" i="10"/>
  <c r="J321" i="10"/>
  <c r="L321" i="10"/>
  <c r="K321" i="10"/>
  <c r="O321" i="10"/>
  <c r="P321" i="10"/>
  <c r="J322" i="10"/>
  <c r="L322" i="10"/>
  <c r="K322" i="10"/>
  <c r="O322" i="10"/>
  <c r="P322" i="10"/>
  <c r="J323" i="10"/>
  <c r="L323" i="10"/>
  <c r="K323" i="10"/>
  <c r="O323" i="10"/>
  <c r="P323" i="10"/>
  <c r="J324" i="10"/>
  <c r="L324" i="10"/>
  <c r="K324" i="10"/>
  <c r="O324" i="10"/>
  <c r="P324" i="10"/>
  <c r="J325" i="10"/>
  <c r="L325" i="10"/>
  <c r="K325" i="10"/>
  <c r="O325" i="10"/>
  <c r="P325" i="10"/>
  <c r="J326" i="10"/>
  <c r="L326" i="10"/>
  <c r="K326" i="10"/>
  <c r="O326" i="10"/>
  <c r="P326" i="10"/>
  <c r="J327" i="10"/>
  <c r="L327" i="10"/>
  <c r="K327" i="10"/>
  <c r="O327" i="10"/>
  <c r="P327" i="10"/>
  <c r="J328" i="10"/>
  <c r="L328" i="10"/>
  <c r="K328" i="10"/>
  <c r="O328" i="10"/>
  <c r="P328" i="10"/>
  <c r="J329" i="10"/>
  <c r="L329" i="10"/>
  <c r="K329" i="10"/>
  <c r="O329" i="10"/>
  <c r="P329" i="10"/>
  <c r="J330" i="10"/>
  <c r="L330" i="10"/>
  <c r="K330" i="10"/>
  <c r="O330" i="10"/>
  <c r="P330" i="10"/>
  <c r="J331" i="10"/>
  <c r="L331" i="10"/>
  <c r="K331" i="10"/>
  <c r="O331" i="10"/>
  <c r="P331" i="10"/>
  <c r="J332" i="10"/>
  <c r="L332" i="10"/>
  <c r="K332" i="10"/>
  <c r="O332" i="10"/>
  <c r="P332" i="10"/>
  <c r="J333" i="10"/>
  <c r="L333" i="10"/>
  <c r="K333" i="10"/>
  <c r="O333" i="10"/>
  <c r="P333" i="10"/>
  <c r="J334" i="10"/>
  <c r="L334" i="10"/>
  <c r="K334" i="10"/>
  <c r="O334" i="10"/>
  <c r="P334" i="10"/>
  <c r="J335" i="10"/>
  <c r="L335" i="10"/>
  <c r="K335" i="10"/>
  <c r="O335" i="10"/>
  <c r="P335" i="10"/>
  <c r="J336" i="10"/>
  <c r="L336" i="10"/>
  <c r="K336" i="10"/>
  <c r="O336" i="10"/>
  <c r="P336" i="10"/>
  <c r="J337" i="10"/>
  <c r="L337" i="10"/>
  <c r="K337" i="10"/>
  <c r="O337" i="10"/>
  <c r="P337" i="10"/>
  <c r="J338" i="10"/>
  <c r="L338" i="10"/>
  <c r="K338" i="10"/>
  <c r="O338" i="10"/>
  <c r="P338" i="10"/>
  <c r="J339" i="10"/>
  <c r="L339" i="10"/>
  <c r="K339" i="10"/>
  <c r="O339" i="10"/>
  <c r="P339" i="10"/>
  <c r="J340" i="10"/>
  <c r="L340" i="10"/>
  <c r="K340" i="10"/>
  <c r="O340" i="10"/>
  <c r="P340" i="10"/>
  <c r="J341" i="10"/>
  <c r="L341" i="10"/>
  <c r="K341" i="10"/>
  <c r="O341" i="10"/>
  <c r="P341" i="10"/>
  <c r="J342" i="10"/>
  <c r="L342" i="10"/>
  <c r="K342" i="10"/>
  <c r="O342" i="10"/>
  <c r="P342" i="10"/>
  <c r="J343" i="10"/>
  <c r="L343" i="10"/>
  <c r="K343" i="10"/>
  <c r="O343" i="10"/>
  <c r="P343" i="10"/>
  <c r="J344" i="10"/>
  <c r="L344" i="10"/>
  <c r="K344" i="10"/>
  <c r="O344" i="10"/>
  <c r="P344" i="10"/>
  <c r="J345" i="10"/>
  <c r="L345" i="10"/>
  <c r="K345" i="10"/>
  <c r="O345" i="10"/>
  <c r="P345" i="10"/>
  <c r="J346" i="10"/>
  <c r="L346" i="10"/>
  <c r="K346" i="10"/>
  <c r="O346" i="10"/>
  <c r="P346" i="10"/>
  <c r="J347" i="10"/>
  <c r="L347" i="10"/>
  <c r="K347" i="10"/>
  <c r="O347" i="10"/>
  <c r="P347" i="10"/>
  <c r="J348" i="10"/>
  <c r="L348" i="10"/>
  <c r="K348" i="10"/>
  <c r="O348" i="10"/>
  <c r="P348" i="10"/>
  <c r="J349" i="10"/>
  <c r="L349" i="10"/>
  <c r="K349" i="10"/>
  <c r="O349" i="10"/>
  <c r="P349" i="10"/>
  <c r="J350" i="10"/>
  <c r="L350" i="10"/>
  <c r="K350" i="10"/>
  <c r="O350" i="10"/>
  <c r="P350" i="10"/>
  <c r="J351" i="10"/>
  <c r="L351" i="10"/>
  <c r="K351" i="10"/>
  <c r="O351" i="10"/>
  <c r="P351" i="10"/>
  <c r="J352" i="10"/>
  <c r="L352" i="10"/>
  <c r="K352" i="10"/>
  <c r="O352" i="10"/>
  <c r="P352" i="10"/>
  <c r="J353" i="10"/>
  <c r="L353" i="10"/>
  <c r="K353" i="10"/>
  <c r="O353" i="10"/>
  <c r="P353" i="10"/>
  <c r="J354" i="10"/>
  <c r="L354" i="10"/>
  <c r="K354" i="10"/>
  <c r="O354" i="10"/>
  <c r="P354" i="10"/>
  <c r="J355" i="10"/>
  <c r="L355" i="10"/>
  <c r="K355" i="10"/>
  <c r="O355" i="10"/>
  <c r="P355" i="10"/>
  <c r="J356" i="10"/>
  <c r="L356" i="10"/>
  <c r="K356" i="10"/>
  <c r="O356" i="10"/>
  <c r="P356" i="10"/>
  <c r="J357" i="10"/>
  <c r="L357" i="10"/>
  <c r="K357" i="10"/>
  <c r="O357" i="10"/>
  <c r="P357" i="10"/>
  <c r="J358" i="10"/>
  <c r="L358" i="10"/>
  <c r="K358" i="10"/>
  <c r="O358" i="10"/>
  <c r="P358" i="10"/>
  <c r="J359" i="10"/>
  <c r="L359" i="10"/>
  <c r="K359" i="10"/>
  <c r="O359" i="10"/>
  <c r="P359" i="10"/>
  <c r="J360" i="10"/>
  <c r="L360" i="10"/>
  <c r="K360" i="10"/>
  <c r="O360" i="10"/>
  <c r="P360" i="10"/>
  <c r="J361" i="10"/>
  <c r="L361" i="10"/>
  <c r="K361" i="10"/>
  <c r="O361" i="10"/>
  <c r="P361" i="10"/>
  <c r="J362" i="10"/>
  <c r="L362" i="10"/>
  <c r="K362" i="10"/>
  <c r="O362" i="10"/>
  <c r="P362" i="10"/>
  <c r="J363" i="10"/>
  <c r="L363" i="10"/>
  <c r="K363" i="10"/>
  <c r="M363" i="10"/>
  <c r="N363" i="10"/>
  <c r="O363" i="10"/>
  <c r="P363" i="10"/>
  <c r="J364" i="10"/>
  <c r="L364" i="10"/>
  <c r="K364" i="10"/>
  <c r="O364" i="10"/>
  <c r="P364" i="10"/>
  <c r="J365" i="10"/>
  <c r="L365" i="10"/>
  <c r="K365" i="10"/>
  <c r="O365" i="10"/>
  <c r="P365" i="10"/>
  <c r="J366" i="10"/>
  <c r="L366" i="10"/>
  <c r="K366" i="10"/>
  <c r="O366" i="10"/>
  <c r="P366" i="10"/>
  <c r="J367" i="10"/>
  <c r="L367" i="10"/>
  <c r="K367" i="10"/>
  <c r="O367" i="10"/>
  <c r="P367" i="10"/>
  <c r="J368" i="10"/>
  <c r="L368" i="10"/>
  <c r="K368" i="10"/>
  <c r="O368" i="10"/>
  <c r="P368" i="10"/>
  <c r="J369" i="10"/>
  <c r="L369" i="10"/>
  <c r="K369" i="10"/>
  <c r="O369" i="10"/>
  <c r="P369" i="10"/>
  <c r="J370" i="10"/>
  <c r="L370" i="10"/>
  <c r="K370" i="10"/>
  <c r="O370" i="10"/>
  <c r="P370" i="10"/>
  <c r="J371" i="10"/>
  <c r="L371" i="10"/>
  <c r="K371" i="10"/>
  <c r="O371" i="10"/>
  <c r="P371" i="10"/>
  <c r="J372" i="10"/>
  <c r="L372" i="10"/>
  <c r="K372" i="10"/>
  <c r="O372" i="10"/>
  <c r="P372" i="10"/>
  <c r="J373" i="10"/>
  <c r="L373" i="10"/>
  <c r="K373" i="10"/>
  <c r="O373" i="10"/>
  <c r="P373" i="10"/>
  <c r="J374" i="10"/>
  <c r="L374" i="10"/>
  <c r="K374" i="10"/>
  <c r="O374" i="10"/>
  <c r="P374" i="10"/>
  <c r="J375" i="10"/>
  <c r="L375" i="10"/>
  <c r="K375" i="10"/>
  <c r="O375" i="10"/>
  <c r="P375" i="10"/>
  <c r="J376" i="10"/>
  <c r="L376" i="10"/>
  <c r="K376" i="10"/>
  <c r="O376" i="10"/>
  <c r="P376" i="10"/>
  <c r="J377" i="10"/>
  <c r="L377" i="10"/>
  <c r="K377" i="10"/>
  <c r="O377" i="10"/>
  <c r="P377" i="10"/>
  <c r="J378" i="10"/>
  <c r="L378" i="10"/>
  <c r="K378" i="10"/>
  <c r="O378" i="10"/>
  <c r="P378" i="10"/>
  <c r="J379" i="10"/>
  <c r="L379" i="10"/>
  <c r="K379" i="10"/>
  <c r="O379" i="10"/>
  <c r="P379" i="10"/>
  <c r="J380" i="10"/>
  <c r="L380" i="10"/>
  <c r="K380" i="10"/>
  <c r="O380" i="10"/>
  <c r="P380" i="10"/>
  <c r="J381" i="10"/>
  <c r="L381" i="10"/>
  <c r="K381" i="10"/>
  <c r="O381" i="10"/>
  <c r="P381" i="10"/>
  <c r="J382" i="10"/>
  <c r="L382" i="10"/>
  <c r="K382" i="10"/>
  <c r="O382" i="10"/>
  <c r="P382" i="10"/>
  <c r="J383" i="10"/>
  <c r="L383" i="10"/>
  <c r="K383" i="10"/>
  <c r="O383" i="10"/>
  <c r="P383" i="10"/>
  <c r="J384" i="10"/>
  <c r="L384" i="10"/>
  <c r="K384" i="10"/>
  <c r="O384" i="10"/>
  <c r="P384" i="10"/>
  <c r="J385" i="10"/>
  <c r="L385" i="10"/>
  <c r="K385" i="10"/>
  <c r="O385" i="10"/>
  <c r="P385" i="10"/>
  <c r="J386" i="10"/>
  <c r="L386" i="10"/>
  <c r="K386" i="10"/>
  <c r="O386" i="10"/>
  <c r="P386" i="10"/>
  <c r="J387" i="10"/>
  <c r="L387" i="10"/>
  <c r="K387" i="10"/>
  <c r="O387" i="10"/>
  <c r="P387" i="10"/>
  <c r="J388" i="10"/>
  <c r="L388" i="10"/>
  <c r="K388" i="10"/>
  <c r="O388" i="10"/>
  <c r="P388" i="10"/>
  <c r="J389" i="10"/>
  <c r="L389" i="10"/>
  <c r="K389" i="10"/>
  <c r="O389" i="10"/>
  <c r="P389" i="10"/>
  <c r="J390" i="10"/>
  <c r="L390" i="10"/>
  <c r="K390" i="10"/>
  <c r="O390" i="10"/>
  <c r="P390" i="10"/>
  <c r="J391" i="10"/>
  <c r="L391" i="10"/>
  <c r="K391" i="10"/>
  <c r="O391" i="10"/>
  <c r="P391" i="10"/>
  <c r="J392" i="10"/>
  <c r="L392" i="10"/>
  <c r="K392" i="10"/>
  <c r="O392" i="10"/>
  <c r="P392" i="10"/>
  <c r="J393" i="10"/>
  <c r="L393" i="10"/>
  <c r="K393" i="10"/>
  <c r="O393" i="10"/>
  <c r="P393" i="10"/>
  <c r="J394" i="10"/>
  <c r="L394" i="10"/>
  <c r="K394" i="10"/>
  <c r="O394" i="10"/>
  <c r="P394" i="10"/>
  <c r="J395" i="10"/>
  <c r="L395" i="10"/>
  <c r="K395" i="10"/>
  <c r="O395" i="10"/>
  <c r="P395" i="10"/>
  <c r="J396" i="10"/>
  <c r="L396" i="10"/>
  <c r="K396" i="10"/>
  <c r="O396" i="10"/>
  <c r="P396" i="10"/>
  <c r="J397" i="10"/>
  <c r="L397" i="10"/>
  <c r="K397" i="10"/>
  <c r="O397" i="10"/>
  <c r="P397" i="10"/>
  <c r="J398" i="10"/>
  <c r="L398" i="10"/>
  <c r="K398" i="10"/>
  <c r="O398" i="10"/>
  <c r="P398" i="10"/>
  <c r="J399" i="10"/>
  <c r="L399" i="10"/>
  <c r="K399" i="10"/>
  <c r="O399" i="10"/>
  <c r="P399" i="10"/>
  <c r="J400" i="10"/>
  <c r="L400" i="10"/>
  <c r="K400" i="10"/>
  <c r="O400" i="10"/>
  <c r="P400" i="10"/>
  <c r="J401" i="10"/>
  <c r="L401" i="10"/>
  <c r="K401" i="10"/>
  <c r="O401" i="10"/>
  <c r="P401" i="10"/>
  <c r="J402" i="10"/>
  <c r="L402" i="10"/>
  <c r="K402" i="10"/>
  <c r="O402" i="10"/>
  <c r="P402" i="10"/>
  <c r="J403" i="10"/>
  <c r="L403" i="10"/>
  <c r="K403" i="10"/>
  <c r="O403" i="10"/>
  <c r="P403" i="10"/>
  <c r="J404" i="10"/>
  <c r="L404" i="10"/>
  <c r="K404" i="10"/>
  <c r="O404" i="10"/>
  <c r="P404" i="10"/>
  <c r="J405" i="10"/>
  <c r="L405" i="10"/>
  <c r="K405" i="10"/>
  <c r="O405" i="10"/>
  <c r="P405" i="10"/>
  <c r="J406" i="10"/>
  <c r="L406" i="10"/>
  <c r="K406" i="10"/>
  <c r="O406" i="10"/>
  <c r="P406" i="10"/>
  <c r="J407" i="10"/>
  <c r="L407" i="10"/>
  <c r="K407" i="10"/>
  <c r="O407" i="10"/>
  <c r="P407" i="10"/>
  <c r="J408" i="10"/>
  <c r="L408" i="10"/>
  <c r="K408" i="10"/>
  <c r="O408" i="10"/>
  <c r="P408" i="10"/>
  <c r="J409" i="10"/>
  <c r="L409" i="10"/>
  <c r="K409" i="10"/>
  <c r="O409" i="10"/>
  <c r="P409" i="10"/>
  <c r="J410" i="10"/>
  <c r="L410" i="10"/>
  <c r="K410" i="10"/>
  <c r="O410" i="10"/>
  <c r="P410" i="10"/>
  <c r="J411" i="10"/>
  <c r="L411" i="10"/>
  <c r="K411" i="10"/>
  <c r="O411" i="10"/>
  <c r="P411" i="10"/>
  <c r="J412" i="10"/>
  <c r="L412" i="10"/>
  <c r="K412" i="10"/>
  <c r="O412" i="10"/>
  <c r="P412" i="10"/>
  <c r="J413" i="10"/>
  <c r="L413" i="10"/>
  <c r="K413" i="10"/>
  <c r="O413" i="10"/>
  <c r="P413" i="10"/>
  <c r="J414" i="10"/>
  <c r="L414" i="10"/>
  <c r="K414" i="10"/>
  <c r="O414" i="10"/>
  <c r="P414" i="10"/>
  <c r="J415" i="10"/>
  <c r="L415" i="10"/>
  <c r="K415" i="10"/>
  <c r="O415" i="10"/>
  <c r="P415" i="10"/>
  <c r="J416" i="10"/>
  <c r="L416" i="10"/>
  <c r="K416" i="10"/>
  <c r="O416" i="10"/>
  <c r="P416" i="10"/>
  <c r="J417" i="10"/>
  <c r="L417" i="10"/>
  <c r="K417" i="10"/>
  <c r="O417" i="10"/>
  <c r="P417" i="10"/>
  <c r="J418" i="10"/>
  <c r="L418" i="10"/>
  <c r="K418" i="10"/>
  <c r="O418" i="10"/>
  <c r="P418" i="10"/>
  <c r="J419" i="10"/>
  <c r="L419" i="10"/>
  <c r="K419" i="10"/>
  <c r="O419" i="10"/>
  <c r="P419" i="10"/>
  <c r="J420" i="10"/>
  <c r="L420" i="10"/>
  <c r="K420" i="10"/>
  <c r="O420" i="10"/>
  <c r="P420" i="10"/>
  <c r="J421" i="10"/>
  <c r="L421" i="10"/>
  <c r="K421" i="10"/>
  <c r="O421" i="10"/>
  <c r="P421" i="10"/>
  <c r="J422" i="10"/>
  <c r="L422" i="10"/>
  <c r="K422" i="10"/>
  <c r="O422" i="10"/>
  <c r="P422" i="10"/>
  <c r="J423" i="10"/>
  <c r="L423" i="10"/>
  <c r="K423" i="10"/>
  <c r="O423" i="10"/>
  <c r="P423" i="10"/>
  <c r="J424" i="10"/>
  <c r="L424" i="10"/>
  <c r="K424" i="10"/>
  <c r="O424" i="10"/>
  <c r="P424" i="10"/>
  <c r="J425" i="10"/>
  <c r="L425" i="10"/>
  <c r="K425" i="10"/>
  <c r="O425" i="10"/>
  <c r="P425" i="10"/>
  <c r="J426" i="10"/>
  <c r="L426" i="10"/>
  <c r="K426" i="10"/>
  <c r="O426" i="10"/>
  <c r="P426" i="10"/>
  <c r="J427" i="10"/>
  <c r="L427" i="10"/>
  <c r="K427" i="10"/>
  <c r="O427" i="10"/>
  <c r="P427" i="10"/>
  <c r="J428" i="10"/>
  <c r="L428" i="10"/>
  <c r="K428" i="10"/>
  <c r="O428" i="10"/>
  <c r="P428" i="10"/>
  <c r="J429" i="10"/>
  <c r="L429" i="10"/>
  <c r="K429" i="10"/>
  <c r="O429" i="10"/>
  <c r="P429" i="10"/>
  <c r="J430" i="10"/>
  <c r="L430" i="10"/>
  <c r="K430" i="10"/>
  <c r="O430" i="10"/>
  <c r="P430" i="10"/>
  <c r="J431" i="10"/>
  <c r="L431" i="10"/>
  <c r="K431" i="10"/>
  <c r="O431" i="10"/>
  <c r="P431" i="10"/>
  <c r="J432" i="10"/>
  <c r="L432" i="10"/>
  <c r="K432" i="10"/>
  <c r="O432" i="10"/>
  <c r="P432" i="10"/>
  <c r="J433" i="10"/>
  <c r="L433" i="10"/>
  <c r="K433" i="10"/>
  <c r="O433" i="10"/>
  <c r="P433" i="10"/>
  <c r="J434" i="10"/>
  <c r="L434" i="10"/>
  <c r="K434" i="10"/>
  <c r="O434" i="10"/>
  <c r="P434" i="10"/>
  <c r="J435" i="10"/>
  <c r="L435" i="10"/>
  <c r="K435" i="10"/>
  <c r="O435" i="10"/>
  <c r="P435" i="10"/>
  <c r="J436" i="10"/>
  <c r="L436" i="10"/>
  <c r="K436" i="10"/>
  <c r="O436" i="10"/>
  <c r="P436" i="10"/>
  <c r="J437" i="10"/>
  <c r="L437" i="10"/>
  <c r="K437" i="10"/>
  <c r="O437" i="10"/>
  <c r="P437" i="10"/>
  <c r="J438" i="10"/>
  <c r="L438" i="10"/>
  <c r="K438" i="10"/>
  <c r="O438" i="10"/>
  <c r="P438" i="10"/>
  <c r="J439" i="10"/>
  <c r="L439" i="10"/>
  <c r="K439" i="10"/>
  <c r="O439" i="10"/>
  <c r="P439" i="10"/>
  <c r="J440" i="10"/>
  <c r="L440" i="10"/>
  <c r="K440" i="10"/>
  <c r="O440" i="10"/>
  <c r="P440" i="10"/>
  <c r="J441" i="10"/>
  <c r="L441" i="10"/>
  <c r="K441" i="10"/>
  <c r="O441" i="10"/>
  <c r="P441" i="10"/>
  <c r="J442" i="10"/>
  <c r="L442" i="10"/>
  <c r="K442" i="10"/>
  <c r="O442" i="10"/>
  <c r="P442" i="10"/>
  <c r="J443" i="10"/>
  <c r="L443" i="10"/>
  <c r="K443" i="10"/>
  <c r="O443" i="10"/>
  <c r="P443" i="10"/>
  <c r="J444" i="10"/>
  <c r="L444" i="10"/>
  <c r="K444" i="10"/>
  <c r="O444" i="10"/>
  <c r="P444" i="10"/>
  <c r="J445" i="10"/>
  <c r="L445" i="10"/>
  <c r="K445" i="10"/>
  <c r="O445" i="10"/>
  <c r="P445" i="10"/>
  <c r="J446" i="10"/>
  <c r="L446" i="10"/>
  <c r="K446" i="10"/>
  <c r="O446" i="10"/>
  <c r="P446" i="10"/>
  <c r="J447" i="10"/>
  <c r="L447" i="10"/>
  <c r="K447" i="10"/>
  <c r="O447" i="10"/>
  <c r="P447" i="10"/>
  <c r="J448" i="10"/>
  <c r="L448" i="10"/>
  <c r="K448" i="10"/>
  <c r="O448" i="10"/>
  <c r="P448" i="10"/>
  <c r="J449" i="10"/>
  <c r="L449" i="10"/>
  <c r="K449" i="10"/>
  <c r="O449" i="10"/>
  <c r="P449" i="10"/>
  <c r="J450" i="10"/>
  <c r="L450" i="10"/>
  <c r="K450" i="10"/>
  <c r="O450" i="10"/>
  <c r="P450" i="10"/>
  <c r="J451" i="10"/>
  <c r="L451" i="10"/>
  <c r="K451" i="10"/>
  <c r="O451" i="10"/>
  <c r="P451" i="10"/>
  <c r="J452" i="10"/>
  <c r="L452" i="10"/>
  <c r="K452" i="10"/>
  <c r="O452" i="10"/>
  <c r="P452" i="10"/>
  <c r="J453" i="10"/>
  <c r="L453" i="10"/>
  <c r="K453" i="10"/>
  <c r="O453" i="10"/>
  <c r="P453" i="10"/>
  <c r="J454" i="10"/>
  <c r="L454" i="10"/>
  <c r="K454" i="10"/>
  <c r="O454" i="10"/>
  <c r="P454" i="10"/>
  <c r="J455" i="10"/>
  <c r="L455" i="10"/>
  <c r="K455" i="10"/>
  <c r="O455" i="10"/>
  <c r="P455" i="10"/>
  <c r="J456" i="10"/>
  <c r="L456" i="10"/>
  <c r="K456" i="10"/>
  <c r="O456" i="10"/>
  <c r="P456" i="10"/>
  <c r="J457" i="10"/>
  <c r="L457" i="10"/>
  <c r="K457" i="10"/>
  <c r="O457" i="10"/>
  <c r="P457" i="10"/>
  <c r="J458" i="10"/>
  <c r="L458" i="10"/>
  <c r="K458" i="10"/>
  <c r="O458" i="10"/>
  <c r="P458" i="10"/>
  <c r="J459" i="10"/>
  <c r="L459" i="10"/>
  <c r="K459" i="10"/>
  <c r="O459" i="10"/>
  <c r="P459" i="10"/>
  <c r="J460" i="10"/>
  <c r="L460" i="10"/>
  <c r="K460" i="10"/>
  <c r="O460" i="10"/>
  <c r="P460" i="10"/>
  <c r="J461" i="10"/>
  <c r="L461" i="10"/>
  <c r="K461" i="10"/>
  <c r="O461" i="10"/>
  <c r="P461" i="10"/>
  <c r="J462" i="10"/>
  <c r="L462" i="10"/>
  <c r="K462" i="10"/>
  <c r="O462" i="10"/>
  <c r="P462" i="10"/>
  <c r="J463" i="10"/>
  <c r="L463" i="10"/>
  <c r="K463" i="10"/>
  <c r="O463" i="10"/>
  <c r="P463" i="10"/>
  <c r="J464" i="10"/>
  <c r="L464" i="10"/>
  <c r="K464" i="10"/>
  <c r="O464" i="10"/>
  <c r="P464" i="10"/>
  <c r="J465" i="10"/>
  <c r="L465" i="10"/>
  <c r="K465" i="10"/>
  <c r="O465" i="10"/>
  <c r="P465" i="10"/>
  <c r="J466" i="10"/>
  <c r="L466" i="10"/>
  <c r="K466" i="10"/>
  <c r="O466" i="10"/>
  <c r="P466" i="10"/>
  <c r="J467" i="10"/>
  <c r="L467" i="10"/>
  <c r="K467" i="10"/>
  <c r="O467" i="10"/>
  <c r="P467" i="10"/>
  <c r="J468" i="10"/>
  <c r="L468" i="10"/>
  <c r="K468" i="10"/>
  <c r="O468" i="10"/>
  <c r="P468" i="10"/>
  <c r="J469" i="10"/>
  <c r="L469" i="10"/>
  <c r="K469" i="10"/>
  <c r="O469" i="10"/>
  <c r="P469" i="10"/>
  <c r="J470" i="10"/>
  <c r="L470" i="10"/>
  <c r="K470" i="10"/>
  <c r="O470" i="10"/>
  <c r="P470" i="10"/>
  <c r="J471" i="10"/>
  <c r="L471" i="10"/>
  <c r="K471" i="10"/>
  <c r="O471" i="10"/>
  <c r="P471" i="10"/>
  <c r="J472" i="10"/>
  <c r="L472" i="10"/>
  <c r="K472" i="10"/>
  <c r="O472" i="10"/>
  <c r="P472" i="10"/>
  <c r="J473" i="10"/>
  <c r="L473" i="10"/>
  <c r="K473" i="10"/>
  <c r="O473" i="10"/>
  <c r="P473" i="10"/>
  <c r="J474" i="10"/>
  <c r="L474" i="10"/>
  <c r="K474" i="10"/>
  <c r="O474" i="10"/>
  <c r="P474" i="10"/>
  <c r="J475" i="10"/>
  <c r="L475" i="10"/>
  <c r="K475" i="10"/>
  <c r="O475" i="10"/>
  <c r="P475" i="10"/>
  <c r="J476" i="10"/>
  <c r="L476" i="10"/>
  <c r="K476" i="10"/>
  <c r="O476" i="10"/>
  <c r="P476" i="10"/>
  <c r="J477" i="10"/>
  <c r="L477" i="10"/>
  <c r="K477" i="10"/>
  <c r="O477" i="10"/>
  <c r="P477" i="10"/>
  <c r="J478" i="10"/>
  <c r="L478" i="10"/>
  <c r="K478" i="10"/>
  <c r="O478" i="10"/>
  <c r="P478" i="10"/>
  <c r="J479" i="10"/>
  <c r="L479" i="10"/>
  <c r="K479" i="10"/>
  <c r="O479" i="10"/>
  <c r="P479" i="10"/>
  <c r="J480" i="10"/>
  <c r="L480" i="10"/>
  <c r="K480" i="10"/>
  <c r="O480" i="10"/>
  <c r="P480" i="10"/>
  <c r="J481" i="10"/>
  <c r="L481" i="10"/>
  <c r="K481" i="10"/>
  <c r="O481" i="10"/>
  <c r="P481" i="10"/>
  <c r="J482" i="10"/>
  <c r="L482" i="10"/>
  <c r="K482" i="10"/>
  <c r="O482" i="10"/>
  <c r="P482" i="10"/>
  <c r="J483" i="10"/>
  <c r="L483" i="10"/>
  <c r="K483" i="10"/>
  <c r="O483" i="10"/>
  <c r="P483" i="10"/>
  <c r="J484" i="10"/>
  <c r="L484" i="10"/>
  <c r="K484" i="10"/>
  <c r="O484" i="10"/>
  <c r="P484" i="10"/>
  <c r="J485" i="10"/>
  <c r="L485" i="10"/>
  <c r="K485" i="10"/>
  <c r="O485" i="10"/>
  <c r="P485" i="10"/>
  <c r="J486" i="10"/>
  <c r="L486" i="10"/>
  <c r="K486" i="10"/>
  <c r="O486" i="10"/>
  <c r="P486" i="10"/>
  <c r="J487" i="10"/>
  <c r="L487" i="10"/>
  <c r="K487" i="10"/>
  <c r="O487" i="10"/>
  <c r="P487" i="10"/>
  <c r="J488" i="10"/>
  <c r="L488" i="10"/>
  <c r="K488" i="10"/>
  <c r="O488" i="10"/>
  <c r="P488" i="10"/>
  <c r="J489" i="10"/>
  <c r="L489" i="10"/>
  <c r="K489" i="10"/>
  <c r="O489" i="10"/>
  <c r="P489" i="10"/>
  <c r="J490" i="10"/>
  <c r="L490" i="10"/>
  <c r="K490" i="10"/>
  <c r="O490" i="10"/>
  <c r="P490" i="10"/>
  <c r="J491" i="10"/>
  <c r="L491" i="10"/>
  <c r="K491" i="10"/>
  <c r="O491" i="10"/>
  <c r="P491" i="10"/>
  <c r="J492" i="10"/>
  <c r="L492" i="10"/>
  <c r="K492" i="10"/>
  <c r="O492" i="10"/>
  <c r="P492" i="10"/>
  <c r="J493" i="10"/>
  <c r="L493" i="10"/>
  <c r="K493" i="10"/>
  <c r="O493" i="10"/>
  <c r="P493" i="10"/>
  <c r="J494" i="10"/>
  <c r="L494" i="10"/>
  <c r="K494" i="10"/>
  <c r="O494" i="10"/>
  <c r="P494" i="10"/>
  <c r="J495" i="10"/>
  <c r="L495" i="10"/>
  <c r="K495" i="10"/>
  <c r="O495" i="10"/>
  <c r="P495" i="10"/>
  <c r="J496" i="10"/>
  <c r="L496" i="10"/>
  <c r="K496" i="10"/>
  <c r="O496" i="10"/>
  <c r="P496" i="10"/>
  <c r="J497" i="10"/>
  <c r="L497" i="10"/>
  <c r="K497" i="10"/>
  <c r="O497" i="10"/>
  <c r="P497" i="10"/>
  <c r="J498" i="10"/>
  <c r="L498" i="10"/>
  <c r="K498" i="10"/>
  <c r="O498" i="10"/>
  <c r="P498" i="10"/>
  <c r="J499" i="10"/>
  <c r="L499" i="10"/>
  <c r="K499" i="10"/>
  <c r="O499" i="10"/>
  <c r="P499" i="10"/>
  <c r="J500" i="10"/>
  <c r="L500" i="10"/>
  <c r="K500" i="10"/>
  <c r="O500" i="10"/>
  <c r="P500" i="10"/>
  <c r="J501" i="10"/>
  <c r="L501" i="10"/>
  <c r="K501" i="10"/>
  <c r="O501" i="10"/>
  <c r="P501" i="10"/>
  <c r="J502" i="10"/>
  <c r="L502" i="10"/>
  <c r="K502" i="10"/>
  <c r="O502" i="10"/>
  <c r="P502" i="10"/>
  <c r="J503" i="10"/>
  <c r="L503" i="10"/>
  <c r="K503" i="10"/>
  <c r="O503" i="10"/>
  <c r="P503" i="10"/>
  <c r="J504" i="10"/>
  <c r="L504" i="10"/>
  <c r="K504" i="10"/>
  <c r="O504" i="10"/>
  <c r="P504" i="10"/>
  <c r="J505" i="10"/>
  <c r="L505" i="10"/>
  <c r="K505" i="10"/>
  <c r="O505" i="10"/>
  <c r="P505" i="10"/>
  <c r="J506" i="10"/>
  <c r="L506" i="10"/>
  <c r="K506" i="10"/>
  <c r="O506" i="10"/>
  <c r="P506" i="10"/>
  <c r="J507" i="10"/>
  <c r="L507" i="10"/>
  <c r="K507" i="10"/>
  <c r="O507" i="10"/>
  <c r="P507" i="10"/>
  <c r="J508" i="10"/>
  <c r="L508" i="10"/>
  <c r="K508" i="10"/>
  <c r="O508" i="10"/>
  <c r="P508" i="10"/>
  <c r="J509" i="10"/>
  <c r="L509" i="10"/>
  <c r="K509" i="10"/>
  <c r="O509" i="10"/>
  <c r="P509" i="10"/>
  <c r="J510" i="10"/>
  <c r="L510" i="10"/>
  <c r="K510" i="10"/>
  <c r="O510" i="10"/>
  <c r="P510" i="10"/>
  <c r="J511" i="10"/>
  <c r="L511" i="10"/>
  <c r="K511" i="10"/>
  <c r="O511" i="10"/>
  <c r="P511" i="10"/>
  <c r="J512" i="10"/>
  <c r="L512" i="10"/>
  <c r="K512" i="10"/>
  <c r="O512" i="10"/>
  <c r="P512" i="10"/>
  <c r="J513" i="10"/>
  <c r="L513" i="10"/>
  <c r="K513" i="10"/>
  <c r="O513" i="10"/>
  <c r="P513" i="10"/>
  <c r="J514" i="10"/>
  <c r="L514" i="10"/>
  <c r="K514" i="10"/>
  <c r="O514" i="10"/>
  <c r="P514" i="10"/>
  <c r="J515" i="10"/>
  <c r="L515" i="10"/>
  <c r="K515" i="10"/>
  <c r="O515" i="10"/>
  <c r="P515" i="10"/>
  <c r="J516" i="10"/>
  <c r="L516" i="10"/>
  <c r="K516" i="10"/>
  <c r="O516" i="10"/>
  <c r="P516" i="10"/>
  <c r="J517" i="10"/>
  <c r="L517" i="10"/>
  <c r="K517" i="10"/>
  <c r="O517" i="10"/>
  <c r="P517" i="10"/>
  <c r="J518" i="10"/>
  <c r="L518" i="10"/>
  <c r="K518" i="10"/>
  <c r="O518" i="10"/>
  <c r="P518" i="10"/>
  <c r="J519" i="10"/>
  <c r="L519" i="10"/>
  <c r="K519" i="10"/>
  <c r="O519" i="10"/>
  <c r="P519" i="10"/>
  <c r="J520" i="10"/>
  <c r="L520" i="10"/>
  <c r="K520" i="10"/>
  <c r="O520" i="10"/>
  <c r="P520" i="10"/>
  <c r="J521" i="10"/>
  <c r="L521" i="10"/>
  <c r="K521" i="10"/>
  <c r="O521" i="10"/>
  <c r="P521" i="10"/>
  <c r="J522" i="10"/>
  <c r="L522" i="10"/>
  <c r="K522" i="10"/>
  <c r="O522" i="10"/>
  <c r="P522" i="10"/>
  <c r="J523" i="10"/>
  <c r="L523" i="10"/>
  <c r="K523" i="10"/>
  <c r="O523" i="10"/>
  <c r="P523" i="10"/>
  <c r="J524" i="10"/>
  <c r="L524" i="10"/>
  <c r="K524" i="10"/>
  <c r="O524" i="10"/>
  <c r="P524" i="10"/>
  <c r="J525" i="10"/>
  <c r="L525" i="10"/>
  <c r="K525" i="10"/>
  <c r="O525" i="10"/>
  <c r="P525" i="10"/>
  <c r="J526" i="10"/>
  <c r="L526" i="10"/>
  <c r="K526" i="10"/>
  <c r="O526" i="10"/>
  <c r="P526" i="10"/>
  <c r="J527" i="10"/>
  <c r="L527" i="10"/>
  <c r="K527" i="10"/>
  <c r="O527" i="10"/>
  <c r="P527" i="10"/>
  <c r="J528" i="10"/>
  <c r="L528" i="10"/>
  <c r="K528" i="10"/>
  <c r="O528" i="10"/>
  <c r="P528" i="10"/>
  <c r="J529" i="10"/>
  <c r="L529" i="10"/>
  <c r="K529" i="10"/>
  <c r="O529" i="10"/>
  <c r="P529" i="10"/>
  <c r="J530" i="10"/>
  <c r="L530" i="10"/>
  <c r="K530" i="10"/>
  <c r="O530" i="10"/>
  <c r="P530" i="10"/>
  <c r="J531" i="10"/>
  <c r="L531" i="10"/>
  <c r="K531" i="10"/>
  <c r="O531" i="10"/>
  <c r="P531" i="10"/>
  <c r="J532" i="10"/>
  <c r="L532" i="10"/>
  <c r="K532" i="10"/>
  <c r="O532" i="10"/>
  <c r="P532" i="10"/>
  <c r="J533" i="10"/>
  <c r="L533" i="10"/>
  <c r="K533" i="10"/>
  <c r="O533" i="10"/>
  <c r="P533" i="10"/>
  <c r="J534" i="10"/>
  <c r="L534" i="10"/>
  <c r="K534" i="10"/>
  <c r="O534" i="10"/>
  <c r="P534" i="10"/>
  <c r="J535" i="10"/>
  <c r="L535" i="10"/>
  <c r="K535" i="10"/>
  <c r="O535" i="10"/>
  <c r="P535" i="10"/>
  <c r="J536" i="10"/>
  <c r="L536" i="10"/>
  <c r="K536" i="10"/>
  <c r="O536" i="10"/>
  <c r="P536" i="10"/>
  <c r="J537" i="10"/>
  <c r="L537" i="10"/>
  <c r="K537" i="10"/>
  <c r="O537" i="10"/>
  <c r="P537" i="10"/>
  <c r="J538" i="10"/>
  <c r="L538" i="10"/>
  <c r="K538" i="10"/>
  <c r="O538" i="10"/>
  <c r="P538" i="10"/>
  <c r="J539" i="10"/>
  <c r="L539" i="10"/>
  <c r="K539" i="10"/>
  <c r="O539" i="10"/>
  <c r="P539" i="10"/>
  <c r="J540" i="10"/>
  <c r="L540" i="10"/>
  <c r="K540" i="10"/>
  <c r="O540" i="10"/>
  <c r="P540" i="10"/>
  <c r="J541" i="10"/>
  <c r="L541" i="10"/>
  <c r="K541" i="10"/>
  <c r="O541" i="10"/>
  <c r="P541" i="10"/>
  <c r="J542" i="10"/>
  <c r="L542" i="10"/>
  <c r="K542" i="10"/>
  <c r="O542" i="10"/>
  <c r="P542" i="10"/>
  <c r="J543" i="10"/>
  <c r="L543" i="10"/>
  <c r="K543" i="10"/>
  <c r="O543" i="10"/>
  <c r="P543" i="10"/>
  <c r="J544" i="10"/>
  <c r="L544" i="10"/>
  <c r="K544" i="10"/>
  <c r="O544" i="10"/>
  <c r="P544" i="10"/>
  <c r="J545" i="10"/>
  <c r="L545" i="10"/>
  <c r="K545" i="10"/>
  <c r="O545" i="10"/>
  <c r="P545" i="10"/>
  <c r="J546" i="10"/>
  <c r="L546" i="10"/>
  <c r="K546" i="10"/>
  <c r="O546" i="10"/>
  <c r="P546" i="10"/>
  <c r="J547" i="10"/>
  <c r="L547" i="10"/>
  <c r="K547" i="10"/>
  <c r="O547" i="10"/>
  <c r="P547" i="10"/>
  <c r="J548" i="10"/>
  <c r="L548" i="10"/>
  <c r="K548" i="10"/>
  <c r="O548" i="10"/>
  <c r="P548" i="10"/>
  <c r="J549" i="10"/>
  <c r="L549" i="10"/>
  <c r="K549" i="10"/>
  <c r="O549" i="10"/>
  <c r="P549" i="10"/>
  <c r="J550" i="10"/>
  <c r="L550" i="10"/>
  <c r="K550" i="10"/>
  <c r="O550" i="10"/>
  <c r="P550" i="10"/>
  <c r="J551" i="10"/>
  <c r="L551" i="10"/>
  <c r="K551" i="10"/>
  <c r="O551" i="10"/>
  <c r="P551" i="10"/>
  <c r="J552" i="10"/>
  <c r="L552" i="10"/>
  <c r="K552" i="10"/>
  <c r="O552" i="10"/>
  <c r="P552" i="10"/>
  <c r="J553" i="10"/>
  <c r="L553" i="10"/>
  <c r="K553" i="10"/>
  <c r="O553" i="10"/>
  <c r="P553" i="10"/>
  <c r="J554" i="10"/>
  <c r="L554" i="10"/>
  <c r="K554" i="10"/>
  <c r="O554" i="10"/>
  <c r="P554" i="10"/>
  <c r="J555" i="10"/>
  <c r="L555" i="10"/>
  <c r="K555" i="10"/>
  <c r="O555" i="10"/>
  <c r="P555" i="10"/>
  <c r="J556" i="10"/>
  <c r="L556" i="10"/>
  <c r="K556" i="10"/>
  <c r="O556" i="10"/>
  <c r="P556" i="10"/>
  <c r="J557" i="10"/>
  <c r="L557" i="10"/>
  <c r="K557" i="10"/>
  <c r="O557" i="10"/>
  <c r="P557" i="10"/>
  <c r="J558" i="10"/>
  <c r="L558" i="10"/>
  <c r="K558" i="10"/>
  <c r="O558" i="10"/>
  <c r="P558" i="10"/>
  <c r="J559" i="10"/>
  <c r="L559" i="10"/>
  <c r="K559" i="10"/>
  <c r="O559" i="10"/>
  <c r="P559" i="10"/>
  <c r="J560" i="10"/>
  <c r="L560" i="10"/>
  <c r="K560" i="10"/>
  <c r="O560" i="10"/>
  <c r="P560" i="10"/>
  <c r="J561" i="10"/>
  <c r="L561" i="10"/>
  <c r="K561" i="10"/>
  <c r="O561" i="10"/>
  <c r="P561" i="10"/>
  <c r="J562" i="10"/>
  <c r="L562" i="10"/>
  <c r="K562" i="10"/>
  <c r="O562" i="10"/>
  <c r="P562" i="10"/>
  <c r="J563" i="10"/>
  <c r="L563" i="10"/>
  <c r="K563" i="10"/>
  <c r="O563" i="10"/>
  <c r="P563" i="10"/>
  <c r="J564" i="10"/>
  <c r="L564" i="10"/>
  <c r="K564" i="10"/>
  <c r="O564" i="10"/>
  <c r="P564" i="10"/>
  <c r="J565" i="10"/>
  <c r="L565" i="10"/>
  <c r="K565" i="10"/>
  <c r="O565" i="10"/>
  <c r="P565" i="10"/>
  <c r="J566" i="10"/>
  <c r="L566" i="10"/>
  <c r="K566" i="10"/>
  <c r="O566" i="10"/>
  <c r="P566" i="10"/>
  <c r="J567" i="10"/>
  <c r="L567" i="10"/>
  <c r="K567" i="10"/>
  <c r="O567" i="10"/>
  <c r="P567" i="10"/>
  <c r="J568" i="10"/>
  <c r="L568" i="10"/>
  <c r="K568" i="10"/>
  <c r="O568" i="10"/>
  <c r="P568" i="10"/>
  <c r="J569" i="10"/>
  <c r="L569" i="10"/>
  <c r="K569" i="10"/>
  <c r="O569" i="10"/>
  <c r="P569" i="10"/>
  <c r="J570" i="10"/>
  <c r="L570" i="10"/>
  <c r="K570" i="10"/>
  <c r="O570" i="10"/>
  <c r="P570" i="10"/>
  <c r="J571" i="10"/>
  <c r="L571" i="10"/>
  <c r="K571" i="10"/>
  <c r="O571" i="10"/>
  <c r="P571" i="10"/>
  <c r="J572" i="10"/>
  <c r="L572" i="10"/>
  <c r="K572" i="10"/>
  <c r="O572" i="10"/>
  <c r="P572" i="10"/>
  <c r="J573" i="10"/>
  <c r="L573" i="10"/>
  <c r="K573" i="10"/>
  <c r="O573" i="10"/>
  <c r="P573" i="10"/>
  <c r="J574" i="10"/>
  <c r="L574" i="10"/>
  <c r="K574" i="10"/>
  <c r="O574" i="10"/>
  <c r="P574" i="10"/>
  <c r="J575" i="10"/>
  <c r="L575" i="10"/>
  <c r="K575" i="10"/>
  <c r="O575" i="10"/>
  <c r="P575" i="10"/>
  <c r="J576" i="10"/>
  <c r="L576" i="10"/>
  <c r="K576" i="10"/>
  <c r="O576" i="10"/>
  <c r="P576" i="10"/>
  <c r="J577" i="10"/>
  <c r="L577" i="10"/>
  <c r="K577" i="10"/>
  <c r="O577" i="10"/>
  <c r="P577" i="10"/>
  <c r="J578" i="10"/>
  <c r="L578" i="10"/>
  <c r="K578" i="10"/>
  <c r="O578" i="10"/>
  <c r="P578" i="10"/>
  <c r="J579" i="10"/>
  <c r="L579" i="10"/>
  <c r="K579" i="10"/>
  <c r="O579" i="10"/>
  <c r="P579" i="10"/>
  <c r="J580" i="10"/>
  <c r="L580" i="10"/>
  <c r="K580" i="10"/>
  <c r="O580" i="10"/>
  <c r="P580" i="10"/>
  <c r="J581" i="10"/>
  <c r="L581" i="10"/>
  <c r="K581" i="10"/>
  <c r="O581" i="10"/>
  <c r="P581" i="10"/>
  <c r="J582" i="10"/>
  <c r="L582" i="10"/>
  <c r="K582" i="10"/>
  <c r="O582" i="10"/>
  <c r="P582" i="10"/>
  <c r="J583" i="10"/>
  <c r="L583" i="10"/>
  <c r="K583" i="10"/>
  <c r="O583" i="10"/>
  <c r="P583" i="10"/>
  <c r="J584" i="10"/>
  <c r="L584" i="10"/>
  <c r="K584" i="10"/>
  <c r="O584" i="10"/>
  <c r="P584" i="10"/>
  <c r="J585" i="10"/>
  <c r="L585" i="10"/>
  <c r="K585" i="10"/>
  <c r="O585" i="10"/>
  <c r="P585" i="10"/>
  <c r="J586" i="10"/>
  <c r="L586" i="10"/>
  <c r="K586" i="10"/>
  <c r="O586" i="10"/>
  <c r="P586" i="10"/>
  <c r="J587" i="10"/>
  <c r="L587" i="10"/>
  <c r="K587" i="10"/>
  <c r="O587" i="10"/>
  <c r="P587" i="10"/>
  <c r="J588" i="10"/>
  <c r="L588" i="10"/>
  <c r="K588" i="10"/>
  <c r="O588" i="10"/>
  <c r="P588" i="10"/>
  <c r="J589" i="10"/>
  <c r="L589" i="10"/>
  <c r="K589" i="10"/>
  <c r="O589" i="10"/>
  <c r="P589" i="10"/>
  <c r="J590" i="10"/>
  <c r="L590" i="10"/>
  <c r="K590" i="10"/>
  <c r="O590" i="10"/>
  <c r="P590" i="10"/>
  <c r="J591" i="10"/>
  <c r="L591" i="10"/>
  <c r="K591" i="10"/>
  <c r="O591" i="10"/>
  <c r="P591" i="10"/>
  <c r="J592" i="10"/>
  <c r="L592" i="10"/>
  <c r="K592" i="10"/>
  <c r="O592" i="10"/>
  <c r="P592" i="10"/>
  <c r="J593" i="10"/>
  <c r="L593" i="10"/>
  <c r="K593" i="10"/>
  <c r="O593" i="10"/>
  <c r="P593" i="10"/>
  <c r="J594" i="10"/>
  <c r="L594" i="10"/>
  <c r="K594" i="10"/>
  <c r="O594" i="10"/>
  <c r="P594" i="10"/>
  <c r="J595" i="10"/>
  <c r="L595" i="10"/>
  <c r="K595" i="10"/>
  <c r="O595" i="10"/>
  <c r="P595" i="10"/>
  <c r="J596" i="10"/>
  <c r="L596" i="10"/>
  <c r="K596" i="10"/>
  <c r="O596" i="10"/>
  <c r="P596" i="10"/>
  <c r="J597" i="10"/>
  <c r="L597" i="10"/>
  <c r="K597" i="10"/>
  <c r="O597" i="10"/>
  <c r="P597" i="10"/>
  <c r="J598" i="10"/>
  <c r="L598" i="10"/>
  <c r="K598" i="10"/>
  <c r="O598" i="10"/>
  <c r="P598" i="10"/>
  <c r="J599" i="10"/>
  <c r="L599" i="10"/>
  <c r="K599" i="10"/>
  <c r="O599" i="10"/>
  <c r="P599" i="10"/>
  <c r="J600" i="10"/>
  <c r="L600" i="10"/>
  <c r="K600" i="10"/>
  <c r="O600" i="10"/>
  <c r="P600" i="10"/>
  <c r="J601" i="10"/>
  <c r="L601" i="10"/>
  <c r="K601" i="10"/>
  <c r="M601" i="10"/>
  <c r="N601" i="10"/>
  <c r="O601" i="10"/>
  <c r="P601" i="10"/>
  <c r="J602" i="10"/>
  <c r="L602" i="10"/>
  <c r="K602" i="10"/>
  <c r="O602" i="10"/>
  <c r="P602" i="10"/>
  <c r="J603" i="10"/>
  <c r="L603" i="10"/>
  <c r="K603" i="10"/>
  <c r="O603" i="10"/>
  <c r="P603" i="10"/>
  <c r="J604" i="10"/>
  <c r="L604" i="10"/>
  <c r="K604" i="10"/>
  <c r="O604" i="10"/>
  <c r="P604" i="10"/>
  <c r="J605" i="10"/>
  <c r="L605" i="10"/>
  <c r="K605" i="10"/>
  <c r="O605" i="10"/>
  <c r="P605" i="10"/>
  <c r="J606" i="10"/>
  <c r="L606" i="10"/>
  <c r="K606" i="10"/>
  <c r="O606" i="10"/>
  <c r="P606" i="10"/>
  <c r="J607" i="10"/>
  <c r="L607" i="10"/>
  <c r="K607" i="10"/>
  <c r="O607" i="10"/>
  <c r="P607" i="10"/>
  <c r="J608" i="10"/>
  <c r="L608" i="10"/>
  <c r="K608" i="10"/>
  <c r="O608" i="10"/>
  <c r="P608" i="10"/>
  <c r="J609" i="10"/>
  <c r="L609" i="10"/>
  <c r="K609" i="10"/>
  <c r="O609" i="10"/>
  <c r="P609" i="10"/>
  <c r="J610" i="10"/>
  <c r="L610" i="10"/>
  <c r="K610" i="10"/>
  <c r="O610" i="10"/>
  <c r="P610" i="10"/>
  <c r="J611" i="10"/>
  <c r="L611" i="10"/>
  <c r="K611" i="10"/>
  <c r="O611" i="10"/>
  <c r="P611" i="10"/>
  <c r="J612" i="10"/>
  <c r="L612" i="10"/>
  <c r="K612" i="10"/>
  <c r="O612" i="10"/>
  <c r="P612" i="10"/>
  <c r="J613" i="10"/>
  <c r="L613" i="10"/>
  <c r="K613" i="10"/>
  <c r="O613" i="10"/>
  <c r="P613" i="10"/>
  <c r="J614" i="10"/>
  <c r="L614" i="10"/>
  <c r="K614" i="10"/>
  <c r="O614" i="10"/>
  <c r="P614" i="10"/>
  <c r="J615" i="10"/>
  <c r="L615" i="10"/>
  <c r="K615" i="10"/>
  <c r="O615" i="10"/>
  <c r="P615" i="10"/>
  <c r="J616" i="10"/>
  <c r="L616" i="10"/>
  <c r="K616" i="10"/>
  <c r="O616" i="10"/>
  <c r="P616" i="10"/>
  <c r="J617" i="10"/>
  <c r="L617" i="10"/>
  <c r="K617" i="10"/>
  <c r="O617" i="10"/>
  <c r="P617" i="10"/>
  <c r="J618" i="10"/>
  <c r="L618" i="10"/>
  <c r="K618" i="10"/>
  <c r="O618" i="10"/>
  <c r="P618" i="10"/>
  <c r="J619" i="10"/>
  <c r="L619" i="10"/>
  <c r="K619" i="10"/>
  <c r="O619" i="10"/>
  <c r="P619" i="10"/>
  <c r="J620" i="10"/>
  <c r="L620" i="10"/>
  <c r="K620" i="10"/>
  <c r="O620" i="10"/>
  <c r="P620" i="10"/>
  <c r="J621" i="10"/>
  <c r="L621" i="10"/>
  <c r="K621" i="10"/>
  <c r="O621" i="10"/>
  <c r="P621" i="10"/>
  <c r="J622" i="10"/>
  <c r="L622" i="10"/>
  <c r="K622" i="10"/>
  <c r="O622" i="10"/>
  <c r="P622" i="10"/>
  <c r="J623" i="10"/>
  <c r="L623" i="10"/>
  <c r="K623" i="10"/>
  <c r="O623" i="10"/>
  <c r="P623" i="10"/>
  <c r="J624" i="10"/>
  <c r="L624" i="10"/>
  <c r="K624" i="10"/>
  <c r="O624" i="10"/>
  <c r="P624" i="10"/>
  <c r="J625" i="10"/>
  <c r="L625" i="10"/>
  <c r="K625" i="10"/>
  <c r="O625" i="10"/>
  <c r="P625" i="10"/>
  <c r="J626" i="10"/>
  <c r="L626" i="10"/>
  <c r="K626" i="10"/>
  <c r="O626" i="10"/>
  <c r="P626" i="10"/>
  <c r="J627" i="10"/>
  <c r="L627" i="10"/>
  <c r="K627" i="10"/>
  <c r="O627" i="10"/>
  <c r="P627" i="10"/>
  <c r="J628" i="10"/>
  <c r="L628" i="10"/>
  <c r="K628" i="10"/>
  <c r="O628" i="10"/>
  <c r="P628" i="10"/>
  <c r="J629" i="10"/>
  <c r="L629" i="10"/>
  <c r="K629" i="10"/>
  <c r="O629" i="10"/>
  <c r="P629" i="10"/>
  <c r="J630" i="10"/>
  <c r="L630" i="10"/>
  <c r="K630" i="10"/>
  <c r="O630" i="10"/>
  <c r="P630" i="10"/>
  <c r="J631" i="10"/>
  <c r="L631" i="10"/>
  <c r="K631" i="10"/>
  <c r="O631" i="10"/>
  <c r="P631" i="10"/>
  <c r="J632" i="10"/>
  <c r="L632" i="10"/>
  <c r="K632" i="10"/>
  <c r="O632" i="10"/>
  <c r="P632" i="10"/>
  <c r="J633" i="10"/>
  <c r="L633" i="10"/>
  <c r="K633" i="10"/>
  <c r="O633" i="10"/>
  <c r="P633" i="10"/>
  <c r="J634" i="10"/>
  <c r="L634" i="10"/>
  <c r="K634" i="10"/>
  <c r="O634" i="10"/>
  <c r="P634" i="10"/>
  <c r="J635" i="10"/>
  <c r="L635" i="10"/>
  <c r="K635" i="10"/>
  <c r="O635" i="10"/>
  <c r="P635" i="10"/>
  <c r="J636" i="10"/>
  <c r="L636" i="10"/>
  <c r="N636" i="10"/>
  <c r="K636" i="10"/>
  <c r="M636" i="10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K639" i="10"/>
  <c r="M639" i="10"/>
  <c r="O639" i="10"/>
  <c r="P639" i="10"/>
  <c r="J640" i="10"/>
  <c r="L640" i="10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K642" i="10"/>
  <c r="O642" i="10"/>
  <c r="P642" i="10"/>
  <c r="J643" i="10"/>
  <c r="L643" i="10"/>
  <c r="K643" i="10"/>
  <c r="O643" i="10"/>
  <c r="P643" i="10"/>
  <c r="J644" i="10"/>
  <c r="L644" i="10"/>
  <c r="K644" i="10"/>
  <c r="O644" i="10"/>
  <c r="P644" i="10"/>
  <c r="J645" i="10"/>
  <c r="L645" i="10"/>
  <c r="K645" i="10"/>
  <c r="O645" i="10"/>
  <c r="P645" i="10"/>
  <c r="J646" i="10"/>
  <c r="L646" i="10"/>
  <c r="K646" i="10"/>
  <c r="O646" i="10"/>
  <c r="P646" i="10"/>
  <c r="J647" i="10"/>
  <c r="L647" i="10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/>
  <c r="K652" i="10"/>
  <c r="M652" i="10"/>
  <c r="O652" i="10"/>
  <c r="P652" i="10"/>
  <c r="J653" i="10"/>
  <c r="L653" i="10"/>
  <c r="K653" i="10"/>
  <c r="M653" i="10"/>
  <c r="O653" i="10"/>
  <c r="P653" i="10"/>
  <c r="J654" i="10"/>
  <c r="L654" i="10"/>
  <c r="K654" i="10"/>
  <c r="M654" i="10"/>
  <c r="O654" i="10"/>
  <c r="P654" i="10"/>
  <c r="J655" i="10"/>
  <c r="L655" i="10"/>
  <c r="K655" i="10"/>
  <c r="M655" i="10"/>
  <c r="O655" i="10"/>
  <c r="P655" i="10"/>
  <c r="J656" i="10"/>
  <c r="L656" i="10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N660" i="10"/>
  <c r="K660" i="10"/>
  <c r="M660" i="10"/>
  <c r="O660" i="10"/>
  <c r="P660" i="10"/>
  <c r="J661" i="10"/>
  <c r="L661" i="10"/>
  <c r="K661" i="10"/>
  <c r="M661" i="10"/>
  <c r="O661" i="10"/>
  <c r="P661" i="10"/>
  <c r="J662" i="10"/>
  <c r="L662" i="10"/>
  <c r="K662" i="10"/>
  <c r="M662" i="10"/>
  <c r="O662" i="10"/>
  <c r="P662" i="10"/>
  <c r="J663" i="10"/>
  <c r="L663" i="10"/>
  <c r="K663" i="10"/>
  <c r="M663" i="10"/>
  <c r="O663" i="10"/>
  <c r="P663" i="10"/>
  <c r="J664" i="10"/>
  <c r="L664" i="10"/>
  <c r="N664" i="10"/>
  <c r="K664" i="10"/>
  <c r="M664" i="10"/>
  <c r="O664" i="10"/>
  <c r="P664" i="10"/>
  <c r="J665" i="10"/>
  <c r="L665" i="10"/>
  <c r="K665" i="10"/>
  <c r="M665" i="10"/>
  <c r="N665" i="10"/>
  <c r="O665" i="10"/>
  <c r="P665" i="10"/>
  <c r="J666" i="10"/>
  <c r="L666" i="10"/>
  <c r="K666" i="10"/>
  <c r="M666" i="10"/>
  <c r="O666" i="10"/>
  <c r="P666" i="10"/>
  <c r="J667" i="10"/>
  <c r="L667" i="10"/>
  <c r="K667" i="10"/>
  <c r="M667" i="10"/>
  <c r="O667" i="10"/>
  <c r="P667" i="10"/>
  <c r="J668" i="10"/>
  <c r="L668" i="10"/>
  <c r="K668" i="10"/>
  <c r="M668" i="10"/>
  <c r="O668" i="10"/>
  <c r="P668" i="10"/>
  <c r="J669" i="10"/>
  <c r="L669" i="10"/>
  <c r="K669" i="10"/>
  <c r="M669" i="10"/>
  <c r="N669" i="10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N672" i="10"/>
  <c r="K672" i="10"/>
  <c r="M672" i="10"/>
  <c r="O672" i="10"/>
  <c r="P672" i="10"/>
  <c r="J673" i="10"/>
  <c r="L673" i="10"/>
  <c r="K673" i="10"/>
  <c r="M673" i="10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/>
  <c r="K680" i="10"/>
  <c r="M680" i="10"/>
  <c r="O680" i="10"/>
  <c r="P680" i="10"/>
  <c r="J681" i="10"/>
  <c r="L681" i="10"/>
  <c r="K681" i="10"/>
  <c r="M681" i="10"/>
  <c r="O681" i="10"/>
  <c r="P681" i="10"/>
  <c r="J682" i="10"/>
  <c r="L682" i="10"/>
  <c r="K682" i="10"/>
  <c r="M682" i="10"/>
  <c r="O682" i="10"/>
  <c r="P682" i="10"/>
  <c r="J683" i="10"/>
  <c r="L683" i="10"/>
  <c r="K683" i="10"/>
  <c r="M683" i="10"/>
  <c r="O683" i="10"/>
  <c r="P683" i="10"/>
  <c r="J684" i="10"/>
  <c r="L684" i="10"/>
  <c r="K684" i="10"/>
  <c r="M684" i="10"/>
  <c r="O684" i="10"/>
  <c r="P684" i="10"/>
  <c r="J685" i="10"/>
  <c r="L685" i="10"/>
  <c r="K685" i="10"/>
  <c r="M685" i="10"/>
  <c r="N685" i="10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N697" i="10"/>
  <c r="O697" i="10"/>
  <c r="P697" i="10"/>
  <c r="J698" i="10"/>
  <c r="L698" i="10"/>
  <c r="K698" i="10"/>
  <c r="M698" i="10"/>
  <c r="O698" i="10"/>
  <c r="P698" i="10"/>
  <c r="J699" i="10"/>
  <c r="L699" i="10"/>
  <c r="K699" i="10"/>
  <c r="M699" i="10"/>
  <c r="O699" i="10"/>
  <c r="P699" i="10"/>
  <c r="J700" i="10"/>
  <c r="L700" i="10"/>
  <c r="K700" i="10"/>
  <c r="M700" i="10"/>
  <c r="O700" i="10"/>
  <c r="P700" i="10"/>
  <c r="J701" i="10"/>
  <c r="L701" i="10"/>
  <c r="K701" i="10"/>
  <c r="M701" i="10"/>
  <c r="O701" i="10"/>
  <c r="P701" i="10"/>
  <c r="J702" i="10"/>
  <c r="L702" i="10"/>
  <c r="K702" i="10"/>
  <c r="M702" i="10"/>
  <c r="O702" i="10"/>
  <c r="P702" i="10"/>
  <c r="J703" i="10"/>
  <c r="L703" i="10"/>
  <c r="K703" i="10"/>
  <c r="M703" i="10"/>
  <c r="O703" i="10"/>
  <c r="P703" i="10"/>
  <c r="J704" i="10"/>
  <c r="L704" i="10"/>
  <c r="K704" i="10"/>
  <c r="M704" i="10"/>
  <c r="O704" i="10"/>
  <c r="P704" i="10"/>
  <c r="J705" i="10"/>
  <c r="L705" i="10"/>
  <c r="K705" i="10"/>
  <c r="M705" i="10"/>
  <c r="O705" i="10"/>
  <c r="P705" i="10"/>
  <c r="J706" i="10"/>
  <c r="L706" i="10"/>
  <c r="K706" i="10"/>
  <c r="M706" i="10"/>
  <c r="O706" i="10"/>
  <c r="P706" i="10"/>
  <c r="J707" i="10"/>
  <c r="L707" i="10"/>
  <c r="K707" i="10"/>
  <c r="M707" i="10"/>
  <c r="O707" i="10"/>
  <c r="P707" i="10"/>
  <c r="J708" i="10"/>
  <c r="L708" i="10"/>
  <c r="N708" i="10"/>
  <c r="K708" i="10"/>
  <c r="M708" i="10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N721" i="10"/>
  <c r="O721" i="10"/>
  <c r="P721" i="10"/>
  <c r="J722" i="10"/>
  <c r="L722" i="10"/>
  <c r="K722" i="10"/>
  <c r="M722" i="10"/>
  <c r="O722" i="10"/>
  <c r="P722" i="10"/>
  <c r="J723" i="10"/>
  <c r="L723" i="10"/>
  <c r="K723" i="10"/>
  <c r="M723" i="10"/>
  <c r="O723" i="10"/>
  <c r="P723" i="10"/>
  <c r="J724" i="10"/>
  <c r="L724" i="10"/>
  <c r="K724" i="10"/>
  <c r="M724" i="10"/>
  <c r="O724" i="10"/>
  <c r="P724" i="10"/>
  <c r="J725" i="10"/>
  <c r="L725" i="10"/>
  <c r="K725" i="10"/>
  <c r="M725" i="10"/>
  <c r="O725" i="10"/>
  <c r="P725" i="10"/>
  <c r="J726" i="10"/>
  <c r="L726" i="10"/>
  <c r="K726" i="10"/>
  <c r="M726" i="10"/>
  <c r="O726" i="10"/>
  <c r="P726" i="10"/>
  <c r="J727" i="10"/>
  <c r="L727" i="10"/>
  <c r="K727" i="10"/>
  <c r="M727" i="10"/>
  <c r="O727" i="10"/>
  <c r="P727" i="10"/>
  <c r="J728" i="10"/>
  <c r="L728" i="10"/>
  <c r="K728" i="10"/>
  <c r="M728" i="10"/>
  <c r="O728" i="10"/>
  <c r="P728" i="10"/>
  <c r="J729" i="10"/>
  <c r="L729" i="10"/>
  <c r="K729" i="10"/>
  <c r="M729" i="10"/>
  <c r="O729" i="10"/>
  <c r="P729" i="10"/>
  <c r="J730" i="10"/>
  <c r="L730" i="10"/>
  <c r="K730" i="10"/>
  <c r="M730" i="10"/>
  <c r="O730" i="10"/>
  <c r="P730" i="10"/>
  <c r="J731" i="10"/>
  <c r="L731" i="10"/>
  <c r="K731" i="10"/>
  <c r="M731" i="10"/>
  <c r="O731" i="10"/>
  <c r="P731" i="10"/>
  <c r="J732" i="10"/>
  <c r="L732" i="10"/>
  <c r="K732" i="10"/>
  <c r="M732" i="10"/>
  <c r="O732" i="10"/>
  <c r="P732" i="10"/>
  <c r="J733" i="10"/>
  <c r="L733" i="10"/>
  <c r="K733" i="10"/>
  <c r="M733" i="10"/>
  <c r="N733" i="10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N749" i="10"/>
  <c r="O749" i="10"/>
  <c r="P749" i="10"/>
  <c r="J750" i="10"/>
  <c r="L750" i="10"/>
  <c r="K750" i="10"/>
  <c r="M750" i="10"/>
  <c r="O750" i="10"/>
  <c r="P750" i="10"/>
  <c r="J751" i="10"/>
  <c r="L751" i="10"/>
  <c r="K751" i="10"/>
  <c r="M751" i="10"/>
  <c r="O751" i="10"/>
  <c r="P751" i="10"/>
  <c r="J752" i="10"/>
  <c r="L752" i="10"/>
  <c r="K752" i="10"/>
  <c r="M752" i="10"/>
  <c r="O752" i="10"/>
  <c r="P752" i="10"/>
  <c r="J753" i="10"/>
  <c r="L753" i="10"/>
  <c r="K753" i="10"/>
  <c r="M753" i="10"/>
  <c r="O753" i="10"/>
  <c r="P753" i="10"/>
  <c r="J754" i="10"/>
  <c r="L754" i="10"/>
  <c r="K754" i="10"/>
  <c r="M754" i="10"/>
  <c r="O754" i="10"/>
  <c r="P754" i="10"/>
  <c r="J755" i="10"/>
  <c r="L755" i="10"/>
  <c r="K755" i="10"/>
  <c r="M755" i="10"/>
  <c r="O755" i="10"/>
  <c r="P755" i="10"/>
  <c r="J756" i="10"/>
  <c r="L756" i="10"/>
  <c r="K756" i="10"/>
  <c r="M756" i="10"/>
  <c r="O756" i="10"/>
  <c r="P756" i="10"/>
  <c r="J757" i="10"/>
  <c r="L757" i="10"/>
  <c r="K757" i="10"/>
  <c r="M757" i="10"/>
  <c r="O757" i="10"/>
  <c r="P757" i="10"/>
  <c r="J758" i="10"/>
  <c r="L758" i="10"/>
  <c r="K758" i="10"/>
  <c r="M758" i="10"/>
  <c r="O758" i="10"/>
  <c r="P758" i="10"/>
  <c r="J759" i="10"/>
  <c r="L759" i="10"/>
  <c r="K759" i="10"/>
  <c r="M759" i="10"/>
  <c r="O759" i="10"/>
  <c r="P759" i="10"/>
  <c r="J760" i="10"/>
  <c r="L760" i="10"/>
  <c r="K760" i="10"/>
  <c r="M760" i="10"/>
  <c r="O760" i="10"/>
  <c r="P760" i="10"/>
  <c r="J761" i="10"/>
  <c r="L761" i="10"/>
  <c r="K761" i="10"/>
  <c r="M761" i="10"/>
  <c r="O761" i="10"/>
  <c r="P761" i="10"/>
  <c r="J762" i="10"/>
  <c r="L762" i="10"/>
  <c r="K762" i="10"/>
  <c r="M762" i="10"/>
  <c r="O762" i="10"/>
  <c r="P762" i="10"/>
  <c r="J763" i="10"/>
  <c r="L763" i="10"/>
  <c r="K763" i="10"/>
  <c r="M763" i="10"/>
  <c r="O763" i="10"/>
  <c r="P763" i="10"/>
  <c r="J764" i="10"/>
  <c r="L764" i="10"/>
  <c r="K764" i="10"/>
  <c r="M764" i="10"/>
  <c r="O764" i="10"/>
  <c r="P764" i="10"/>
  <c r="J765" i="10"/>
  <c r="L765" i="10"/>
  <c r="K765" i="10"/>
  <c r="M765" i="10"/>
  <c r="O765" i="10"/>
  <c r="P765" i="10"/>
  <c r="J766" i="10"/>
  <c r="L766" i="10"/>
  <c r="K766" i="10"/>
  <c r="M766" i="10"/>
  <c r="O766" i="10"/>
  <c r="P766" i="10"/>
  <c r="J767" i="10"/>
  <c r="L767" i="10"/>
  <c r="K767" i="10"/>
  <c r="M767" i="10"/>
  <c r="O767" i="10"/>
  <c r="P767" i="10"/>
  <c r="J768" i="10"/>
  <c r="L768" i="10"/>
  <c r="K768" i="10"/>
  <c r="M768" i="10"/>
  <c r="O768" i="10"/>
  <c r="P768" i="10"/>
  <c r="J769" i="10"/>
  <c r="L769" i="10"/>
  <c r="K769" i="10"/>
  <c r="M769" i="10"/>
  <c r="O769" i="10"/>
  <c r="P769" i="10"/>
  <c r="J770" i="10"/>
  <c r="L770" i="10"/>
  <c r="K770" i="10"/>
  <c r="M770" i="10"/>
  <c r="O770" i="10"/>
  <c r="P770" i="10"/>
  <c r="J771" i="10"/>
  <c r="L771" i="10"/>
  <c r="K771" i="10"/>
  <c r="M771" i="10"/>
  <c r="O771" i="10"/>
  <c r="P771" i="10"/>
  <c r="J772" i="10"/>
  <c r="L772" i="10"/>
  <c r="N772" i="10"/>
  <c r="K772" i="10"/>
  <c r="M772" i="10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/>
  <c r="K776" i="10"/>
  <c r="M776" i="10"/>
  <c r="O776" i="10"/>
  <c r="P776" i="10"/>
  <c r="J777" i="10"/>
  <c r="L777" i="10"/>
  <c r="K777" i="10"/>
  <c r="M777" i="10"/>
  <c r="N777" i="10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N781" i="10"/>
  <c r="O781" i="10"/>
  <c r="P781" i="10"/>
  <c r="J782" i="10"/>
  <c r="L782" i="10"/>
  <c r="K782" i="10"/>
  <c r="M782" i="10"/>
  <c r="O782" i="10"/>
  <c r="P782" i="10"/>
  <c r="J783" i="10"/>
  <c r="L783" i="10"/>
  <c r="K783" i="10"/>
  <c r="M783" i="10"/>
  <c r="O783" i="10"/>
  <c r="P783" i="10"/>
  <c r="J784" i="10"/>
  <c r="L784" i="10"/>
  <c r="N784" i="10"/>
  <c r="K784" i="10"/>
  <c r="M784" i="10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/>
  <c r="K788" i="10"/>
  <c r="M788" i="10"/>
  <c r="O788" i="10"/>
  <c r="P788" i="10"/>
  <c r="J789" i="10"/>
  <c r="L789" i="10"/>
  <c r="K789" i="10"/>
  <c r="M789" i="10"/>
  <c r="N789" i="10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N793" i="10"/>
  <c r="O793" i="10"/>
  <c r="P793" i="10"/>
  <c r="J794" i="10"/>
  <c r="L794" i="10"/>
  <c r="N794" i="10"/>
  <c r="K794" i="10"/>
  <c r="M794" i="10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/>
  <c r="K800" i="10"/>
  <c r="M800" i="10"/>
  <c r="O800" i="10"/>
  <c r="P800" i="10"/>
  <c r="J801" i="10"/>
  <c r="L801" i="10"/>
  <c r="K801" i="10"/>
  <c r="M801" i="10"/>
  <c r="N801" i="10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N805" i="10"/>
  <c r="O805" i="10"/>
  <c r="P805" i="10"/>
  <c r="J806" i="10"/>
  <c r="L806" i="10"/>
  <c r="K806" i="10"/>
  <c r="M806" i="10"/>
  <c r="O806" i="10"/>
  <c r="P806" i="10"/>
  <c r="J807" i="10"/>
  <c r="L807" i="10"/>
  <c r="K807" i="10"/>
  <c r="M807" i="10"/>
  <c r="O807" i="10"/>
  <c r="P807" i="10"/>
  <c r="J808" i="10"/>
  <c r="L808" i="10"/>
  <c r="N808" i="10"/>
  <c r="K808" i="10"/>
  <c r="M808" i="10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K813" i="10"/>
  <c r="M813" i="10"/>
  <c r="O813" i="10"/>
  <c r="P813" i="10"/>
  <c r="J814" i="10"/>
  <c r="L814" i="10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/>
  <c r="K816" i="10"/>
  <c r="M816" i="10"/>
  <c r="O816" i="10"/>
  <c r="P816" i="10"/>
  <c r="J817" i="10"/>
  <c r="L817" i="10"/>
  <c r="K817" i="10"/>
  <c r="M817" i="10"/>
  <c r="O817" i="10"/>
  <c r="P817" i="10"/>
  <c r="J818" i="10"/>
  <c r="L818" i="10"/>
  <c r="K818" i="10"/>
  <c r="M818" i="10"/>
  <c r="O818" i="10"/>
  <c r="P818" i="10"/>
  <c r="J819" i="10"/>
  <c r="L819" i="10"/>
  <c r="K819" i="10"/>
  <c r="M819" i="10"/>
  <c r="O819" i="10"/>
  <c r="P819" i="10"/>
  <c r="J820" i="10"/>
  <c r="L820" i="10"/>
  <c r="N820" i="10"/>
  <c r="K820" i="10"/>
  <c r="M820" i="10"/>
  <c r="O820" i="10"/>
  <c r="P820" i="10"/>
  <c r="J821" i="10"/>
  <c r="L821" i="10"/>
  <c r="K821" i="10"/>
  <c r="M821" i="10"/>
  <c r="N821" i="10"/>
  <c r="O821" i="10"/>
  <c r="P821" i="10"/>
  <c r="J822" i="10"/>
  <c r="L822" i="10"/>
  <c r="K822" i="10"/>
  <c r="M822" i="10"/>
  <c r="O822" i="10"/>
  <c r="P822" i="10"/>
  <c r="J823" i="10"/>
  <c r="L823" i="10"/>
  <c r="K823" i="10"/>
  <c r="M823" i="10"/>
  <c r="O823" i="10"/>
  <c r="P823" i="10"/>
  <c r="J824" i="10"/>
  <c r="L824" i="10"/>
  <c r="N824" i="10"/>
  <c r="K824" i="10"/>
  <c r="M824" i="10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N829" i="10"/>
  <c r="O829" i="10"/>
  <c r="P829" i="10"/>
  <c r="J830" i="10"/>
  <c r="L830" i="10"/>
  <c r="K830" i="10"/>
  <c r="M830" i="10"/>
  <c r="O830" i="10"/>
  <c r="P830" i="10"/>
  <c r="J831" i="10"/>
  <c r="L831" i="10"/>
  <c r="K831" i="10"/>
  <c r="M831" i="10"/>
  <c r="O831" i="10"/>
  <c r="P831" i="10"/>
  <c r="J832" i="10"/>
  <c r="L832" i="10"/>
  <c r="N832" i="10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N837" i="10"/>
  <c r="O837" i="10"/>
  <c r="P837" i="10"/>
  <c r="J838" i="10"/>
  <c r="L838" i="10"/>
  <c r="K838" i="10"/>
  <c r="M838" i="10"/>
  <c r="O838" i="10"/>
  <c r="P838" i="10"/>
  <c r="J839" i="10"/>
  <c r="L839" i="10"/>
  <c r="K839" i="10"/>
  <c r="M839" i="10"/>
  <c r="O839" i="10"/>
  <c r="P839" i="10"/>
  <c r="J840" i="10"/>
  <c r="L840" i="10"/>
  <c r="K840" i="10"/>
  <c r="M840" i="10"/>
  <c r="O840" i="10"/>
  <c r="P840" i="10"/>
  <c r="J841" i="10"/>
  <c r="L841" i="10"/>
  <c r="K841" i="10"/>
  <c r="M841" i="10"/>
  <c r="O841" i="10"/>
  <c r="P841" i="10"/>
  <c r="J842" i="10"/>
  <c r="L842" i="10"/>
  <c r="K842" i="10"/>
  <c r="M842" i="10"/>
  <c r="O842" i="10"/>
  <c r="P842" i="10"/>
  <c r="J843" i="10"/>
  <c r="L843" i="10"/>
  <c r="K843" i="10"/>
  <c r="M843" i="10"/>
  <c r="O843" i="10"/>
  <c r="P843" i="10"/>
  <c r="J844" i="10"/>
  <c r="L844" i="10"/>
  <c r="K844" i="10"/>
  <c r="M844" i="10"/>
  <c r="O844" i="10"/>
  <c r="P844" i="10"/>
  <c r="J845" i="10"/>
  <c r="L845" i="10"/>
  <c r="K845" i="10"/>
  <c r="M845" i="10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K852" i="10"/>
  <c r="M852" i="10"/>
  <c r="O852" i="10"/>
  <c r="P852" i="10"/>
  <c r="J853" i="10"/>
  <c r="L853" i="10"/>
  <c r="K853" i="10"/>
  <c r="M853" i="10"/>
  <c r="N853" i="10"/>
  <c r="O853" i="10"/>
  <c r="P853" i="10"/>
  <c r="J854" i="10"/>
  <c r="L854" i="10"/>
  <c r="K854" i="10"/>
  <c r="M854" i="10"/>
  <c r="O854" i="10"/>
  <c r="P854" i="10"/>
  <c r="J855" i="10"/>
  <c r="L855" i="10"/>
  <c r="K855" i="10"/>
  <c r="M855" i="10"/>
  <c r="O855" i="10"/>
  <c r="P855" i="10"/>
  <c r="J856" i="10"/>
  <c r="L856" i="10"/>
  <c r="K856" i="10"/>
  <c r="M856" i="10"/>
  <c r="O856" i="10"/>
  <c r="P856" i="10"/>
  <c r="J857" i="10"/>
  <c r="L857" i="10"/>
  <c r="K857" i="10"/>
  <c r="M857" i="10"/>
  <c r="O857" i="10"/>
  <c r="P857" i="10"/>
  <c r="J858" i="10"/>
  <c r="L858" i="10"/>
  <c r="K858" i="10"/>
  <c r="M858" i="10"/>
  <c r="O858" i="10"/>
  <c r="P858" i="10"/>
  <c r="J859" i="10"/>
  <c r="L859" i="10"/>
  <c r="K859" i="10"/>
  <c r="M859" i="10"/>
  <c r="O859" i="10"/>
  <c r="P859" i="10"/>
  <c r="J860" i="10"/>
  <c r="L860" i="10"/>
  <c r="K860" i="10"/>
  <c r="M860" i="10"/>
  <c r="O860" i="10"/>
  <c r="P860" i="10"/>
  <c r="J861" i="10"/>
  <c r="L861" i="10"/>
  <c r="K861" i="10"/>
  <c r="M861" i="10"/>
  <c r="O861" i="10"/>
  <c r="P861" i="10"/>
  <c r="J862" i="10"/>
  <c r="L862" i="10"/>
  <c r="K862" i="10"/>
  <c r="M862" i="10"/>
  <c r="O862" i="10"/>
  <c r="P862" i="10"/>
  <c r="J863" i="10"/>
  <c r="L863" i="10"/>
  <c r="K863" i="10"/>
  <c r="M863" i="10"/>
  <c r="O863" i="10"/>
  <c r="P863" i="10"/>
  <c r="J864" i="10"/>
  <c r="L864" i="10"/>
  <c r="K864" i="10"/>
  <c r="M864" i="10"/>
  <c r="O864" i="10"/>
  <c r="P864" i="10"/>
  <c r="J865" i="10"/>
  <c r="L865" i="10"/>
  <c r="K865" i="10"/>
  <c r="M865" i="10"/>
  <c r="N865" i="10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N872" i="10"/>
  <c r="K872" i="10"/>
  <c r="M872" i="10"/>
  <c r="O872" i="10"/>
  <c r="P872" i="10"/>
  <c r="J873" i="10"/>
  <c r="L873" i="10"/>
  <c r="K873" i="10"/>
  <c r="M873" i="10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/>
  <c r="K876" i="10"/>
  <c r="M876" i="10"/>
  <c r="O876" i="10"/>
  <c r="P876" i="10"/>
  <c r="J877" i="10"/>
  <c r="L877" i="10"/>
  <c r="K877" i="10"/>
  <c r="M877" i="10"/>
  <c r="O877" i="10"/>
  <c r="P877" i="10"/>
  <c r="J878" i="10"/>
  <c r="L878" i="10"/>
  <c r="K878" i="10"/>
  <c r="M878" i="10"/>
  <c r="O878" i="10"/>
  <c r="P878" i="10"/>
  <c r="J879" i="10"/>
  <c r="L879" i="10"/>
  <c r="K879" i="10"/>
  <c r="M879" i="10"/>
  <c r="O879" i="10"/>
  <c r="P879" i="10"/>
  <c r="J880" i="10"/>
  <c r="L880" i="10"/>
  <c r="N880" i="10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N889" i="10"/>
  <c r="O889" i="10"/>
  <c r="P889" i="10"/>
  <c r="J890" i="10"/>
  <c r="L890" i="10"/>
  <c r="K890" i="10"/>
  <c r="M890" i="10"/>
  <c r="O890" i="10"/>
  <c r="P890" i="10"/>
  <c r="J891" i="10"/>
  <c r="L891" i="10"/>
  <c r="K891" i="10"/>
  <c r="M891" i="10"/>
  <c r="O891" i="10"/>
  <c r="P891" i="10"/>
  <c r="J892" i="10"/>
  <c r="L892" i="10"/>
  <c r="K892" i="10"/>
  <c r="M892" i="10"/>
  <c r="O892" i="10"/>
  <c r="P892" i="10"/>
  <c r="J893" i="10"/>
  <c r="L893" i="10"/>
  <c r="K893" i="10"/>
  <c r="M893" i="10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/>
  <c r="K896" i="10"/>
  <c r="M896" i="10"/>
  <c r="O896" i="10"/>
  <c r="P896" i="10"/>
  <c r="J897" i="10"/>
  <c r="L897" i="10"/>
  <c r="K897" i="10"/>
  <c r="M897" i="10"/>
  <c r="N897" i="10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N900" i="10"/>
  <c r="K900" i="10"/>
  <c r="M900" i="10"/>
  <c r="O900" i="10"/>
  <c r="P900" i="10"/>
  <c r="J901" i="10"/>
  <c r="L901" i="10"/>
  <c r="K901" i="10"/>
  <c r="M901" i="10"/>
  <c r="O901" i="10"/>
  <c r="P901" i="10"/>
  <c r="J902" i="10"/>
  <c r="L902" i="10"/>
  <c r="K902" i="10"/>
  <c r="M902" i="10"/>
  <c r="O902" i="10"/>
  <c r="P902" i="10"/>
  <c r="J903" i="10"/>
  <c r="L903" i="10"/>
  <c r="K903" i="10"/>
  <c r="M903" i="10"/>
  <c r="O903" i="10"/>
  <c r="P903" i="10"/>
  <c r="J904" i="10"/>
  <c r="L904" i="10"/>
  <c r="N904" i="10"/>
  <c r="K904" i="10"/>
  <c r="M904" i="10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/>
  <c r="K908" i="10"/>
  <c r="M908" i="10"/>
  <c r="O908" i="10"/>
  <c r="P908" i="10"/>
  <c r="J909" i="10"/>
  <c r="L909" i="10"/>
  <c r="K909" i="10"/>
  <c r="M909" i="10"/>
  <c r="N909" i="10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N912" i="10"/>
  <c r="K912" i="10"/>
  <c r="M912" i="10"/>
  <c r="O912" i="10"/>
  <c r="P912" i="10"/>
  <c r="J913" i="10"/>
  <c r="L913" i="10"/>
  <c r="K913" i="10"/>
  <c r="M913" i="10"/>
  <c r="O913" i="10"/>
  <c r="P913" i="10"/>
  <c r="J914" i="10"/>
  <c r="L914" i="10"/>
  <c r="K914" i="10"/>
  <c r="M914" i="10"/>
  <c r="O914" i="10"/>
  <c r="P914" i="10"/>
  <c r="J915" i="10"/>
  <c r="L915" i="10"/>
  <c r="K915" i="10"/>
  <c r="M915" i="10"/>
  <c r="O915" i="10"/>
  <c r="P915" i="10"/>
  <c r="J916" i="10"/>
  <c r="L916" i="10"/>
  <c r="N916" i="10"/>
  <c r="K916" i="10"/>
  <c r="M916" i="10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N921" i="10"/>
  <c r="O921" i="10"/>
  <c r="P921" i="10"/>
  <c r="J922" i="10"/>
  <c r="L922" i="10"/>
  <c r="K922" i="10"/>
  <c r="M922" i="10"/>
  <c r="O922" i="10"/>
  <c r="P922" i="10"/>
  <c r="J923" i="10"/>
  <c r="L923" i="10"/>
  <c r="K923" i="10"/>
  <c r="M923" i="10"/>
  <c r="O923" i="10"/>
  <c r="P923" i="10"/>
  <c r="J924" i="10"/>
  <c r="L924" i="10"/>
  <c r="N924" i="10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N932" i="10"/>
  <c r="K932" i="10"/>
  <c r="M932" i="10"/>
  <c r="O932" i="10"/>
  <c r="P932" i="10"/>
  <c r="J933" i="10"/>
  <c r="L933" i="10"/>
  <c r="K933" i="10"/>
  <c r="M933" i="10"/>
  <c r="O933" i="10"/>
  <c r="P933" i="10"/>
  <c r="J934" i="10"/>
  <c r="L934" i="10"/>
  <c r="K934" i="10"/>
  <c r="M934" i="10"/>
  <c r="O934" i="10"/>
  <c r="P934" i="10"/>
  <c r="J935" i="10"/>
  <c r="L935" i="10"/>
  <c r="K935" i="10"/>
  <c r="M935" i="10"/>
  <c r="O935" i="10"/>
  <c r="P935" i="10"/>
  <c r="J936" i="10"/>
  <c r="L936" i="10"/>
  <c r="N936" i="10"/>
  <c r="K936" i="10"/>
  <c r="M936" i="10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/>
  <c r="K948" i="10"/>
  <c r="M948" i="10"/>
  <c r="O948" i="10"/>
  <c r="P948" i="10"/>
  <c r="J949" i="10"/>
  <c r="L949" i="10"/>
  <c r="K949" i="10"/>
  <c r="M949" i="10"/>
  <c r="N949" i="10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N964" i="10"/>
  <c r="K964" i="10"/>
  <c r="M964" i="10"/>
  <c r="O964" i="10"/>
  <c r="P964" i="10"/>
  <c r="J965" i="10"/>
  <c r="L965" i="10"/>
  <c r="K965" i="10"/>
  <c r="M965" i="10"/>
  <c r="N965" i="10"/>
  <c r="O965" i="10"/>
  <c r="P965" i="10"/>
  <c r="J966" i="10"/>
  <c r="L966" i="10"/>
  <c r="K966" i="10"/>
  <c r="M966" i="10"/>
  <c r="O966" i="10"/>
  <c r="P966" i="10"/>
  <c r="J967" i="10"/>
  <c r="L967" i="10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N969" i="10"/>
  <c r="O969" i="10"/>
  <c r="P969" i="10"/>
  <c r="J970" i="10"/>
  <c r="L970" i="10"/>
  <c r="K970" i="10"/>
  <c r="M970" i="10"/>
  <c r="O970" i="10"/>
  <c r="P970" i="10"/>
  <c r="J971" i="10"/>
  <c r="L971" i="10"/>
  <c r="K971" i="10"/>
  <c r="M971" i="10"/>
  <c r="O971" i="10"/>
  <c r="P971" i="10"/>
  <c r="J972" i="10"/>
  <c r="L972" i="10"/>
  <c r="N972" i="10"/>
  <c r="K972" i="10"/>
  <c r="M972" i="10"/>
  <c r="O972" i="10"/>
  <c r="P972" i="10"/>
  <c r="J973" i="10"/>
  <c r="L973" i="10"/>
  <c r="K973" i="10"/>
  <c r="M973" i="10"/>
  <c r="N973" i="10"/>
  <c r="O973" i="10"/>
  <c r="P973" i="10"/>
  <c r="J974" i="10"/>
  <c r="L974" i="10"/>
  <c r="K974" i="10"/>
  <c r="M974" i="10"/>
  <c r="O974" i="10"/>
  <c r="P974" i="10"/>
  <c r="J975" i="10"/>
  <c r="L975" i="10"/>
  <c r="K975" i="10"/>
  <c r="M975" i="10"/>
  <c r="O975" i="10"/>
  <c r="P975" i="10"/>
  <c r="J976" i="10"/>
  <c r="L976" i="10"/>
  <c r="K976" i="10"/>
  <c r="M976" i="10"/>
  <c r="O976" i="10"/>
  <c r="P976" i="10"/>
  <c r="J977" i="10"/>
  <c r="L977" i="10"/>
  <c r="K977" i="10"/>
  <c r="M977" i="10"/>
  <c r="O977" i="10"/>
  <c r="P977" i="10"/>
  <c r="J978" i="10"/>
  <c r="L978" i="10"/>
  <c r="K978" i="10"/>
  <c r="M978" i="10"/>
  <c r="O978" i="10"/>
  <c r="P978" i="10"/>
  <c r="J979" i="10"/>
  <c r="L979" i="10"/>
  <c r="K979" i="10"/>
  <c r="M979" i="10"/>
  <c r="O979" i="10"/>
  <c r="P979" i="10"/>
  <c r="J980" i="10"/>
  <c r="L980" i="10"/>
  <c r="K980" i="10"/>
  <c r="M980" i="10"/>
  <c r="O980" i="10"/>
  <c r="P980" i="10"/>
  <c r="J981" i="10"/>
  <c r="L981" i="10"/>
  <c r="K981" i="10"/>
  <c r="M981" i="10"/>
  <c r="O981" i="10"/>
  <c r="P981" i="10"/>
  <c r="J982" i="10"/>
  <c r="L982" i="10"/>
  <c r="K982" i="10"/>
  <c r="M982" i="10"/>
  <c r="O982" i="10"/>
  <c r="P982" i="10"/>
  <c r="J983" i="10"/>
  <c r="L983" i="10"/>
  <c r="K983" i="10"/>
  <c r="M983" i="10"/>
  <c r="O983" i="10"/>
  <c r="P983" i="10"/>
  <c r="J984" i="10"/>
  <c r="L984" i="10"/>
  <c r="K984" i="10"/>
  <c r="M984" i="10"/>
  <c r="O984" i="10"/>
  <c r="P984" i="10"/>
  <c r="J985" i="10"/>
  <c r="L985" i="10"/>
  <c r="K985" i="10"/>
  <c r="M985" i="10"/>
  <c r="O985" i="10"/>
  <c r="P985" i="10"/>
  <c r="J986" i="10"/>
  <c r="L986" i="10"/>
  <c r="K986" i="10"/>
  <c r="M986" i="10"/>
  <c r="O986" i="10"/>
  <c r="P986" i="10"/>
  <c r="J987" i="10"/>
  <c r="L987" i="10"/>
  <c r="K987" i="10"/>
  <c r="M987" i="10"/>
  <c r="O987" i="10"/>
  <c r="P987" i="10"/>
  <c r="J988" i="10"/>
  <c r="L988" i="10"/>
  <c r="K988" i="10"/>
  <c r="M988" i="10"/>
  <c r="O988" i="10"/>
  <c r="P988" i="10"/>
  <c r="J989" i="10"/>
  <c r="L989" i="10"/>
  <c r="K989" i="10"/>
  <c r="M989" i="10"/>
  <c r="O989" i="10"/>
  <c r="P989" i="10"/>
  <c r="J990" i="10"/>
  <c r="L990" i="10"/>
  <c r="K990" i="10"/>
  <c r="M990" i="10"/>
  <c r="O990" i="10"/>
  <c r="P990" i="10"/>
  <c r="J991" i="10"/>
  <c r="L991" i="10"/>
  <c r="K991" i="10"/>
  <c r="M991" i="10"/>
  <c r="O991" i="10"/>
  <c r="P991" i="10"/>
  <c r="J992" i="10"/>
  <c r="L992" i="10"/>
  <c r="N992" i="10"/>
  <c r="K992" i="10"/>
  <c r="M992" i="10"/>
  <c r="O992" i="10"/>
  <c r="P992" i="10"/>
  <c r="J993" i="10"/>
  <c r="L993" i="10"/>
  <c r="K993" i="10"/>
  <c r="M993" i="10"/>
  <c r="N993" i="10"/>
  <c r="O993" i="10"/>
  <c r="P993" i="10"/>
  <c r="J994" i="10"/>
  <c r="L994" i="10"/>
  <c r="K994" i="10"/>
  <c r="M994" i="10"/>
  <c r="O994" i="10"/>
  <c r="P994" i="10"/>
  <c r="J995" i="10"/>
  <c r="L995" i="10"/>
  <c r="K995" i="10"/>
  <c r="M995" i="10"/>
  <c r="O995" i="10"/>
  <c r="P995" i="10"/>
  <c r="J996" i="10"/>
  <c r="L996" i="10"/>
  <c r="N996" i="10"/>
  <c r="K996" i="10"/>
  <c r="M996" i="10"/>
  <c r="O996" i="10"/>
  <c r="P996" i="10"/>
  <c r="J997" i="10"/>
  <c r="L997" i="10"/>
  <c r="K997" i="10"/>
  <c r="M997" i="10"/>
  <c r="N997" i="10"/>
  <c r="O997" i="10"/>
  <c r="P997" i="10"/>
  <c r="J998" i="10"/>
  <c r="L998" i="10"/>
  <c r="K998" i="10"/>
  <c r="M998" i="10"/>
  <c r="O998" i="10"/>
  <c r="P998" i="10"/>
  <c r="J999" i="10"/>
  <c r="L999" i="10"/>
  <c r="K999" i="10"/>
  <c r="M999" i="10"/>
  <c r="O999" i="10"/>
  <c r="P999" i="10"/>
  <c r="J1000" i="10"/>
  <c r="L1000" i="10"/>
  <c r="N1000" i="10"/>
  <c r="K1000" i="10"/>
  <c r="M1000" i="10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/>
  <c r="K1004" i="10"/>
  <c r="M1004" i="10"/>
  <c r="O1004" i="10"/>
  <c r="P1004" i="10"/>
  <c r="J1005" i="10"/>
  <c r="L1005" i="10"/>
  <c r="K1005" i="10"/>
  <c r="M1005" i="10"/>
  <c r="N1005" i="10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N1008" i="10"/>
  <c r="K1008" i="10"/>
  <c r="M1008" i="10"/>
  <c r="O1008" i="10"/>
  <c r="P1008" i="10"/>
  <c r="J1009" i="10"/>
  <c r="L1009" i="10"/>
  <c r="K1009" i="10"/>
  <c r="M1009" i="10"/>
  <c r="O1009" i="10"/>
  <c r="P1009" i="10"/>
  <c r="J1010" i="10"/>
  <c r="L1010" i="10"/>
  <c r="K1010" i="10"/>
  <c r="M1010" i="10"/>
  <c r="O1010" i="10"/>
  <c r="P1010" i="10"/>
  <c r="J1011" i="10"/>
  <c r="L1011" i="10"/>
  <c r="K1011" i="10"/>
  <c r="M1011" i="10"/>
  <c r="O1011" i="10"/>
  <c r="P1011" i="10"/>
  <c r="J1012" i="10"/>
  <c r="L1012" i="10"/>
  <c r="K1012" i="10"/>
  <c r="M1012" i="10"/>
  <c r="O1012" i="10"/>
  <c r="P1012" i="10"/>
  <c r="J1013" i="10"/>
  <c r="L1013" i="10"/>
  <c r="K1013" i="10"/>
  <c r="M1013" i="10"/>
  <c r="O1013" i="10"/>
  <c r="P1013" i="10"/>
  <c r="J1014" i="10"/>
  <c r="L1014" i="10"/>
  <c r="K1014" i="10"/>
  <c r="M1014" i="10"/>
  <c r="O1014" i="10"/>
  <c r="P1014" i="10"/>
  <c r="J1015" i="10"/>
  <c r="L1015" i="10"/>
  <c r="K1015" i="10"/>
  <c r="M1015" i="10"/>
  <c r="O1015" i="10"/>
  <c r="P1015" i="10"/>
  <c r="J1016" i="10"/>
  <c r="L1016" i="10"/>
  <c r="K1016" i="10"/>
  <c r="M1016" i="10"/>
  <c r="O1016" i="10"/>
  <c r="P1016" i="10"/>
  <c r="J1017" i="10"/>
  <c r="L1017" i="10"/>
  <c r="K1017" i="10"/>
  <c r="M1017" i="10"/>
  <c r="O1017" i="10"/>
  <c r="P1017" i="10"/>
  <c r="J1018" i="10"/>
  <c r="L1018" i="10"/>
  <c r="K1018" i="10"/>
  <c r="M1018" i="10"/>
  <c r="O1018" i="10"/>
  <c r="P1018" i="10"/>
  <c r="J1019" i="10"/>
  <c r="L1019" i="10"/>
  <c r="K1019" i="10"/>
  <c r="M1019" i="10"/>
  <c r="O1019" i="10"/>
  <c r="P1019" i="10"/>
  <c r="J1020" i="10"/>
  <c r="L1020" i="10"/>
  <c r="K1020" i="10"/>
  <c r="M1020" i="10"/>
  <c r="O1020" i="10"/>
  <c r="P1020" i="10"/>
  <c r="J1021" i="10"/>
  <c r="L1021" i="10"/>
  <c r="K1021" i="10"/>
  <c r="M1021" i="10"/>
  <c r="O1021" i="10"/>
  <c r="P1021" i="10"/>
  <c r="J1022" i="10"/>
  <c r="L1022" i="10"/>
  <c r="K1022" i="10"/>
  <c r="M1022" i="10"/>
  <c r="O1022" i="10"/>
  <c r="P1022" i="10"/>
  <c r="J1023" i="10"/>
  <c r="L1023" i="10"/>
  <c r="K1023" i="10"/>
  <c r="M1023" i="10"/>
  <c r="O1023" i="10"/>
  <c r="P1023" i="10"/>
  <c r="J1024" i="10"/>
  <c r="L1024" i="10"/>
  <c r="N1024" i="10"/>
  <c r="K1024" i="10"/>
  <c r="M1024" i="10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/>
  <c r="K1044" i="10"/>
  <c r="M1044" i="10"/>
  <c r="O1044" i="10"/>
  <c r="P1044" i="10"/>
  <c r="J1045" i="10"/>
  <c r="L1045" i="10"/>
  <c r="K1045" i="10"/>
  <c r="M1045" i="10"/>
  <c r="O1045" i="10"/>
  <c r="P1045" i="10"/>
  <c r="J1046" i="10"/>
  <c r="L1046" i="10"/>
  <c r="K1046" i="10"/>
  <c r="M1046" i="10"/>
  <c r="O1046" i="10"/>
  <c r="P1046" i="10"/>
  <c r="J1047" i="10"/>
  <c r="L1047" i="10"/>
  <c r="K1047" i="10"/>
  <c r="M1047" i="10"/>
  <c r="O1047" i="10"/>
  <c r="P1047" i="10"/>
  <c r="J1048" i="10"/>
  <c r="L1048" i="10"/>
  <c r="K1048" i="10"/>
  <c r="M1048" i="10"/>
  <c r="O1048" i="10"/>
  <c r="P1048" i="10"/>
  <c r="J1049" i="10"/>
  <c r="L1049" i="10"/>
  <c r="K1049" i="10"/>
  <c r="M1049" i="10"/>
  <c r="N1049" i="10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N1053" i="10"/>
  <c r="O1053" i="10"/>
  <c r="P1053" i="10"/>
  <c r="J1054" i="10"/>
  <c r="L1054" i="10"/>
  <c r="K1054" i="10"/>
  <c r="M1054" i="10"/>
  <c r="O1054" i="10"/>
  <c r="P1054" i="10"/>
  <c r="J1055" i="10"/>
  <c r="L1055" i="10"/>
  <c r="K1055" i="10"/>
  <c r="M1055" i="10"/>
  <c r="O1055" i="10"/>
  <c r="P1055" i="10"/>
  <c r="J1056" i="10"/>
  <c r="L1056" i="10"/>
  <c r="K1056" i="10"/>
  <c r="M1056" i="10"/>
  <c r="O1056" i="10"/>
  <c r="P1056" i="10"/>
  <c r="J1057" i="10"/>
  <c r="L1057" i="10"/>
  <c r="K1057" i="10"/>
  <c r="M1057" i="10"/>
  <c r="O1057" i="10"/>
  <c r="P1057" i="10"/>
  <c r="J1058" i="10"/>
  <c r="L1058" i="10"/>
  <c r="K1058" i="10"/>
  <c r="M1058" i="10"/>
  <c r="O1058" i="10"/>
  <c r="P1058" i="10"/>
  <c r="J1059" i="10"/>
  <c r="L1059" i="10"/>
  <c r="K1059" i="10"/>
  <c r="M1059" i="10"/>
  <c r="O1059" i="10"/>
  <c r="P1059" i="10"/>
  <c r="J1060" i="10"/>
  <c r="L1060" i="10"/>
  <c r="N1060" i="10"/>
  <c r="K1060" i="10"/>
  <c r="M1060" i="10"/>
  <c r="O1060" i="10"/>
  <c r="P1060" i="10"/>
  <c r="J1061" i="10"/>
  <c r="L1061" i="10"/>
  <c r="K1061" i="10"/>
  <c r="M1061" i="10"/>
  <c r="O1061" i="10"/>
  <c r="P1061" i="10"/>
  <c r="J1062" i="10"/>
  <c r="L1062" i="10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K1070" i="10"/>
  <c r="M1070" i="10"/>
  <c r="O1070" i="10"/>
  <c r="P1070" i="10"/>
  <c r="J1071" i="10"/>
  <c r="L1071" i="10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N1073" i="10"/>
  <c r="O1073" i="10"/>
  <c r="P1073" i="10"/>
  <c r="J1074" i="10"/>
  <c r="L1074" i="10"/>
  <c r="K1074" i="10"/>
  <c r="M1074" i="10"/>
  <c r="O1074" i="10"/>
  <c r="P1074" i="10"/>
  <c r="J1075" i="10"/>
  <c r="L1075" i="10"/>
  <c r="K1075" i="10"/>
  <c r="M1075" i="10"/>
  <c r="O1075" i="10"/>
  <c r="P1075" i="10"/>
  <c r="J1076" i="10"/>
  <c r="L1076" i="10"/>
  <c r="N1076" i="10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N1084" i="10"/>
  <c r="K1084" i="10"/>
  <c r="M1084" i="10"/>
  <c r="O1084" i="10"/>
  <c r="P1084" i="10"/>
  <c r="J1085" i="10"/>
  <c r="L1085" i="10"/>
  <c r="K1085" i="10"/>
  <c r="M1085" i="10"/>
  <c r="O1085" i="10"/>
  <c r="P1085" i="10"/>
  <c r="J1086" i="10"/>
  <c r="L1086" i="10"/>
  <c r="K1086" i="10"/>
  <c r="M1086" i="10"/>
  <c r="O1086" i="10"/>
  <c r="P1086" i="10"/>
  <c r="J1087" i="10"/>
  <c r="L1087" i="10"/>
  <c r="K1087" i="10"/>
  <c r="M1087" i="10"/>
  <c r="O1087" i="10"/>
  <c r="P1087" i="10"/>
  <c r="J1088" i="10"/>
  <c r="L1088" i="10"/>
  <c r="N1088" i="10"/>
  <c r="K1088" i="10"/>
  <c r="M1088" i="10"/>
  <c r="O1088" i="10"/>
  <c r="P1088" i="10"/>
  <c r="J1089" i="10"/>
  <c r="L1089" i="10"/>
  <c r="K1089" i="10"/>
  <c r="M1089" i="10"/>
  <c r="N1089" i="10"/>
  <c r="O1089" i="10"/>
  <c r="P1089" i="10"/>
  <c r="J1090" i="10"/>
  <c r="L1090" i="10"/>
  <c r="K1090" i="10"/>
  <c r="M1090" i="10"/>
  <c r="O1090" i="10"/>
  <c r="P1090" i="10"/>
  <c r="J1091" i="10"/>
  <c r="L1091" i="10"/>
  <c r="K1091" i="10"/>
  <c r="M1091" i="10"/>
  <c r="O1091" i="10"/>
  <c r="P1091" i="10"/>
  <c r="J1092" i="10"/>
  <c r="L1092" i="10"/>
  <c r="K1092" i="10"/>
  <c r="M1092" i="10"/>
  <c r="O1092" i="10"/>
  <c r="P1092" i="10"/>
  <c r="J1093" i="10"/>
  <c r="L1093" i="10"/>
  <c r="K1093" i="10"/>
  <c r="M1093" i="10"/>
  <c r="O1093" i="10"/>
  <c r="P1093" i="10"/>
  <c r="J1094" i="10"/>
  <c r="L1094" i="10"/>
  <c r="K1094" i="10"/>
  <c r="M1094" i="10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/>
  <c r="K1101" i="10"/>
  <c r="M1101" i="10"/>
  <c r="O1101" i="10"/>
  <c r="P1101" i="10"/>
  <c r="J1102" i="10"/>
  <c r="L1102" i="10"/>
  <c r="K1102" i="10"/>
  <c r="M1102" i="10"/>
  <c r="O1102" i="10"/>
  <c r="P1102" i="10"/>
  <c r="J1103" i="10"/>
  <c r="L1103" i="10"/>
  <c r="K1103" i="10"/>
  <c r="M1103" i="10"/>
  <c r="O1103" i="10"/>
  <c r="P1103" i="10"/>
  <c r="J1104" i="10"/>
  <c r="L1104" i="10"/>
  <c r="K1104" i="10"/>
  <c r="M1104" i="10"/>
  <c r="O1104" i="10"/>
  <c r="P1104" i="10"/>
  <c r="J1105" i="10"/>
  <c r="L1105" i="10"/>
  <c r="K1105" i="10"/>
  <c r="M1105" i="10"/>
  <c r="O1105" i="10"/>
  <c r="P1105" i="10"/>
  <c r="J1106" i="10"/>
  <c r="L1106" i="10"/>
  <c r="K1106" i="10"/>
  <c r="M1106" i="10"/>
  <c r="O1106" i="10"/>
  <c r="P1106" i="10"/>
  <c r="J1107" i="10"/>
  <c r="L1107" i="10"/>
  <c r="K1107" i="10"/>
  <c r="M1107" i="10"/>
  <c r="O1107" i="10"/>
  <c r="P1107" i="10"/>
  <c r="J1108" i="10"/>
  <c r="L1108" i="10"/>
  <c r="K1108" i="10"/>
  <c r="M1108" i="10"/>
  <c r="O1108" i="10"/>
  <c r="P1108" i="10"/>
  <c r="J1109" i="10"/>
  <c r="L1109" i="10"/>
  <c r="K1109" i="10"/>
  <c r="M1109" i="10"/>
  <c r="O1109" i="10"/>
  <c r="P1109" i="10"/>
  <c r="J1110" i="10"/>
  <c r="L1110" i="10"/>
  <c r="K1110" i="10"/>
  <c r="M1110" i="10"/>
  <c r="O1110" i="10"/>
  <c r="P1110" i="10"/>
  <c r="J1111" i="10"/>
  <c r="L1111" i="10"/>
  <c r="K1111" i="10"/>
  <c r="M1111" i="10"/>
  <c r="O1111" i="10"/>
  <c r="P1111" i="10"/>
  <c r="J1112" i="10"/>
  <c r="L1112" i="10"/>
  <c r="K1112" i="10"/>
  <c r="M1112" i="10"/>
  <c r="O1112" i="10"/>
  <c r="P1112" i="10"/>
  <c r="J1113" i="10"/>
  <c r="L1113" i="10"/>
  <c r="K1113" i="10"/>
  <c r="M1113" i="10"/>
  <c r="O1113" i="10"/>
  <c r="P1113" i="10"/>
  <c r="J1114" i="10"/>
  <c r="L1114" i="10"/>
  <c r="K1114" i="10"/>
  <c r="M1114" i="10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N1118" i="10"/>
  <c r="O1118" i="10"/>
  <c r="P1118" i="10"/>
  <c r="J1119" i="10"/>
  <c r="L1119" i="10"/>
  <c r="K1119" i="10"/>
  <c r="M1119" i="10"/>
  <c r="O1119" i="10"/>
  <c r="P1119" i="10"/>
  <c r="J1120" i="10"/>
  <c r="L1120" i="10"/>
  <c r="K1120" i="10"/>
  <c r="M1120" i="10"/>
  <c r="O1120" i="10"/>
  <c r="P1120" i="10"/>
  <c r="J1121" i="10"/>
  <c r="L1121" i="10"/>
  <c r="K1121" i="10"/>
  <c r="M1121" i="10"/>
  <c r="O1121" i="10"/>
  <c r="P1121" i="10"/>
  <c r="J1122" i="10"/>
  <c r="L1122" i="10"/>
  <c r="K1122" i="10"/>
  <c r="M1122" i="10"/>
  <c r="O1122" i="10"/>
  <c r="P1122" i="10"/>
  <c r="J1123" i="10"/>
  <c r="L1123" i="10"/>
  <c r="K1123" i="10"/>
  <c r="M1123" i="10"/>
  <c r="O1123" i="10"/>
  <c r="P1123" i="10"/>
  <c r="J1124" i="10"/>
  <c r="L1124" i="10"/>
  <c r="K1124" i="10"/>
  <c r="M1124" i="10"/>
  <c r="O1124" i="10"/>
  <c r="P1124" i="10"/>
  <c r="J1125" i="10"/>
  <c r="L1125" i="10"/>
  <c r="K1125" i="10"/>
  <c r="M1125" i="10"/>
  <c r="O1125" i="10"/>
  <c r="P1125" i="10"/>
  <c r="J1126" i="10"/>
  <c r="L1126" i="10"/>
  <c r="K1126" i="10"/>
  <c r="M1126" i="10"/>
  <c r="O1126" i="10"/>
  <c r="P1126" i="10"/>
  <c r="J1127" i="10"/>
  <c r="L1127" i="10"/>
  <c r="K1127" i="10"/>
  <c r="M1127" i="10"/>
  <c r="N1127" i="10"/>
  <c r="O1127" i="10"/>
  <c r="P1127" i="10"/>
  <c r="J1128" i="10"/>
  <c r="L1128" i="10"/>
  <c r="K1128" i="10"/>
  <c r="M1128" i="10"/>
  <c r="O1128" i="10"/>
  <c r="P1128" i="10"/>
  <c r="J1129" i="10"/>
  <c r="L1129" i="10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N1131" i="10"/>
  <c r="O1131" i="10"/>
  <c r="P1131" i="10"/>
  <c r="J1132" i="10"/>
  <c r="L1132" i="10"/>
  <c r="K1132" i="10"/>
  <c r="M1132" i="10"/>
  <c r="O1132" i="10"/>
  <c r="P1132" i="10"/>
  <c r="J1133" i="10"/>
  <c r="L1133" i="10"/>
  <c r="N1133" i="10"/>
  <c r="K1133" i="10"/>
  <c r="M1133" i="10"/>
  <c r="O1133" i="10"/>
  <c r="P1133" i="10"/>
  <c r="J1134" i="10"/>
  <c r="L1134" i="10"/>
  <c r="N1134" i="10"/>
  <c r="K1134" i="10"/>
  <c r="M1134" i="10"/>
  <c r="O1134" i="10"/>
  <c r="P1134" i="10"/>
  <c r="J1135" i="10"/>
  <c r="L1135" i="10"/>
  <c r="K1135" i="10"/>
  <c r="M1135" i="10"/>
  <c r="O1135" i="10"/>
  <c r="P1135" i="10"/>
  <c r="J1136" i="10"/>
  <c r="L1136" i="10"/>
  <c r="K1136" i="10"/>
  <c r="M1136" i="10"/>
  <c r="O1136" i="10"/>
  <c r="P1136" i="10"/>
  <c r="J1137" i="10"/>
  <c r="L1137" i="10"/>
  <c r="K1137" i="10"/>
  <c r="M1137" i="10"/>
  <c r="O1137" i="10"/>
  <c r="P1137" i="10"/>
  <c r="J1138" i="10"/>
  <c r="L1138" i="10"/>
  <c r="N1138" i="10"/>
  <c r="K1138" i="10"/>
  <c r="M1138" i="10"/>
  <c r="O1138" i="10"/>
  <c r="P1138" i="10"/>
  <c r="J1139" i="10"/>
  <c r="L1139" i="10"/>
  <c r="K1139" i="10"/>
  <c r="M1139" i="10"/>
  <c r="N1139" i="10"/>
  <c r="O1139" i="10"/>
  <c r="P1139" i="10"/>
  <c r="J1140" i="10"/>
  <c r="L1140" i="10"/>
  <c r="K1140" i="10"/>
  <c r="M1140" i="10"/>
  <c r="O1140" i="10"/>
  <c r="P1140" i="10"/>
  <c r="J1141" i="10"/>
  <c r="L1141" i="10"/>
  <c r="K1141" i="10"/>
  <c r="M1141" i="10"/>
  <c r="O1141" i="10"/>
  <c r="P1141" i="10"/>
  <c r="J1142" i="10"/>
  <c r="L1142" i="10"/>
  <c r="N1142" i="10"/>
  <c r="K1142" i="10"/>
  <c r="M1142" i="10"/>
  <c r="O1142" i="10"/>
  <c r="P1142" i="10"/>
  <c r="J1143" i="10"/>
  <c r="L1143" i="10"/>
  <c r="K1143" i="10"/>
  <c r="M1143" i="10"/>
  <c r="N1143" i="10"/>
  <c r="O1143" i="10"/>
  <c r="P1143" i="10"/>
  <c r="J1144" i="10"/>
  <c r="L1144" i="10"/>
  <c r="K1144" i="10"/>
  <c r="M1144" i="10"/>
  <c r="O1144" i="10"/>
  <c r="P1144" i="10"/>
  <c r="J1145" i="10"/>
  <c r="L1145" i="10"/>
  <c r="K1145" i="10"/>
  <c r="M1145" i="10"/>
  <c r="O1145" i="10"/>
  <c r="P1145" i="10"/>
  <c r="J1146" i="10"/>
  <c r="L1146" i="10"/>
  <c r="N1146" i="10"/>
  <c r="K1146" i="10"/>
  <c r="M1146" i="10"/>
  <c r="O1146" i="10"/>
  <c r="P1146" i="10"/>
  <c r="J1147" i="10"/>
  <c r="L1147" i="10"/>
  <c r="K1147" i="10"/>
  <c r="M1147" i="10"/>
  <c r="N1147" i="10"/>
  <c r="O1147" i="10"/>
  <c r="P1147" i="10"/>
  <c r="J1148" i="10"/>
  <c r="L1148" i="10"/>
  <c r="K1148" i="10"/>
  <c r="M1148" i="10"/>
  <c r="O1148" i="10"/>
  <c r="P1148" i="10"/>
  <c r="J1149" i="10"/>
  <c r="L1149" i="10"/>
  <c r="K1149" i="10"/>
  <c r="M1149" i="10"/>
  <c r="O1149" i="10"/>
  <c r="P1149" i="10"/>
  <c r="J1150" i="10"/>
  <c r="L1150" i="10"/>
  <c r="K1150" i="10"/>
  <c r="M1150" i="10"/>
  <c r="O1150" i="10"/>
  <c r="P1150" i="10"/>
  <c r="J1151" i="10"/>
  <c r="L1151" i="10"/>
  <c r="K1151" i="10"/>
  <c r="M1151" i="10"/>
  <c r="O1151" i="10"/>
  <c r="P1151" i="10"/>
  <c r="J1152" i="10"/>
  <c r="L1152" i="10"/>
  <c r="K1152" i="10"/>
  <c r="M1152" i="10"/>
  <c r="O1152" i="10"/>
  <c r="P1152" i="10"/>
  <c r="J1153" i="10"/>
  <c r="L1153" i="10"/>
  <c r="K1153" i="10"/>
  <c r="M1153" i="10"/>
  <c r="O1153" i="10"/>
  <c r="P1153" i="10"/>
  <c r="J1154" i="10"/>
  <c r="L1154" i="10"/>
  <c r="K1154" i="10"/>
  <c r="M1154" i="10"/>
  <c r="O1154" i="10"/>
  <c r="P1154" i="10"/>
  <c r="J1155" i="10"/>
  <c r="L1155" i="10"/>
  <c r="K1155" i="10"/>
  <c r="M1155" i="10"/>
  <c r="O1155" i="10"/>
  <c r="P1155" i="10"/>
  <c r="J1156" i="10"/>
  <c r="L1156" i="10"/>
  <c r="K1156" i="10"/>
  <c r="M1156" i="10"/>
  <c r="O1156" i="10"/>
  <c r="P1156" i="10"/>
  <c r="J1157" i="10"/>
  <c r="L1157" i="10"/>
  <c r="K1157" i="10"/>
  <c r="M1157" i="10"/>
  <c r="O1157" i="10"/>
  <c r="P1157" i="10"/>
  <c r="J1158" i="10"/>
  <c r="L1158" i="10"/>
  <c r="K1158" i="10"/>
  <c r="M1158" i="10"/>
  <c r="O1158" i="10"/>
  <c r="P1158" i="10"/>
  <c r="J1159" i="10"/>
  <c r="L1159" i="10"/>
  <c r="K1159" i="10"/>
  <c r="M1159" i="10"/>
  <c r="O1159" i="10"/>
  <c r="P1159" i="10"/>
  <c r="J1160" i="10"/>
  <c r="L1160" i="10"/>
  <c r="K1160" i="10"/>
  <c r="M1160" i="10"/>
  <c r="N1160" i="10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N1167" i="10"/>
  <c r="K1167" i="10"/>
  <c r="M1167" i="10"/>
  <c r="O1167" i="10"/>
  <c r="P1167" i="10"/>
  <c r="J1168" i="10"/>
  <c r="L1168" i="10"/>
  <c r="K1168" i="10"/>
  <c r="M1168" i="10"/>
  <c r="O1168" i="10"/>
  <c r="P1168" i="10"/>
  <c r="J1169" i="10"/>
  <c r="L1169" i="10"/>
  <c r="K1169" i="10"/>
  <c r="M1169" i="10"/>
  <c r="N1169" i="10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N1177" i="10"/>
  <c r="O1177" i="10"/>
  <c r="P1177" i="10"/>
  <c r="J1178" i="10"/>
  <c r="L1178" i="10"/>
  <c r="N1178" i="10"/>
  <c r="K1178" i="10"/>
  <c r="M1178" i="10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K1186" i="10"/>
  <c r="M1186" i="10"/>
  <c r="O1186" i="10"/>
  <c r="P1186" i="10"/>
  <c r="J1187" i="10"/>
  <c r="L1187" i="10"/>
  <c r="K1187" i="10"/>
  <c r="M1187" i="10"/>
  <c r="O1187" i="10"/>
  <c r="P1187" i="10"/>
  <c r="J1188" i="10"/>
  <c r="L1188" i="10"/>
  <c r="K1188" i="10"/>
  <c r="M1188" i="10"/>
  <c r="O1188" i="10"/>
  <c r="P1188" i="10"/>
  <c r="J1189" i="10"/>
  <c r="L1189" i="10"/>
  <c r="K1189" i="10"/>
  <c r="M1189" i="10"/>
  <c r="N1189" i="10"/>
  <c r="O1189" i="10"/>
  <c r="P1189" i="10"/>
  <c r="J1190" i="10"/>
  <c r="L1190" i="10"/>
  <c r="K1190" i="10"/>
  <c r="M1190" i="10"/>
  <c r="O1190" i="10"/>
  <c r="P1190" i="10"/>
  <c r="J1191" i="10"/>
  <c r="L1191" i="10"/>
  <c r="K1191" i="10"/>
  <c r="M1191" i="10"/>
  <c r="O1191" i="10"/>
  <c r="P1191" i="10"/>
  <c r="J1192" i="10"/>
  <c r="L1192" i="10"/>
  <c r="K1192" i="10"/>
  <c r="M1192" i="10"/>
  <c r="O1192" i="10"/>
  <c r="P1192" i="10"/>
  <c r="J1193" i="10"/>
  <c r="L1193" i="10"/>
  <c r="K1193" i="10"/>
  <c r="M1193" i="10"/>
  <c r="O1193" i="10"/>
  <c r="P1193" i="10"/>
  <c r="J1194" i="10"/>
  <c r="L1194" i="10"/>
  <c r="K1194" i="10"/>
  <c r="M1194" i="10"/>
  <c r="O1194" i="10"/>
  <c r="P1194" i="10"/>
  <c r="J1195" i="10"/>
  <c r="L1195" i="10"/>
  <c r="K1195" i="10"/>
  <c r="M1195" i="10"/>
  <c r="O1195" i="10"/>
  <c r="P1195" i="10"/>
  <c r="J1196" i="10"/>
  <c r="L1196" i="10"/>
  <c r="K1196" i="10"/>
  <c r="M1196" i="10"/>
  <c r="O1196" i="10"/>
  <c r="P1196" i="10"/>
  <c r="J1197" i="10"/>
  <c r="L1197" i="10"/>
  <c r="K1197" i="10"/>
  <c r="M1197" i="10"/>
  <c r="O1197" i="10"/>
  <c r="P1197" i="10"/>
  <c r="J1198" i="10"/>
  <c r="L1198" i="10"/>
  <c r="K1198" i="10"/>
  <c r="M1198" i="10"/>
  <c r="O1198" i="10"/>
  <c r="P1198" i="10"/>
  <c r="J1199" i="10"/>
  <c r="L1199" i="10"/>
  <c r="K1199" i="10"/>
  <c r="M1199" i="10"/>
  <c r="O1199" i="10"/>
  <c r="P1199" i="10"/>
  <c r="J1200" i="10"/>
  <c r="L1200" i="10"/>
  <c r="K1200" i="10"/>
  <c r="M1200" i="10"/>
  <c r="O1200" i="10"/>
  <c r="P1200" i="10"/>
  <c r="J1201" i="10"/>
  <c r="L1201" i="10"/>
  <c r="K1201" i="10"/>
  <c r="M1201" i="10"/>
  <c r="O1201" i="10"/>
  <c r="P1201" i="10"/>
  <c r="J1202" i="10"/>
  <c r="L1202" i="10"/>
  <c r="K1202" i="10"/>
  <c r="M1202" i="10"/>
  <c r="O1202" i="10"/>
  <c r="P1202" i="10"/>
  <c r="J1203" i="10"/>
  <c r="L1203" i="10"/>
  <c r="K1203" i="10"/>
  <c r="M1203" i="10"/>
  <c r="O1203" i="10"/>
  <c r="P1203" i="10"/>
  <c r="J1204" i="10"/>
  <c r="L1204" i="10"/>
  <c r="K1204" i="10"/>
  <c r="M1204" i="10"/>
  <c r="O1204" i="10"/>
  <c r="P1204" i="10"/>
  <c r="J1205" i="10"/>
  <c r="L1205" i="10"/>
  <c r="K1205" i="10"/>
  <c r="M1205" i="10"/>
  <c r="O1205" i="10"/>
  <c r="P1205" i="10"/>
  <c r="J1206" i="10"/>
  <c r="L1206" i="10"/>
  <c r="K1206" i="10"/>
  <c r="M1206" i="10"/>
  <c r="O1206" i="10"/>
  <c r="P1206" i="10"/>
  <c r="J1207" i="10"/>
  <c r="L1207" i="10"/>
  <c r="K1207" i="10"/>
  <c r="M1207" i="10"/>
  <c r="O1207" i="10"/>
  <c r="P1207" i="10"/>
  <c r="J1208" i="10"/>
  <c r="L1208" i="10"/>
  <c r="K1208" i="10"/>
  <c r="M1208" i="10"/>
  <c r="O1208" i="10"/>
  <c r="P1208" i="10"/>
  <c r="J1209" i="10"/>
  <c r="L1209" i="10"/>
  <c r="K1209" i="10"/>
  <c r="M1209" i="10"/>
  <c r="O1209" i="10"/>
  <c r="P1209" i="10"/>
  <c r="J1210" i="10"/>
  <c r="L1210" i="10"/>
  <c r="K1210" i="10"/>
  <c r="M1210" i="10"/>
  <c r="O1210" i="10"/>
  <c r="P1210" i="10"/>
  <c r="J1211" i="10"/>
  <c r="L1211" i="10"/>
  <c r="K1211" i="10"/>
  <c r="M1211" i="10"/>
  <c r="O1211" i="10"/>
  <c r="P1211" i="10"/>
  <c r="J1212" i="10"/>
  <c r="L1212" i="10"/>
  <c r="K1212" i="10"/>
  <c r="M1212" i="10"/>
  <c r="O1212" i="10"/>
  <c r="P1212" i="10"/>
  <c r="J1213" i="10"/>
  <c r="L1213" i="10"/>
  <c r="K1213" i="10"/>
  <c r="M1213" i="10"/>
  <c r="N1213" i="10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N1216" i="10"/>
  <c r="K1216" i="10"/>
  <c r="M1216" i="10"/>
  <c r="O1216" i="10"/>
  <c r="P1216" i="10"/>
  <c r="J1217" i="10"/>
  <c r="L1217" i="10"/>
  <c r="K1217" i="10"/>
  <c r="M1217" i="10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N1221" i="10"/>
  <c r="O1221" i="10"/>
  <c r="P1221" i="10"/>
  <c r="J1222" i="10"/>
  <c r="L1222" i="10"/>
  <c r="K1222" i="10"/>
  <c r="M1222" i="10"/>
  <c r="O1222" i="10"/>
  <c r="P1222" i="10"/>
  <c r="J1223" i="10"/>
  <c r="L1223" i="10"/>
  <c r="K1223" i="10"/>
  <c r="M1223" i="10"/>
  <c r="O1223" i="10"/>
  <c r="P1223" i="10"/>
  <c r="J1224" i="10"/>
  <c r="L1224" i="10"/>
  <c r="K1224" i="10"/>
  <c r="M1224" i="10"/>
  <c r="O1224" i="10"/>
  <c r="P1224" i="10"/>
  <c r="J1225" i="10"/>
  <c r="L1225" i="10"/>
  <c r="K1225" i="10"/>
  <c r="M1225" i="10"/>
  <c r="O1225" i="10"/>
  <c r="P1225" i="10"/>
  <c r="J1226" i="10"/>
  <c r="L1226" i="10"/>
  <c r="K1226" i="10"/>
  <c r="M1226" i="10"/>
  <c r="O1226" i="10"/>
  <c r="P1226" i="10"/>
  <c r="J1227" i="10"/>
  <c r="L1227" i="10"/>
  <c r="K1227" i="10"/>
  <c r="M1227" i="10"/>
  <c r="O1227" i="10"/>
  <c r="P1227" i="10"/>
  <c r="J1228" i="10"/>
  <c r="L1228" i="10"/>
  <c r="K1228" i="10"/>
  <c r="M1228" i="10"/>
  <c r="O1228" i="10"/>
  <c r="P1228" i="10"/>
  <c r="J1229" i="10"/>
  <c r="L1229" i="10"/>
  <c r="K1229" i="10"/>
  <c r="M1229" i="10"/>
  <c r="O1229" i="10"/>
  <c r="P1229" i="10"/>
  <c r="J1230" i="10"/>
  <c r="L1230" i="10"/>
  <c r="K1230" i="10"/>
  <c r="M1230" i="10"/>
  <c r="O1230" i="10"/>
  <c r="P1230" i="10"/>
  <c r="J1231" i="10"/>
  <c r="L1231" i="10"/>
  <c r="K1231" i="10"/>
  <c r="M1231" i="10"/>
  <c r="O1231" i="10"/>
  <c r="P1231" i="10"/>
  <c r="J1232" i="10"/>
  <c r="L1232" i="10"/>
  <c r="K1232" i="10"/>
  <c r="M1232" i="10"/>
  <c r="O1232" i="10"/>
  <c r="P1232" i="10"/>
  <c r="J1233" i="10"/>
  <c r="L1233" i="10"/>
  <c r="K1233" i="10"/>
  <c r="M1233" i="10"/>
  <c r="O1233" i="10"/>
  <c r="P1233" i="10"/>
  <c r="J1234" i="10"/>
  <c r="L1234" i="10"/>
  <c r="K1234" i="10"/>
  <c r="M1234" i="10"/>
  <c r="O1234" i="10"/>
  <c r="P1234" i="10"/>
  <c r="J1235" i="10"/>
  <c r="L1235" i="10"/>
  <c r="K1235" i="10"/>
  <c r="M1235" i="10"/>
  <c r="O1235" i="10"/>
  <c r="P1235" i="10"/>
  <c r="J1236" i="10"/>
  <c r="L1236" i="10"/>
  <c r="K1236" i="10"/>
  <c r="M1236" i="10"/>
  <c r="O1236" i="10"/>
  <c r="P1236" i="10"/>
  <c r="J1237" i="10"/>
  <c r="L1237" i="10"/>
  <c r="K1237" i="10"/>
  <c r="M1237" i="10"/>
  <c r="O1237" i="10"/>
  <c r="P1237" i="10"/>
  <c r="J1238" i="10"/>
  <c r="L1238" i="10"/>
  <c r="K1238" i="10"/>
  <c r="M1238" i="10"/>
  <c r="O1238" i="10"/>
  <c r="P1238" i="10"/>
  <c r="J1239" i="10"/>
  <c r="L1239" i="10"/>
  <c r="K1239" i="10"/>
  <c r="M1239" i="10"/>
  <c r="O1239" i="10"/>
  <c r="P1239" i="10"/>
  <c r="J1240" i="10"/>
  <c r="L1240" i="10"/>
  <c r="K1240" i="10"/>
  <c r="M1240" i="10"/>
  <c r="O1240" i="10"/>
  <c r="P1240" i="10"/>
  <c r="J1241" i="10"/>
  <c r="L1241" i="10"/>
  <c r="K1241" i="10"/>
  <c r="M1241" i="10"/>
  <c r="N1241" i="10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N1252" i="10"/>
  <c r="K1252" i="10"/>
  <c r="M1252" i="10"/>
  <c r="O1252" i="10"/>
  <c r="P1252" i="10"/>
  <c r="J1253" i="10"/>
  <c r="L1253" i="10"/>
  <c r="K1253" i="10"/>
  <c r="M1253" i="10"/>
  <c r="O1253" i="10"/>
  <c r="P1253" i="10"/>
  <c r="J1254" i="10"/>
  <c r="L1254" i="10"/>
  <c r="K1254" i="10"/>
  <c r="M1254" i="10"/>
  <c r="O1254" i="10"/>
  <c r="P1254" i="10"/>
  <c r="J1255" i="10"/>
  <c r="L1255" i="10"/>
  <c r="K1255" i="10"/>
  <c r="M1255" i="10"/>
  <c r="O1255" i="10"/>
  <c r="P1255" i="10"/>
  <c r="J1256" i="10"/>
  <c r="L1256" i="10"/>
  <c r="K1256" i="10"/>
  <c r="M1256" i="10"/>
  <c r="O1256" i="10"/>
  <c r="P1256" i="10"/>
  <c r="J1257" i="10"/>
  <c r="L1257" i="10"/>
  <c r="K1257" i="10"/>
  <c r="M1257" i="10"/>
  <c r="O1257" i="10"/>
  <c r="P1257" i="10"/>
  <c r="J1258" i="10"/>
  <c r="L1258" i="10"/>
  <c r="K1258" i="10"/>
  <c r="M1258" i="10"/>
  <c r="O1258" i="10"/>
  <c r="P1258" i="10"/>
  <c r="J1259" i="10"/>
  <c r="L1259" i="10"/>
  <c r="K1259" i="10"/>
  <c r="M1259" i="10"/>
  <c r="O1259" i="10"/>
  <c r="P1259" i="10"/>
  <c r="J1260" i="10"/>
  <c r="L1260" i="10"/>
  <c r="N1260" i="10"/>
  <c r="K1260" i="10"/>
  <c r="M1260" i="10"/>
  <c r="O1260" i="10"/>
  <c r="P1260" i="10"/>
  <c r="J1261" i="10"/>
  <c r="L1261" i="10"/>
  <c r="K1261" i="10"/>
  <c r="M1261" i="10"/>
  <c r="O1261" i="10"/>
  <c r="P1261" i="10"/>
  <c r="J1262" i="10"/>
  <c r="L1262" i="10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K1264" i="10"/>
  <c r="M1264" i="10"/>
  <c r="O1264" i="10"/>
  <c r="P1264" i="10"/>
  <c r="J1265" i="10"/>
  <c r="L1265" i="10"/>
  <c r="K1265" i="10"/>
  <c r="M1265" i="10"/>
  <c r="N1265" i="10"/>
  <c r="O1265" i="10"/>
  <c r="P1265" i="10"/>
  <c r="J1266" i="10"/>
  <c r="L1266" i="10"/>
  <c r="K1266" i="10"/>
  <c r="M1266" i="10"/>
  <c r="O1266" i="10"/>
  <c r="P1266" i="10"/>
  <c r="J1267" i="10"/>
  <c r="L1267" i="10"/>
  <c r="K1267" i="10"/>
  <c r="M1267" i="10"/>
  <c r="O1267" i="10"/>
  <c r="P1267" i="10"/>
  <c r="J1268" i="10"/>
  <c r="L1268" i="10"/>
  <c r="K1268" i="10"/>
  <c r="M1268" i="10"/>
  <c r="O1268" i="10"/>
  <c r="P1268" i="10"/>
  <c r="J1269" i="10"/>
  <c r="L1269" i="10"/>
  <c r="K1269" i="10"/>
  <c r="M1269" i="10"/>
  <c r="O1269" i="10"/>
  <c r="P1269" i="10"/>
  <c r="J1270" i="10"/>
  <c r="L1270" i="10"/>
  <c r="K1270" i="10"/>
  <c r="M1270" i="10"/>
  <c r="O1270" i="10"/>
  <c r="P1270" i="10"/>
  <c r="J1271" i="10"/>
  <c r="L1271" i="10"/>
  <c r="K1271" i="10"/>
  <c r="M1271" i="10"/>
  <c r="O1271" i="10"/>
  <c r="P1271" i="10"/>
  <c r="J1272" i="10"/>
  <c r="L1272" i="10"/>
  <c r="K1272" i="10"/>
  <c r="M1272" i="10"/>
  <c r="O1272" i="10"/>
  <c r="P1272" i="10"/>
  <c r="J1273" i="10"/>
  <c r="L1273" i="10"/>
  <c r="K1273" i="10"/>
  <c r="M1273" i="10"/>
  <c r="O1273" i="10"/>
  <c r="P1273" i="10"/>
  <c r="J1274" i="10"/>
  <c r="L1274" i="10"/>
  <c r="K1274" i="10"/>
  <c r="M1274" i="10"/>
  <c r="O1274" i="10"/>
  <c r="P1274" i="10"/>
  <c r="J1275" i="10"/>
  <c r="L1275" i="10"/>
  <c r="K1275" i="10"/>
  <c r="M1275" i="10"/>
  <c r="O1275" i="10"/>
  <c r="P1275" i="10"/>
  <c r="J1276" i="10"/>
  <c r="L1276" i="10"/>
  <c r="K1276" i="10"/>
  <c r="M1276" i="10"/>
  <c r="O1276" i="10"/>
  <c r="P1276" i="10"/>
  <c r="J1277" i="10"/>
  <c r="L1277" i="10"/>
  <c r="K1277" i="10"/>
  <c r="M1277" i="10"/>
  <c r="O1277" i="10"/>
  <c r="P1277" i="10"/>
  <c r="J1278" i="10"/>
  <c r="L1278" i="10"/>
  <c r="K1278" i="10"/>
  <c r="M1278" i="10"/>
  <c r="O1278" i="10"/>
  <c r="P1278" i="10"/>
  <c r="J1279" i="10"/>
  <c r="L1279" i="10"/>
  <c r="K1279" i="10"/>
  <c r="M1279" i="10"/>
  <c r="O1279" i="10"/>
  <c r="P1279" i="10"/>
  <c r="J1280" i="10"/>
  <c r="L1280" i="10"/>
  <c r="K1280" i="10"/>
  <c r="M1280" i="10"/>
  <c r="O1280" i="10"/>
  <c r="P1280" i="10"/>
  <c r="J1281" i="10"/>
  <c r="L1281" i="10"/>
  <c r="K1281" i="10"/>
  <c r="M1281" i="10"/>
  <c r="O1281" i="10"/>
  <c r="P1281" i="10"/>
  <c r="J1282" i="10"/>
  <c r="L1282" i="10"/>
  <c r="K1282" i="10"/>
  <c r="M1282" i="10"/>
  <c r="O1282" i="10"/>
  <c r="P1282" i="10"/>
  <c r="J1283" i="10"/>
  <c r="L1283" i="10"/>
  <c r="K1283" i="10"/>
  <c r="M1283" i="10"/>
  <c r="O1283" i="10"/>
  <c r="P1283" i="10"/>
  <c r="J1284" i="10"/>
  <c r="L1284" i="10"/>
  <c r="K1284" i="10"/>
  <c r="M1284" i="10"/>
  <c r="O1284" i="10"/>
  <c r="P1284" i="10"/>
  <c r="J1285" i="10"/>
  <c r="L1285" i="10"/>
  <c r="K1285" i="10"/>
  <c r="M1285" i="10"/>
  <c r="O1285" i="10"/>
  <c r="P1285" i="10"/>
  <c r="J1286" i="10"/>
  <c r="L1286" i="10"/>
  <c r="K1286" i="10"/>
  <c r="M1286" i="10"/>
  <c r="O1286" i="10"/>
  <c r="P1286" i="10"/>
  <c r="J1287" i="10"/>
  <c r="L1287" i="10"/>
  <c r="K1287" i="10"/>
  <c r="M1287" i="10"/>
  <c r="O1287" i="10"/>
  <c r="P1287" i="10"/>
  <c r="J1288" i="10"/>
  <c r="L1288" i="10"/>
  <c r="K1288" i="10"/>
  <c r="M1288" i="10"/>
  <c r="O1288" i="10"/>
  <c r="P1288" i="10"/>
  <c r="J1289" i="10"/>
  <c r="L1289" i="10"/>
  <c r="K1289" i="10"/>
  <c r="M1289" i="10"/>
  <c r="O1289" i="10"/>
  <c r="P1289" i="10"/>
  <c r="J1290" i="10"/>
  <c r="L1290" i="10"/>
  <c r="K1290" i="10"/>
  <c r="M1290" i="10"/>
  <c r="O1290" i="10"/>
  <c r="P1290" i="10"/>
  <c r="J1291" i="10"/>
  <c r="L1291" i="10"/>
  <c r="K1291" i="10"/>
  <c r="M1291" i="10"/>
  <c r="O1291" i="10"/>
  <c r="P1291" i="10"/>
  <c r="J1292" i="10"/>
  <c r="L1292" i="10"/>
  <c r="K1292" i="10"/>
  <c r="M1292" i="10"/>
  <c r="O1292" i="10"/>
  <c r="P1292" i="10"/>
  <c r="J1293" i="10"/>
  <c r="L1293" i="10"/>
  <c r="K1293" i="10"/>
  <c r="M1293" i="10"/>
  <c r="O1293" i="10"/>
  <c r="P1293" i="10"/>
  <c r="J1294" i="10"/>
  <c r="L1294" i="10"/>
  <c r="K1294" i="10"/>
  <c r="M1294" i="10"/>
  <c r="O1294" i="10"/>
  <c r="P1294" i="10"/>
  <c r="J1295" i="10"/>
  <c r="L1295" i="10"/>
  <c r="K1295" i="10"/>
  <c r="M1295" i="10"/>
  <c r="O1295" i="10"/>
  <c r="P1295" i="10"/>
  <c r="J1296" i="10"/>
  <c r="L1296" i="10"/>
  <c r="N1296" i="10"/>
  <c r="K1296" i="10"/>
  <c r="M1296" i="10"/>
  <c r="O1296" i="10"/>
  <c r="P1296" i="10"/>
  <c r="J1297" i="10"/>
  <c r="L1297" i="10"/>
  <c r="K1297" i="10"/>
  <c r="M1297" i="10"/>
  <c r="N1297" i="10"/>
  <c r="O1297" i="10"/>
  <c r="P1297" i="10"/>
  <c r="J1298" i="10"/>
  <c r="L1298" i="10"/>
  <c r="K1298" i="10"/>
  <c r="M1298" i="10"/>
  <c r="O1298" i="10"/>
  <c r="P1298" i="10"/>
  <c r="J1299" i="10"/>
  <c r="L1299" i="10"/>
  <c r="K1299" i="10"/>
  <c r="M1299" i="10"/>
  <c r="O1299" i="10"/>
  <c r="P1299" i="10"/>
  <c r="J1300" i="10"/>
  <c r="L1300" i="10"/>
  <c r="K1300" i="10"/>
  <c r="M1300" i="10"/>
  <c r="O1300" i="10"/>
  <c r="P1300" i="10"/>
  <c r="J1301" i="10"/>
  <c r="L1301" i="10"/>
  <c r="K1301" i="10"/>
  <c r="M1301" i="10"/>
  <c r="O1301" i="10"/>
  <c r="P1301" i="10"/>
  <c r="J1302" i="10"/>
  <c r="L1302" i="10"/>
  <c r="K1302" i="10"/>
  <c r="M1302" i="10"/>
  <c r="O1302" i="10"/>
  <c r="P1302" i="10"/>
  <c r="J1303" i="10"/>
  <c r="L1303" i="10"/>
  <c r="K1303" i="10"/>
  <c r="M1303" i="10"/>
  <c r="O1303" i="10"/>
  <c r="P1303" i="10"/>
  <c r="J1304" i="10"/>
  <c r="L1304" i="10"/>
  <c r="K1304" i="10"/>
  <c r="M1304" i="10"/>
  <c r="O1304" i="10"/>
  <c r="P1304" i="10"/>
  <c r="J1305" i="10"/>
  <c r="L1305" i="10"/>
  <c r="K1305" i="10"/>
  <c r="M1305" i="10"/>
  <c r="O1305" i="10"/>
  <c r="P1305" i="10"/>
  <c r="J1306" i="10"/>
  <c r="L1306" i="10"/>
  <c r="K1306" i="10"/>
  <c r="M1306" i="10"/>
  <c r="O1306" i="10"/>
  <c r="P1306" i="10"/>
  <c r="J1307" i="10"/>
  <c r="L1307" i="10"/>
  <c r="K1307" i="10"/>
  <c r="M1307" i="10"/>
  <c r="O1307" i="10"/>
  <c r="P1307" i="10"/>
  <c r="J1308" i="10"/>
  <c r="L1308" i="10"/>
  <c r="K1308" i="10"/>
  <c r="M1308" i="10"/>
  <c r="O1308" i="10"/>
  <c r="P1308" i="10"/>
  <c r="J1309" i="10"/>
  <c r="L1309" i="10"/>
  <c r="K1309" i="10"/>
  <c r="M1309" i="10"/>
  <c r="O1309" i="10"/>
  <c r="P1309" i="10"/>
  <c r="J1310" i="10"/>
  <c r="L1310" i="10"/>
  <c r="K1310" i="10"/>
  <c r="M1310" i="10"/>
  <c r="O1310" i="10"/>
  <c r="P1310" i="10"/>
  <c r="J1311" i="10"/>
  <c r="L1311" i="10"/>
  <c r="K1311" i="10"/>
  <c r="M1311" i="10"/>
  <c r="O1311" i="10"/>
  <c r="P1311" i="10"/>
  <c r="J1312" i="10"/>
  <c r="L1312" i="10"/>
  <c r="K1312" i="10"/>
  <c r="M1312" i="10"/>
  <c r="O1312" i="10"/>
  <c r="P1312" i="10"/>
  <c r="J1313" i="10"/>
  <c r="L1313" i="10"/>
  <c r="K1313" i="10"/>
  <c r="M1313" i="10"/>
  <c r="O1313" i="10"/>
  <c r="P1313" i="10"/>
  <c r="J1314" i="10"/>
  <c r="L1314" i="10"/>
  <c r="K1314" i="10"/>
  <c r="M1314" i="10"/>
  <c r="O1314" i="10"/>
  <c r="P1314" i="10"/>
  <c r="J1315" i="10"/>
  <c r="L1315" i="10"/>
  <c r="K1315" i="10"/>
  <c r="M1315" i="10"/>
  <c r="O1315" i="10"/>
  <c r="P1315" i="10"/>
  <c r="J1316" i="10"/>
  <c r="L1316" i="10"/>
  <c r="K1316" i="10"/>
  <c r="M1316" i="10"/>
  <c r="O1316" i="10"/>
  <c r="P1316" i="10"/>
  <c r="J1317" i="10"/>
  <c r="L1317" i="10"/>
  <c r="K1317" i="10"/>
  <c r="M1317" i="10"/>
  <c r="O1317" i="10"/>
  <c r="P1317" i="10"/>
  <c r="J1318" i="10"/>
  <c r="L1318" i="10"/>
  <c r="K1318" i="10"/>
  <c r="M1318" i="10"/>
  <c r="O1318" i="10"/>
  <c r="P1318" i="10"/>
  <c r="J1319" i="10"/>
  <c r="L1319" i="10"/>
  <c r="K1319" i="10"/>
  <c r="M1319" i="10"/>
  <c r="O1319" i="10"/>
  <c r="P1319" i="10"/>
  <c r="J1320" i="10"/>
  <c r="L1320" i="10"/>
  <c r="K1320" i="10"/>
  <c r="M1320" i="10"/>
  <c r="O1320" i="10"/>
  <c r="P1320" i="10"/>
  <c r="J1321" i="10"/>
  <c r="L1321" i="10"/>
  <c r="K1321" i="10"/>
  <c r="M1321" i="10"/>
  <c r="N1321" i="10"/>
  <c r="O1321" i="10"/>
  <c r="P1321" i="10"/>
  <c r="J1322" i="10"/>
  <c r="L1322" i="10"/>
  <c r="K1322" i="10"/>
  <c r="M1322" i="10"/>
  <c r="O1322" i="10"/>
  <c r="P1322" i="10"/>
  <c r="J1323" i="10"/>
  <c r="L1323" i="10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N1329" i="10"/>
  <c r="O1329" i="10"/>
  <c r="P1329" i="10"/>
  <c r="J1330" i="10"/>
  <c r="L1330" i="10"/>
  <c r="K1330" i="10"/>
  <c r="M1330" i="10"/>
  <c r="O1330" i="10"/>
  <c r="P1330" i="10"/>
  <c r="J1331" i="10"/>
  <c r="L1331" i="10"/>
  <c r="K1331" i="10"/>
  <c r="M1331" i="10"/>
  <c r="O1331" i="10"/>
  <c r="P1331" i="10"/>
  <c r="J1332" i="10"/>
  <c r="L1332" i="10"/>
  <c r="K1332" i="10"/>
  <c r="M1332" i="10"/>
  <c r="O1332" i="10"/>
  <c r="P1332" i="10"/>
  <c r="J1333" i="10"/>
  <c r="L1333" i="10"/>
  <c r="K1333" i="10"/>
  <c r="M1333" i="10"/>
  <c r="O1333" i="10"/>
  <c r="P1333" i="10"/>
  <c r="J1334" i="10"/>
  <c r="L1334" i="10"/>
  <c r="K1334" i="10"/>
  <c r="M1334" i="10"/>
  <c r="O1334" i="10"/>
  <c r="P1334" i="10"/>
  <c r="J1335" i="10"/>
  <c r="L1335" i="10"/>
  <c r="K1335" i="10"/>
  <c r="M1335" i="10"/>
  <c r="O1335" i="10"/>
  <c r="P1335" i="10"/>
  <c r="J1336" i="10"/>
  <c r="L1336" i="10"/>
  <c r="K1336" i="10"/>
  <c r="M1336" i="10"/>
  <c r="O1336" i="10"/>
  <c r="P1336" i="10"/>
  <c r="J1337" i="10"/>
  <c r="L1337" i="10"/>
  <c r="K1337" i="10"/>
  <c r="M1337" i="10"/>
  <c r="O1337" i="10"/>
  <c r="P1337" i="10"/>
  <c r="J1338" i="10"/>
  <c r="L1338" i="10"/>
  <c r="K1338" i="10"/>
  <c r="M1338" i="10"/>
  <c r="O1338" i="10"/>
  <c r="P1338" i="10"/>
  <c r="J1339" i="10"/>
  <c r="L1339" i="10"/>
  <c r="K1339" i="10"/>
  <c r="M1339" i="10"/>
  <c r="O1339" i="10"/>
  <c r="P1339" i="10"/>
  <c r="J1340" i="10"/>
  <c r="L1340" i="10"/>
  <c r="K1340" i="10"/>
  <c r="M1340" i="10"/>
  <c r="O1340" i="10"/>
  <c r="P1340" i="10"/>
  <c r="J1341" i="10"/>
  <c r="L1341" i="10"/>
  <c r="K1341" i="10"/>
  <c r="M1341" i="10"/>
  <c r="O1341" i="10"/>
  <c r="P1341" i="10"/>
  <c r="J1342" i="10"/>
  <c r="L1342" i="10"/>
  <c r="K1342" i="10"/>
  <c r="M1342" i="10"/>
  <c r="O1342" i="10"/>
  <c r="P1342" i="10"/>
  <c r="J1343" i="10"/>
  <c r="L1343" i="10"/>
  <c r="K1343" i="10"/>
  <c r="M1343" i="10"/>
  <c r="O1343" i="10"/>
  <c r="P1343" i="10"/>
  <c r="J1344" i="10"/>
  <c r="L1344" i="10"/>
  <c r="K1344" i="10"/>
  <c r="M1344" i="10"/>
  <c r="O1344" i="10"/>
  <c r="P1344" i="10"/>
  <c r="J1345" i="10"/>
  <c r="L1345" i="10"/>
  <c r="K1345" i="10"/>
  <c r="M1345" i="10"/>
  <c r="O1345" i="10"/>
  <c r="P1345" i="10"/>
  <c r="J1346" i="10"/>
  <c r="L1346" i="10"/>
  <c r="K1346" i="10"/>
  <c r="M1346" i="10"/>
  <c r="O1346" i="10"/>
  <c r="P1346" i="10"/>
  <c r="J1347" i="10"/>
  <c r="L1347" i="10"/>
  <c r="K1347" i="10"/>
  <c r="M1347" i="10"/>
  <c r="O1347" i="10"/>
  <c r="P1347" i="10"/>
  <c r="J1348" i="10"/>
  <c r="L1348" i="10"/>
  <c r="K1348" i="10"/>
  <c r="M1348" i="10"/>
  <c r="O1348" i="10"/>
  <c r="P1348" i="10"/>
  <c r="J1349" i="10"/>
  <c r="L1349" i="10"/>
  <c r="K1349" i="10"/>
  <c r="M1349" i="10"/>
  <c r="O1349" i="10"/>
  <c r="P1349" i="10"/>
  <c r="J1350" i="10"/>
  <c r="L1350" i="10"/>
  <c r="K1350" i="10"/>
  <c r="M1350" i="10"/>
  <c r="O1350" i="10"/>
  <c r="P1350" i="10"/>
  <c r="J1351" i="10"/>
  <c r="L1351" i="10"/>
  <c r="K1351" i="10"/>
  <c r="M1351" i="10"/>
  <c r="O1351" i="10"/>
  <c r="P1351" i="10"/>
  <c r="J1352" i="10"/>
  <c r="L1352" i="10"/>
  <c r="K1352" i="10"/>
  <c r="M1352" i="10"/>
  <c r="O1352" i="10"/>
  <c r="P1352" i="10"/>
  <c r="J1353" i="10"/>
  <c r="L1353" i="10"/>
  <c r="K1353" i="10"/>
  <c r="M1353" i="10"/>
  <c r="O1353" i="10"/>
  <c r="P1353" i="10"/>
  <c r="J1354" i="10"/>
  <c r="L1354" i="10"/>
  <c r="K1354" i="10"/>
  <c r="M1354" i="10"/>
  <c r="O1354" i="10"/>
  <c r="P1354" i="10"/>
  <c r="J1355" i="10"/>
  <c r="L1355" i="10"/>
  <c r="K1355" i="10"/>
  <c r="M1355" i="10"/>
  <c r="O1355" i="10"/>
  <c r="P1355" i="10"/>
  <c r="J1356" i="10"/>
  <c r="L1356" i="10"/>
  <c r="K1356" i="10"/>
  <c r="M1356" i="10"/>
  <c r="O1356" i="10"/>
  <c r="P1356" i="10"/>
  <c r="J1357" i="10"/>
  <c r="L1357" i="10"/>
  <c r="K1357" i="10"/>
  <c r="M1357" i="10"/>
  <c r="O1357" i="10"/>
  <c r="P1357" i="10"/>
  <c r="J1358" i="10"/>
  <c r="L1358" i="10"/>
  <c r="K1358" i="10"/>
  <c r="M1358" i="10"/>
  <c r="O1358" i="10"/>
  <c r="P1358" i="10"/>
  <c r="J1359" i="10"/>
  <c r="L1359" i="10"/>
  <c r="K1359" i="10"/>
  <c r="M1359" i="10"/>
  <c r="O1359" i="10"/>
  <c r="P1359" i="10"/>
  <c r="J1360" i="10"/>
  <c r="L1360" i="10"/>
  <c r="K1360" i="10"/>
  <c r="M1360" i="10"/>
  <c r="O1360" i="10"/>
  <c r="P1360" i="10"/>
  <c r="J1361" i="10"/>
  <c r="L1361" i="10"/>
  <c r="K1361" i="10"/>
  <c r="M1361" i="10"/>
  <c r="O1361" i="10"/>
  <c r="P1361" i="10"/>
  <c r="J1362" i="10"/>
  <c r="L1362" i="10"/>
  <c r="K1362" i="10"/>
  <c r="M1362" i="10"/>
  <c r="O1362" i="10"/>
  <c r="P1362" i="10"/>
  <c r="J1363" i="10"/>
  <c r="L1363" i="10"/>
  <c r="K1363" i="10"/>
  <c r="M1363" i="10"/>
  <c r="O1363" i="10"/>
  <c r="P1363" i="10"/>
  <c r="J1364" i="10"/>
  <c r="L1364" i="10"/>
  <c r="K1364" i="10"/>
  <c r="M1364" i="10"/>
  <c r="O1364" i="10"/>
  <c r="P1364" i="10"/>
  <c r="J1365" i="10"/>
  <c r="L1365" i="10"/>
  <c r="K1365" i="10"/>
  <c r="M1365" i="10"/>
  <c r="O1365" i="10"/>
  <c r="P1365" i="10"/>
  <c r="J1366" i="10"/>
  <c r="L1366" i="10"/>
  <c r="K1366" i="10"/>
  <c r="M1366" i="10"/>
  <c r="O1366" i="10"/>
  <c r="P1366" i="10"/>
  <c r="J1367" i="10"/>
  <c r="L1367" i="10"/>
  <c r="K1367" i="10"/>
  <c r="M1367" i="10"/>
  <c r="O1367" i="10"/>
  <c r="P1367" i="10"/>
  <c r="J1368" i="10"/>
  <c r="L1368" i="10"/>
  <c r="K1368" i="10"/>
  <c r="M1368" i="10"/>
  <c r="O1368" i="10"/>
  <c r="P1368" i="10"/>
  <c r="J1369" i="10"/>
  <c r="L1369" i="10"/>
  <c r="K1369" i="10"/>
  <c r="M1369" i="10"/>
  <c r="O1369" i="10"/>
  <c r="P1369" i="10"/>
  <c r="J1370" i="10"/>
  <c r="L1370" i="10"/>
  <c r="K1370" i="10"/>
  <c r="M1370" i="10"/>
  <c r="O1370" i="10"/>
  <c r="P1370" i="10"/>
  <c r="J1371" i="10"/>
  <c r="L1371" i="10"/>
  <c r="K1371" i="10"/>
  <c r="M1371" i="10"/>
  <c r="O1371" i="10"/>
  <c r="P1371" i="10"/>
  <c r="J1372" i="10"/>
  <c r="L1372" i="10"/>
  <c r="K1372" i="10"/>
  <c r="M1372" i="10"/>
  <c r="O1372" i="10"/>
  <c r="P1372" i="10"/>
  <c r="J1373" i="10"/>
  <c r="L1373" i="10"/>
  <c r="K1373" i="10"/>
  <c r="M1373" i="10"/>
  <c r="N1373" i="10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N1378" i="10"/>
  <c r="K1378" i="10"/>
  <c r="M1378" i="10"/>
  <c r="O1378" i="10"/>
  <c r="P1378" i="10"/>
  <c r="J1379" i="10"/>
  <c r="L1379" i="10"/>
  <c r="K1379" i="10"/>
  <c r="M1379" i="10"/>
  <c r="O1379" i="10"/>
  <c r="P1379" i="10"/>
  <c r="J1380" i="10"/>
  <c r="L1380" i="10"/>
  <c r="K1380" i="10"/>
  <c r="M1380" i="10"/>
  <c r="O1380" i="10"/>
  <c r="P1380" i="10"/>
  <c r="J1381" i="10"/>
  <c r="L1381" i="10"/>
  <c r="K1381" i="10"/>
  <c r="M1381" i="10"/>
  <c r="O1381" i="10"/>
  <c r="P1381" i="10"/>
  <c r="J1382" i="10"/>
  <c r="L1382" i="10"/>
  <c r="K1382" i="10"/>
  <c r="M1382" i="10"/>
  <c r="O1382" i="10"/>
  <c r="P1382" i="10"/>
  <c r="J1383" i="10"/>
  <c r="L1383" i="10"/>
  <c r="K1383" i="10"/>
  <c r="M1383" i="10"/>
  <c r="O1383" i="10"/>
  <c r="P1383" i="10"/>
  <c r="J1384" i="10"/>
  <c r="L1384" i="10"/>
  <c r="K1384" i="10"/>
  <c r="M1384" i="10"/>
  <c r="O1384" i="10"/>
  <c r="P1384" i="10"/>
  <c r="J1385" i="10"/>
  <c r="L1385" i="10"/>
  <c r="K1385" i="10"/>
  <c r="M1385" i="10"/>
  <c r="O1385" i="10"/>
  <c r="P1385" i="10"/>
  <c r="J1386" i="10"/>
  <c r="L1386" i="10"/>
  <c r="K1386" i="10"/>
  <c r="M1386" i="10"/>
  <c r="O1386" i="10"/>
  <c r="P1386" i="10"/>
  <c r="J1387" i="10"/>
  <c r="L1387" i="10"/>
  <c r="K1387" i="10"/>
  <c r="M1387" i="10"/>
  <c r="O1387" i="10"/>
  <c r="P1387" i="10"/>
  <c r="J1388" i="10"/>
  <c r="L1388" i="10"/>
  <c r="K1388" i="10"/>
  <c r="M1388" i="10"/>
  <c r="O1388" i="10"/>
  <c r="P1388" i="10"/>
  <c r="J1389" i="10"/>
  <c r="L1389" i="10"/>
  <c r="K1389" i="10"/>
  <c r="M1389" i="10"/>
  <c r="O1389" i="10"/>
  <c r="P1389" i="10"/>
  <c r="J1390" i="10"/>
  <c r="L1390" i="10"/>
  <c r="K1390" i="10"/>
  <c r="M1390" i="10"/>
  <c r="O1390" i="10"/>
  <c r="P1390" i="10"/>
  <c r="J1391" i="10"/>
  <c r="L1391" i="10"/>
  <c r="K1391" i="10"/>
  <c r="M1391" i="10"/>
  <c r="O1391" i="10"/>
  <c r="P1391" i="10"/>
  <c r="J1392" i="10"/>
  <c r="L1392" i="10"/>
  <c r="K1392" i="10"/>
  <c r="M1392" i="10"/>
  <c r="O1392" i="10"/>
  <c r="P1392" i="10"/>
  <c r="J1393" i="10"/>
  <c r="L1393" i="10"/>
  <c r="K1393" i="10"/>
  <c r="M1393" i="10"/>
  <c r="O1393" i="10"/>
  <c r="P1393" i="10"/>
  <c r="J1394" i="10"/>
  <c r="L1394" i="10"/>
  <c r="K1394" i="10"/>
  <c r="M1394" i="10"/>
  <c r="O1394" i="10"/>
  <c r="P1394" i="10"/>
  <c r="J1395" i="10"/>
  <c r="L1395" i="10"/>
  <c r="K1395" i="10"/>
  <c r="M1395" i="10"/>
  <c r="O1395" i="10"/>
  <c r="P1395" i="10"/>
  <c r="J1396" i="10"/>
  <c r="L1396" i="10"/>
  <c r="K1396" i="10"/>
  <c r="M1396" i="10"/>
  <c r="O1396" i="10"/>
  <c r="P1396" i="10"/>
  <c r="J1397" i="10"/>
  <c r="L1397" i="10"/>
  <c r="K1397" i="10"/>
  <c r="M1397" i="10"/>
  <c r="O1397" i="10"/>
  <c r="P1397" i="10"/>
  <c r="J1398" i="10"/>
  <c r="L1398" i="10"/>
  <c r="K1398" i="10"/>
  <c r="M1398" i="10"/>
  <c r="O1398" i="10"/>
  <c r="P1398" i="10"/>
  <c r="J1399" i="10"/>
  <c r="L1399" i="10"/>
  <c r="K1399" i="10"/>
  <c r="M1399" i="10"/>
  <c r="O1399" i="10"/>
  <c r="P1399" i="10"/>
  <c r="J1400" i="10"/>
  <c r="L1400" i="10"/>
  <c r="K1400" i="10"/>
  <c r="M1400" i="10"/>
  <c r="O1400" i="10"/>
  <c r="P1400" i="10"/>
  <c r="J1401" i="10"/>
  <c r="L1401" i="10"/>
  <c r="K1401" i="10"/>
  <c r="M1401" i="10"/>
  <c r="O1401" i="10"/>
  <c r="P1401" i="10"/>
  <c r="J1402" i="10"/>
  <c r="L1402" i="10"/>
  <c r="K1402" i="10"/>
  <c r="M1402" i="10"/>
  <c r="O1402" i="10"/>
  <c r="P1402" i="10"/>
  <c r="J1403" i="10"/>
  <c r="L1403" i="10"/>
  <c r="K1403" i="10"/>
  <c r="M1403" i="10"/>
  <c r="O1403" i="10"/>
  <c r="P1403" i="10"/>
  <c r="J1404" i="10"/>
  <c r="L1404" i="10"/>
  <c r="K1404" i="10"/>
  <c r="M1404" i="10"/>
  <c r="O1404" i="10"/>
  <c r="P1404" i="10"/>
  <c r="J1405" i="10"/>
  <c r="L1405" i="10"/>
  <c r="K1405" i="10"/>
  <c r="M1405" i="10"/>
  <c r="O1405" i="10"/>
  <c r="P1405" i="10"/>
  <c r="J1406" i="10"/>
  <c r="L1406" i="10"/>
  <c r="K1406" i="10"/>
  <c r="M1406" i="10"/>
  <c r="O1406" i="10"/>
  <c r="P1406" i="10"/>
  <c r="J1407" i="10"/>
  <c r="L1407" i="10"/>
  <c r="K1407" i="10"/>
  <c r="M1407" i="10"/>
  <c r="O1407" i="10"/>
  <c r="P1407" i="10"/>
  <c r="J1408" i="10"/>
  <c r="L1408" i="10"/>
  <c r="K1408" i="10"/>
  <c r="O1408" i="10"/>
  <c r="P1408" i="10"/>
  <c r="J1409" i="10"/>
  <c r="L1409" i="10"/>
  <c r="K1409" i="10"/>
  <c r="M1409" i="10"/>
  <c r="O1409" i="10"/>
  <c r="P1409" i="10"/>
  <c r="J1410" i="10"/>
  <c r="L1410" i="10"/>
  <c r="K1410" i="10"/>
  <c r="M1410" i="10"/>
  <c r="N1410" i="10"/>
  <c r="O1410" i="10"/>
  <c r="P1410" i="10"/>
  <c r="J1411" i="10"/>
  <c r="L1411" i="10"/>
  <c r="K1411" i="10"/>
  <c r="M1411" i="10"/>
  <c r="O1411" i="10"/>
  <c r="P1411" i="10"/>
  <c r="J1412" i="10"/>
  <c r="L1412" i="10"/>
  <c r="K1412" i="10"/>
  <c r="M1412" i="10"/>
  <c r="O1412" i="10"/>
  <c r="P1412" i="10"/>
  <c r="J1413" i="10"/>
  <c r="L1413" i="10"/>
  <c r="K1413" i="10"/>
  <c r="M1413" i="10"/>
  <c r="O1413" i="10"/>
  <c r="P1413" i="10"/>
  <c r="J1414" i="10"/>
  <c r="L1414" i="10"/>
  <c r="K1414" i="10"/>
  <c r="M1414" i="10"/>
  <c r="O1414" i="10"/>
  <c r="P1414" i="10"/>
  <c r="J1415" i="10"/>
  <c r="L1415" i="10"/>
  <c r="K1415" i="10"/>
  <c r="M1415" i="10"/>
  <c r="O1415" i="10"/>
  <c r="P1415" i="10"/>
  <c r="J1416" i="10"/>
  <c r="L1416" i="10"/>
  <c r="K1416" i="10"/>
  <c r="O1416" i="10"/>
  <c r="P1416" i="10"/>
  <c r="J1417" i="10"/>
  <c r="L1417" i="10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K1420" i="10"/>
  <c r="O1420" i="10"/>
  <c r="P1420" i="10"/>
  <c r="J1421" i="10"/>
  <c r="L1421" i="10"/>
  <c r="K1421" i="10"/>
  <c r="O1421" i="10"/>
  <c r="P1421" i="10"/>
  <c r="J1422" i="10"/>
  <c r="L1422" i="10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K1425" i="10"/>
  <c r="O1425" i="10"/>
  <c r="P1425" i="10"/>
  <c r="J1426" i="10"/>
  <c r="L1426" i="10"/>
  <c r="K1426" i="10"/>
  <c r="M1426" i="10"/>
  <c r="O1426" i="10"/>
  <c r="P1426" i="10"/>
  <c r="J1427" i="10"/>
  <c r="L1427" i="10"/>
  <c r="K1427" i="10"/>
  <c r="M1427" i="10"/>
  <c r="O1427" i="10"/>
  <c r="P1427" i="10"/>
  <c r="J1428" i="10"/>
  <c r="L1428" i="10"/>
  <c r="K1428" i="10"/>
  <c r="M1428" i="10"/>
  <c r="O1428" i="10"/>
  <c r="P1428" i="10"/>
  <c r="J1429" i="10"/>
  <c r="L1429" i="10"/>
  <c r="K1429" i="10"/>
  <c r="M1429" i="10"/>
  <c r="O1429" i="10"/>
  <c r="P1429" i="10"/>
  <c r="J1430" i="10"/>
  <c r="L1430" i="10"/>
  <c r="K1430" i="10"/>
  <c r="M1430" i="10"/>
  <c r="O1430" i="10"/>
  <c r="P1430" i="10"/>
  <c r="J1431" i="10"/>
  <c r="L1431" i="10"/>
  <c r="K1431" i="10"/>
  <c r="M1431" i="10"/>
  <c r="O1431" i="10"/>
  <c r="P1431" i="10"/>
  <c r="J1432" i="10"/>
  <c r="L1432" i="10"/>
  <c r="K1432" i="10"/>
  <c r="M1432" i="10"/>
  <c r="O1432" i="10"/>
  <c r="P1432" i="10"/>
  <c r="J1433" i="10"/>
  <c r="L1433" i="10"/>
  <c r="K1433" i="10"/>
  <c r="M1433" i="10"/>
  <c r="O1433" i="10"/>
  <c r="P1433" i="10"/>
  <c r="J1434" i="10"/>
  <c r="L1434" i="10"/>
  <c r="K1434" i="10"/>
  <c r="O1434" i="10"/>
  <c r="P1434" i="10"/>
  <c r="J1435" i="10"/>
  <c r="L1435" i="10"/>
  <c r="K1435" i="10"/>
  <c r="O1435" i="10"/>
  <c r="P1435" i="10"/>
  <c r="J1436" i="10"/>
  <c r="L1436" i="10"/>
  <c r="K1436" i="10"/>
  <c r="M1436" i="10"/>
  <c r="O1436" i="10"/>
  <c r="P1436" i="10"/>
  <c r="J1437" i="10"/>
  <c r="L1437" i="10"/>
  <c r="K1437" i="10"/>
  <c r="M1437" i="10"/>
  <c r="O1437" i="10"/>
  <c r="P1437" i="10"/>
  <c r="J1438" i="10"/>
  <c r="L1438" i="10"/>
  <c r="K1438" i="10"/>
  <c r="M1438" i="10"/>
  <c r="O1438" i="10"/>
  <c r="P1438" i="10"/>
  <c r="J1439" i="10"/>
  <c r="L1439" i="10"/>
  <c r="K1439" i="10"/>
  <c r="M1439" i="10"/>
  <c r="O1439" i="10"/>
  <c r="P1439" i="10"/>
  <c r="J1440" i="10"/>
  <c r="L1440" i="10"/>
  <c r="K1440" i="10"/>
  <c r="M1440" i="10"/>
  <c r="O1440" i="10"/>
  <c r="P1440" i="10"/>
  <c r="J1441" i="10"/>
  <c r="L1441" i="10"/>
  <c r="K1441" i="10"/>
  <c r="M1441" i="10"/>
  <c r="O1441" i="10"/>
  <c r="P1441" i="10"/>
  <c r="J1442" i="10"/>
  <c r="L1442" i="10"/>
  <c r="K1442" i="10"/>
  <c r="M1442" i="10"/>
  <c r="O1442" i="10"/>
  <c r="P1442" i="10"/>
  <c r="J1443" i="10"/>
  <c r="L1443" i="10"/>
  <c r="K1443" i="10"/>
  <c r="M1443" i="10"/>
  <c r="O1443" i="10"/>
  <c r="P1443" i="10"/>
  <c r="J1444" i="10"/>
  <c r="L1444" i="10"/>
  <c r="K1444" i="10"/>
  <c r="M1444" i="10"/>
  <c r="O1444" i="10"/>
  <c r="P1444" i="10"/>
  <c r="J1445" i="10"/>
  <c r="L1445" i="10"/>
  <c r="K1445" i="10"/>
  <c r="M1445" i="10"/>
  <c r="O1445" i="10"/>
  <c r="P1445" i="10"/>
  <c r="J1446" i="10"/>
  <c r="L1446" i="10"/>
  <c r="K1446" i="10"/>
  <c r="M1446" i="10"/>
  <c r="O1446" i="10"/>
  <c r="P1446" i="10"/>
  <c r="J1447" i="10"/>
  <c r="L1447" i="10"/>
  <c r="K1447" i="10"/>
  <c r="M1447" i="10"/>
  <c r="O1447" i="10"/>
  <c r="P1447" i="10"/>
  <c r="J1448" i="10"/>
  <c r="L1448" i="10"/>
  <c r="K1448" i="10"/>
  <c r="M1448" i="10"/>
  <c r="O1448" i="10"/>
  <c r="P1448" i="10"/>
  <c r="J1449" i="10"/>
  <c r="L1449" i="10"/>
  <c r="K1449" i="10"/>
  <c r="M1449" i="10"/>
  <c r="O1449" i="10"/>
  <c r="P1449" i="10"/>
  <c r="J1450" i="10"/>
  <c r="L1450" i="10"/>
  <c r="K1450" i="10"/>
  <c r="M1450" i="10"/>
  <c r="O1450" i="10"/>
  <c r="P1450" i="10"/>
  <c r="J1451" i="10"/>
  <c r="L1451" i="10"/>
  <c r="K1451" i="10"/>
  <c r="M1451" i="10"/>
  <c r="O1451" i="10"/>
  <c r="P1451" i="10"/>
  <c r="J1452" i="10"/>
  <c r="L1452" i="10"/>
  <c r="K1452" i="10"/>
  <c r="M1452" i="10"/>
  <c r="O1452" i="10"/>
  <c r="P1452" i="10"/>
  <c r="J1453" i="10"/>
  <c r="L1453" i="10"/>
  <c r="K1453" i="10"/>
  <c r="M1453" i="10"/>
  <c r="O1453" i="10"/>
  <c r="P1453" i="10"/>
  <c r="J1454" i="10"/>
  <c r="L1454" i="10"/>
  <c r="K1454" i="10"/>
  <c r="M1454" i="10"/>
  <c r="N1454" i="10"/>
  <c r="O1454" i="10"/>
  <c r="P1454" i="10"/>
  <c r="J1455" i="10"/>
  <c r="L1455" i="10"/>
  <c r="K1455" i="10"/>
  <c r="O1455" i="10"/>
  <c r="P1455" i="10"/>
  <c r="J1456" i="10"/>
  <c r="L1456" i="10"/>
  <c r="K1456" i="10"/>
  <c r="O1456" i="10"/>
  <c r="P1456" i="10"/>
  <c r="J1457" i="10"/>
  <c r="L1457" i="10"/>
  <c r="K1457" i="10"/>
  <c r="M1457" i="10"/>
  <c r="O1457" i="10"/>
  <c r="P1457" i="10"/>
  <c r="N1057" i="10"/>
  <c r="N860" i="10"/>
  <c r="N778" i="10"/>
  <c r="N974" i="10"/>
  <c r="N892" i="10"/>
  <c r="N868" i="10"/>
  <c r="N702" i="10"/>
  <c r="N970" i="10"/>
  <c r="N827" i="10"/>
  <c r="N987" i="10"/>
  <c r="N966" i="10"/>
  <c r="N959" i="10"/>
  <c r="N957" i="10"/>
  <c r="N754" i="10"/>
  <c r="N701" i="10"/>
  <c r="N915" i="10"/>
  <c r="N1135" i="10"/>
  <c r="N1023" i="10"/>
  <c r="N961" i="10"/>
  <c r="N931" i="10"/>
  <c r="N866" i="10"/>
  <c r="N858" i="10"/>
  <c r="N834" i="10"/>
  <c r="N818" i="10"/>
  <c r="N667" i="10"/>
  <c r="N925" i="10"/>
  <c r="N879" i="10"/>
  <c r="N871" i="10"/>
  <c r="N648" i="10"/>
  <c r="N967" i="10"/>
  <c r="N944" i="10"/>
  <c r="N943" i="10"/>
  <c r="N980" i="10"/>
  <c r="N848" i="10"/>
  <c r="N899" i="10"/>
  <c r="N883" i="10"/>
  <c r="N859" i="10"/>
  <c r="N823" i="10"/>
  <c r="N715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I36" i="39" s="1"/>
  <c r="G36" i="39"/>
  <c r="J15" i="39"/>
  <c r="I15" i="39"/>
  <c r="K15" i="39" s="1"/>
  <c r="H15" i="39"/>
  <c r="G15" i="39"/>
  <c r="J14" i="39"/>
  <c r="I14" i="39"/>
  <c r="K14" i="39" s="1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G40" i="11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J15" i="29"/>
  <c r="J14" i="29"/>
  <c r="I14" i="29"/>
  <c r="H14" i="29"/>
  <c r="K14" i="29"/>
  <c r="G14" i="29"/>
  <c r="G15" i="29"/>
  <c r="C2" i="29"/>
  <c r="N1467" i="10"/>
  <c r="N1466" i="10"/>
  <c r="G128" i="11"/>
  <c r="I14" i="10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I404" i="10"/>
  <c r="I426" i="10"/>
  <c r="I447" i="10"/>
  <c r="I468" i="10"/>
  <c r="I490" i="10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G35" i="11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I847" i="10"/>
  <c r="I874" i="10"/>
  <c r="I889" i="10"/>
  <c r="I921" i="10"/>
  <c r="I963" i="10"/>
  <c r="I997" i="10"/>
  <c r="G32" i="11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G37" i="11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I440" i="10"/>
  <c r="I467" i="10"/>
  <c r="I499" i="10"/>
  <c r="I526" i="10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G26" i="11"/>
  <c r="I421" i="10"/>
  <c r="I441" i="10"/>
  <c r="I461" i="10"/>
  <c r="I485" i="10"/>
  <c r="I505" i="10"/>
  <c r="I525" i="10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G107" i="11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G25" i="11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G30" i="11"/>
  <c r="I470" i="10"/>
  <c r="I534" i="10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G28" i="11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127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135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N1011" i="10"/>
  <c r="L172" i="29"/>
  <c r="B171" i="29" s="1"/>
  <c r="L42" i="39"/>
  <c r="B41" i="39" s="1"/>
  <c r="L206" i="10"/>
  <c r="L129" i="10"/>
  <c r="N1158" i="10"/>
  <c r="N1102" i="10"/>
  <c r="N1062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08" i="10"/>
  <c r="M146" i="10"/>
  <c r="M224" i="10"/>
  <c r="M144" i="10"/>
  <c r="M140" i="10"/>
  <c r="M245" i="10"/>
  <c r="M273" i="10"/>
  <c r="M197" i="10"/>
  <c r="N197" i="10"/>
  <c r="M232" i="10"/>
  <c r="M192" i="10"/>
  <c r="M119" i="10"/>
  <c r="M1435" i="10"/>
  <c r="M118" i="10"/>
  <c r="M1416" i="10"/>
  <c r="M226" i="10"/>
  <c r="P80" i="10"/>
  <c r="N1301" i="10"/>
  <c r="N1054" i="10"/>
  <c r="N1099" i="10"/>
  <c r="G8" i="29"/>
  <c r="N1362" i="10"/>
  <c r="N1211" i="10"/>
  <c r="N1063" i="10"/>
  <c r="N1006" i="10"/>
  <c r="N1055" i="10"/>
  <c r="N1111" i="10"/>
  <c r="N926" i="10"/>
  <c r="N919" i="10"/>
  <c r="N870" i="10"/>
  <c r="N822" i="10"/>
  <c r="N814" i="10"/>
  <c r="N770" i="10"/>
  <c r="N762" i="10"/>
  <c r="N750" i="10"/>
  <c r="N746" i="10"/>
  <c r="N738" i="10"/>
  <c r="N730" i="10"/>
  <c r="N722" i="10"/>
  <c r="N718" i="10"/>
  <c r="N905" i="10"/>
  <c r="N852" i="10"/>
  <c r="N847" i="10"/>
  <c r="N937" i="10"/>
  <c r="N842" i="10"/>
  <c r="N698" i="10"/>
  <c r="N690" i="10"/>
  <c r="N686" i="10"/>
  <c r="N678" i="10"/>
  <c r="N670" i="10"/>
  <c r="N654" i="10"/>
  <c r="N650" i="10"/>
  <c r="P202" i="10"/>
  <c r="N1255" i="10"/>
  <c r="L70" i="10"/>
  <c r="N70" i="10"/>
  <c r="L9" i="10"/>
  <c r="N1188" i="10"/>
  <c r="N1322" i="10"/>
  <c r="L86" i="10"/>
  <c r="N86" i="10"/>
  <c r="N1214" i="10"/>
  <c r="N1148" i="10"/>
  <c r="N975" i="10"/>
  <c r="N854" i="10"/>
  <c r="N1257" i="10"/>
  <c r="N1166" i="10"/>
  <c r="N1051" i="10"/>
  <c r="N906" i="10"/>
  <c r="N863" i="10"/>
  <c r="N830" i="10"/>
  <c r="N815" i="10"/>
  <c r="N1115" i="10"/>
  <c r="N1082" i="10"/>
  <c r="N918" i="10"/>
  <c r="N888" i="10"/>
  <c r="N886" i="10"/>
  <c r="N867" i="10"/>
  <c r="N836" i="10"/>
  <c r="N785" i="10"/>
  <c r="N1100" i="10"/>
  <c r="N1095" i="10"/>
  <c r="N1087" i="10"/>
  <c r="N681" i="10"/>
  <c r="N649" i="10"/>
  <c r="N1014" i="10"/>
  <c r="N1001" i="10"/>
  <c r="N983" i="10"/>
  <c r="N978" i="10"/>
  <c r="N977" i="10"/>
  <c r="N962" i="10"/>
  <c r="N946" i="10"/>
  <c r="N923" i="10"/>
  <c r="N907" i="10"/>
  <c r="N898" i="10"/>
  <c r="N875" i="10"/>
  <c r="N855" i="10"/>
  <c r="N844" i="10"/>
  <c r="N839" i="10"/>
  <c r="N835" i="10"/>
  <c r="N819" i="10"/>
  <c r="N803" i="10"/>
  <c r="N796" i="10"/>
  <c r="N791" i="10"/>
  <c r="N783" i="10"/>
  <c r="N775" i="10"/>
  <c r="N771" i="10"/>
  <c r="N767" i="10"/>
  <c r="N763" i="10"/>
  <c r="N759" i="10"/>
  <c r="N755" i="10"/>
  <c r="N751" i="10"/>
  <c r="N747" i="10"/>
  <c r="N743" i="10"/>
  <c r="N739" i="10"/>
  <c r="N735" i="10"/>
  <c r="N731" i="10"/>
  <c r="N727" i="10"/>
  <c r="N723" i="10"/>
  <c r="N717" i="10"/>
  <c r="N710" i="10"/>
  <c r="N699" i="10"/>
  <c r="N691" i="10"/>
  <c r="N687" i="10"/>
  <c r="N675" i="10"/>
  <c r="N663" i="10"/>
  <c r="N659" i="10"/>
  <c r="N651" i="10"/>
  <c r="N1299" i="10"/>
  <c r="N1171" i="10"/>
  <c r="N1161" i="10"/>
  <c r="N1144" i="10"/>
  <c r="N1140" i="10"/>
  <c r="N1137" i="10"/>
  <c r="N1136" i="10"/>
  <c r="N1093" i="10"/>
  <c r="N1074" i="10"/>
  <c r="N1210" i="10"/>
  <c r="L208" i="10"/>
  <c r="L259" i="10"/>
  <c r="L271" i="10"/>
  <c r="L258" i="10"/>
  <c r="L242" i="10"/>
  <c r="L235" i="10"/>
  <c r="L270" i="10"/>
  <c r="L237" i="10"/>
  <c r="N1176" i="10"/>
  <c r="N1275" i="10"/>
  <c r="N1132" i="10"/>
  <c r="N1112" i="10"/>
  <c r="N1052" i="10"/>
  <c r="N1239" i="10"/>
  <c r="N1219" i="10"/>
  <c r="N1174" i="10"/>
  <c r="N1141" i="10"/>
  <c r="N1128" i="10"/>
  <c r="N1113" i="10"/>
  <c r="N1079" i="10"/>
  <c r="N1066" i="10"/>
  <c r="N1305" i="10"/>
  <c r="N1243" i="10"/>
  <c r="N1163" i="10"/>
  <c r="N1162" i="10"/>
  <c r="P10" i="10"/>
  <c r="P198" i="10"/>
  <c r="P201" i="10"/>
  <c r="M1455" i="10"/>
  <c r="N1455" i="10"/>
  <c r="M98" i="10"/>
  <c r="M609" i="10"/>
  <c r="N609" i="10"/>
  <c r="M183" i="10"/>
  <c r="M99" i="10"/>
  <c r="M317" i="10"/>
  <c r="N317" i="10"/>
  <c r="M642" i="10"/>
  <c r="N642" i="10"/>
  <c r="M193" i="10"/>
  <c r="M106" i="10"/>
  <c r="N106" i="10"/>
  <c r="M262" i="10"/>
  <c r="M102" i="10"/>
  <c r="M1425" i="10"/>
  <c r="M1434" i="10"/>
  <c r="N1434" i="10"/>
  <c r="M318" i="10"/>
  <c r="N318" i="10"/>
  <c r="M105" i="10"/>
  <c r="N105" i="10"/>
  <c r="M100" i="10"/>
  <c r="M610" i="10"/>
  <c r="M188" i="10"/>
  <c r="M103" i="10"/>
  <c r="M364" i="10"/>
  <c r="N364" i="10"/>
  <c r="M600" i="10"/>
  <c r="M108" i="10"/>
  <c r="M1421" i="10"/>
  <c r="M104" i="10"/>
  <c r="M97" i="10"/>
  <c r="M559" i="10"/>
  <c r="N559" i="10"/>
  <c r="M147" i="10"/>
  <c r="M247" i="10"/>
  <c r="M101" i="10"/>
  <c r="M107" i="10"/>
  <c r="N107" i="10"/>
  <c r="M275" i="10"/>
  <c r="N275" i="10"/>
  <c r="M560" i="10"/>
  <c r="N560" i="10"/>
  <c r="M246" i="10"/>
  <c r="M233" i="10"/>
  <c r="N1425" i="10"/>
  <c r="L120" i="10"/>
  <c r="N120" i="10"/>
  <c r="N1421" i="10"/>
  <c r="N1231" i="10"/>
  <c r="N1116" i="10"/>
  <c r="N1104" i="10"/>
  <c r="N1046" i="10"/>
  <c r="N1043" i="10"/>
  <c r="N934" i="10"/>
  <c r="N198" i="10"/>
  <c r="L217" i="10"/>
  <c r="N217" i="10"/>
  <c r="L229" i="10"/>
  <c r="N229" i="10"/>
  <c r="N1318" i="10"/>
  <c r="N1223" i="10"/>
  <c r="N1212" i="10"/>
  <c r="N1207" i="10"/>
  <c r="N1202" i="10"/>
  <c r="N989" i="10"/>
  <c r="N952" i="10"/>
  <c r="N911" i="10"/>
  <c r="N831" i="10"/>
  <c r="N1328" i="10"/>
  <c r="N1287" i="10"/>
  <c r="N1226" i="10"/>
  <c r="N955" i="10"/>
  <c r="N950" i="10"/>
  <c r="N947" i="10"/>
  <c r="N914" i="10"/>
  <c r="N913" i="10"/>
  <c r="N773" i="10"/>
  <c r="N1359" i="10"/>
  <c r="N1309" i="10"/>
  <c r="N1273" i="10"/>
  <c r="N1264" i="10"/>
  <c r="N1248" i="10"/>
  <c r="N935" i="10"/>
  <c r="N933" i="10"/>
  <c r="N930" i="10"/>
  <c r="N864" i="10"/>
  <c r="N802" i="10"/>
  <c r="N799" i="10"/>
  <c r="N797" i="10"/>
  <c r="N768" i="10"/>
  <c r="N760" i="10"/>
  <c r="N725" i="10"/>
  <c r="N704" i="10"/>
  <c r="N668" i="10"/>
  <c r="N655" i="10"/>
  <c r="N125" i="10"/>
  <c r="N1330" i="10"/>
  <c r="N1311" i="10"/>
  <c r="N1307" i="10"/>
  <c r="N1303" i="10"/>
  <c r="N1300" i="10"/>
  <c r="N1295" i="10"/>
  <c r="N1279" i="10"/>
  <c r="N1263" i="10"/>
  <c r="N1250" i="10"/>
  <c r="N1249" i="10"/>
  <c r="N1032" i="10"/>
  <c r="N1003" i="10"/>
  <c r="N887" i="10"/>
  <c r="N857" i="10"/>
  <c r="N841" i="10"/>
  <c r="N838" i="10"/>
  <c r="N833" i="10"/>
  <c r="N828" i="10"/>
  <c r="N825" i="10"/>
  <c r="N817" i="10"/>
  <c r="N780" i="10"/>
  <c r="N679" i="10"/>
  <c r="N674" i="10"/>
  <c r="N671" i="10"/>
  <c r="N666" i="10"/>
  <c r="N658" i="10"/>
  <c r="N653" i="10"/>
  <c r="N637" i="10"/>
  <c r="G41" i="11"/>
  <c r="G38" i="11"/>
  <c r="G31" i="11"/>
  <c r="N1457" i="10"/>
  <c r="N1452" i="10"/>
  <c r="N1397" i="10"/>
  <c r="N1389" i="10"/>
  <c r="N1368" i="10"/>
  <c r="N1350" i="10"/>
  <c r="N1339" i="10"/>
  <c r="N1338" i="10"/>
  <c r="N1334" i="10"/>
  <c r="N1281" i="10"/>
  <c r="N1272" i="10"/>
  <c r="N1271" i="10"/>
  <c r="N1244" i="10"/>
  <c r="N1240" i="10"/>
  <c r="N1229" i="10"/>
  <c r="N1195" i="10"/>
  <c r="N1170" i="10"/>
  <c r="N1124" i="10"/>
  <c r="N1106" i="10"/>
  <c r="N1086" i="10"/>
  <c r="N1038" i="10"/>
  <c r="N1037" i="10"/>
  <c r="N1015" i="10"/>
  <c r="N1012" i="10"/>
  <c r="N940" i="10"/>
  <c r="N895" i="10"/>
  <c r="N890" i="10"/>
  <c r="N885" i="10"/>
  <c r="N877" i="10"/>
  <c r="N874" i="10"/>
  <c r="N840" i="10"/>
  <c r="N807" i="10"/>
  <c r="N804" i="10"/>
  <c r="N707" i="10"/>
  <c r="L248" i="10"/>
  <c r="L226" i="10"/>
  <c r="N226" i="10"/>
  <c r="L218" i="10"/>
  <c r="N218" i="10"/>
  <c r="G42" i="11"/>
  <c r="N1370" i="10"/>
  <c r="N1349" i="10"/>
  <c r="N1332" i="10"/>
  <c r="N1256" i="10"/>
  <c r="N1245" i="10"/>
  <c r="N1230" i="10"/>
  <c r="N1180" i="10"/>
  <c r="N1125" i="10"/>
  <c r="N1091" i="10"/>
  <c r="N1083" i="10"/>
  <c r="N1080" i="10"/>
  <c r="N1075" i="10"/>
  <c r="N1067" i="10"/>
  <c r="N1059" i="10"/>
  <c r="N1056" i="10"/>
  <c r="N1048" i="10"/>
  <c r="N979" i="10"/>
  <c r="N976" i="10"/>
  <c r="N971" i="10"/>
  <c r="N968" i="10"/>
  <c r="N963" i="10"/>
  <c r="N942" i="10"/>
  <c r="N939" i="10"/>
  <c r="N928" i="10"/>
  <c r="N920" i="10"/>
  <c r="N851" i="10"/>
  <c r="N846" i="10"/>
  <c r="N843" i="10"/>
  <c r="N809" i="10"/>
  <c r="N795" i="10"/>
  <c r="N792" i="10"/>
  <c r="N787" i="10"/>
  <c r="N779" i="10"/>
  <c r="N774" i="10"/>
  <c r="N769" i="10"/>
  <c r="N766" i="10"/>
  <c r="N758" i="10"/>
  <c r="N742" i="10"/>
  <c r="N734" i="10"/>
  <c r="N729" i="10"/>
  <c r="N726" i="10"/>
  <c r="N713" i="10"/>
  <c r="N703" i="10"/>
  <c r="N700" i="10"/>
  <c r="N695" i="10"/>
  <c r="N692" i="10"/>
  <c r="N684" i="10"/>
  <c r="L93" i="10"/>
  <c r="N93" i="10"/>
  <c r="L85" i="10"/>
  <c r="N85" i="10"/>
  <c r="L29" i="10"/>
  <c r="N29" i="10"/>
  <c r="L225" i="10"/>
  <c r="N225" i="10"/>
  <c r="G36" i="11"/>
  <c r="G23" i="11"/>
  <c r="G27" i="11"/>
  <c r="G39" i="11"/>
  <c r="N1315" i="10"/>
  <c r="N986" i="10"/>
  <c r="N1238" i="10"/>
  <c r="N1122" i="10"/>
  <c r="L135" i="10"/>
  <c r="N135" i="10"/>
  <c r="L128" i="10"/>
  <c r="N1366" i="10"/>
  <c r="N1351" i="10"/>
  <c r="N1288" i="10"/>
  <c r="N1218" i="10"/>
  <c r="N1215" i="10"/>
  <c r="N1096" i="10"/>
  <c r="N901" i="10"/>
  <c r="N849" i="10"/>
  <c r="N810" i="10"/>
  <c r="N764" i="10"/>
  <c r="N748" i="10"/>
  <c r="N640" i="10"/>
  <c r="L223" i="10"/>
  <c r="N223" i="10"/>
  <c r="L117" i="10"/>
  <c r="N117" i="10"/>
  <c r="L123" i="10"/>
  <c r="N123" i="10"/>
  <c r="L239" i="10"/>
  <c r="N1402" i="10"/>
  <c r="N1363" i="10"/>
  <c r="N1280" i="10"/>
  <c r="N1237" i="10"/>
  <c r="N1232" i="10"/>
  <c r="N903" i="10"/>
  <c r="N639" i="10"/>
  <c r="L186" i="10"/>
  <c r="N186" i="10"/>
  <c r="N1337" i="10"/>
  <c r="N1282" i="10"/>
  <c r="N1270" i="10"/>
  <c r="N1105" i="10"/>
  <c r="L146" i="10"/>
  <c r="L90" i="10"/>
  <c r="N90" i="10"/>
  <c r="L127" i="10"/>
  <c r="N108" i="10"/>
  <c r="G106" i="11"/>
  <c r="L234" i="10"/>
  <c r="N1422" i="10"/>
  <c r="N709" i="10"/>
  <c r="N662" i="10"/>
  <c r="N600" i="10"/>
  <c r="L230" i="10"/>
  <c r="N230" i="10"/>
  <c r="L137" i="10"/>
  <c r="N137" i="10"/>
  <c r="N1406" i="10"/>
  <c r="N1364" i="10"/>
  <c r="N1316" i="10"/>
  <c r="N1306" i="10"/>
  <c r="N813" i="10"/>
  <c r="N688" i="10"/>
  <c r="N1377" i="10"/>
  <c r="N910" i="10"/>
  <c r="L7" i="10"/>
  <c r="N1430" i="10"/>
  <c r="N1411" i="10"/>
  <c r="N1394" i="10"/>
  <c r="N1390" i="10"/>
  <c r="N1386" i="10"/>
  <c r="N1361" i="10"/>
  <c r="N1327" i="10"/>
  <c r="N1323" i="10"/>
  <c r="N1314" i="10"/>
  <c r="N1313" i="10"/>
  <c r="N1308" i="10"/>
  <c r="N1293" i="10"/>
  <c r="N1234" i="10"/>
  <c r="N1016" i="10"/>
  <c r="L251" i="10"/>
  <c r="N7" i="10"/>
  <c r="N1356" i="10"/>
  <c r="N1251" i="10"/>
  <c r="N1198" i="10"/>
  <c r="N1192" i="10"/>
  <c r="K15" i="29"/>
  <c r="N1451" i="10"/>
  <c r="N1447" i="10"/>
  <c r="N1380" i="10"/>
  <c r="N1357" i="10"/>
  <c r="N1354" i="10"/>
  <c r="N1344" i="10"/>
  <c r="N1343" i="10"/>
  <c r="N1320" i="10"/>
  <c r="N1304" i="10"/>
  <c r="N1294" i="10"/>
  <c r="N1289" i="10"/>
  <c r="N1283" i="10"/>
  <c r="N1269" i="10"/>
  <c r="N1259" i="10"/>
  <c r="N1233" i="10"/>
  <c r="N1072" i="10"/>
  <c r="L274" i="10"/>
  <c r="N274" i="10"/>
  <c r="L119" i="10"/>
  <c r="N119" i="10"/>
  <c r="L79" i="10"/>
  <c r="N79" i="10"/>
  <c r="L49" i="10"/>
  <c r="N49" i="10"/>
  <c r="L48" i="10"/>
  <c r="N48" i="10"/>
  <c r="N1186" i="10"/>
  <c r="N1159" i="10"/>
  <c r="N1117" i="10"/>
  <c r="N1107" i="10"/>
  <c r="N1040" i="10"/>
  <c r="N1029" i="10"/>
  <c r="N1010" i="10"/>
  <c r="N922" i="10"/>
  <c r="N891" i="10"/>
  <c r="N856" i="10"/>
  <c r="N826" i="10"/>
  <c r="N714" i="10"/>
  <c r="N694" i="10"/>
  <c r="N677" i="10"/>
  <c r="L151" i="10"/>
  <c r="L145" i="10"/>
  <c r="N145" i="10"/>
  <c r="L101" i="10"/>
  <c r="N101" i="10"/>
  <c r="L99" i="10"/>
  <c r="N99" i="10"/>
  <c r="A9" i="54"/>
  <c r="P205" i="10"/>
  <c r="L142" i="10"/>
  <c r="N142" i="10"/>
  <c r="L138" i="10"/>
  <c r="N138" i="10"/>
  <c r="L65" i="10"/>
  <c r="N65" i="10"/>
  <c r="L64" i="10"/>
  <c r="N64" i="10"/>
  <c r="N1183" i="10"/>
  <c r="N1172" i="10"/>
  <c r="N1156" i="10"/>
  <c r="N1152" i="10"/>
  <c r="N1110" i="10"/>
  <c r="N1109" i="10"/>
  <c r="N1035" i="10"/>
  <c r="N929" i="10"/>
  <c r="N894" i="10"/>
  <c r="N811" i="10"/>
  <c r="N719" i="10"/>
  <c r="L148" i="10"/>
  <c r="L102" i="10"/>
  <c r="N102" i="10"/>
  <c r="N1365" i="10"/>
  <c r="N1360" i="10"/>
  <c r="N1352" i="10"/>
  <c r="N1335" i="10"/>
  <c r="N1319" i="10"/>
  <c r="N1312" i="10"/>
  <c r="N1261" i="10"/>
  <c r="N1414" i="10"/>
  <c r="N1412" i="10"/>
  <c r="N1409" i="10"/>
  <c r="N1379" i="10"/>
  <c r="N1371" i="10"/>
  <c r="N1358" i="10"/>
  <c r="N1353" i="10"/>
  <c r="N1345" i="10"/>
  <c r="N1326" i="10"/>
  <c r="N1324" i="10"/>
  <c r="N1262" i="10"/>
  <c r="N1433" i="10"/>
  <c r="N1393" i="10"/>
  <c r="N1355" i="10"/>
  <c r="N1347" i="10"/>
  <c r="N1340" i="10"/>
  <c r="N1310" i="10"/>
  <c r="N146" i="10"/>
  <c r="N1436" i="10"/>
  <c r="N1428" i="10"/>
  <c r="N1381" i="10"/>
  <c r="N1342" i="10"/>
  <c r="N1317" i="10"/>
  <c r="N1285" i="10"/>
  <c r="N1325" i="10"/>
  <c r="N1302" i="10"/>
  <c r="N1298" i="10"/>
  <c r="N1278" i="10"/>
  <c r="N1277" i="10"/>
  <c r="N1268" i="10"/>
  <c r="N1258" i="10"/>
  <c r="N1246" i="10"/>
  <c r="N1236" i="10"/>
  <c r="N1235" i="10"/>
  <c r="N1225" i="10"/>
  <c r="N1224" i="10"/>
  <c r="N1200" i="10"/>
  <c r="N1197" i="10"/>
  <c r="N1194" i="10"/>
  <c r="N1185" i="10"/>
  <c r="N1151" i="10"/>
  <c r="N1149" i="10"/>
  <c r="N1145" i="10"/>
  <c r="N1130" i="10"/>
  <c r="N1129" i="10"/>
  <c r="N1126" i="10"/>
  <c r="N1123" i="10"/>
  <c r="N1098" i="10"/>
  <c r="N1071" i="10"/>
  <c r="N1020" i="10"/>
  <c r="N958" i="10"/>
  <c r="N861" i="10"/>
  <c r="N1045" i="10"/>
  <c r="N1042" i="10"/>
  <c r="N1036" i="10"/>
  <c r="N1220" i="10"/>
  <c r="N1209" i="10"/>
  <c r="N1203" i="10"/>
  <c r="N1193" i="10"/>
  <c r="N1168" i="10"/>
  <c r="N1154" i="10"/>
  <c r="N1153" i="10"/>
  <c r="N1103" i="10"/>
  <c r="N1085" i="10"/>
  <c r="N1081" i="10"/>
  <c r="N1058" i="10"/>
  <c r="N1050" i="10"/>
  <c r="N1031" i="10"/>
  <c r="N1027" i="10"/>
  <c r="N984" i="10"/>
  <c r="N1284" i="10"/>
  <c r="N1266" i="10"/>
  <c r="N1254" i="10"/>
  <c r="N1253" i="10"/>
  <c r="N1242" i="10"/>
  <c r="N1206" i="10"/>
  <c r="N1205" i="10"/>
  <c r="N1196" i="10"/>
  <c r="N1191" i="10"/>
  <c r="N1190" i="10"/>
  <c r="N1187" i="10"/>
  <c r="N1173" i="10"/>
  <c r="N1157" i="10"/>
  <c r="N1120" i="10"/>
  <c r="N1119" i="10"/>
  <c r="N1108" i="10"/>
  <c r="N1097" i="10"/>
  <c r="N1092" i="10"/>
  <c r="N1070" i="10"/>
  <c r="N1068" i="10"/>
  <c r="N1065" i="10"/>
  <c r="N1064" i="10"/>
  <c r="N1033" i="10"/>
  <c r="N1030" i="10"/>
  <c r="N1026" i="10"/>
  <c r="N1025" i="10"/>
  <c r="N1022" i="10"/>
  <c r="N1017" i="10"/>
  <c r="N1013" i="10"/>
  <c r="N1002" i="10"/>
  <c r="N999" i="10"/>
  <c r="N998" i="10"/>
  <c r="N995" i="10"/>
  <c r="N994" i="10"/>
  <c r="N990" i="10"/>
  <c r="N982" i="10"/>
  <c r="N981" i="10"/>
  <c r="N960" i="10"/>
  <c r="N956" i="10"/>
  <c r="N953" i="10"/>
  <c r="N941" i="10"/>
  <c r="N938" i="10"/>
  <c r="N902" i="10"/>
  <c r="N882" i="10"/>
  <c r="N862" i="10"/>
  <c r="N812" i="10"/>
  <c r="N765" i="10"/>
  <c r="N761" i="10"/>
  <c r="N757" i="10"/>
  <c r="N753" i="10"/>
  <c r="N745" i="10"/>
  <c r="N741" i="10"/>
  <c r="N737" i="10"/>
  <c r="N712" i="10"/>
  <c r="N711" i="10"/>
  <c r="N706" i="10"/>
  <c r="N693" i="10"/>
  <c r="N689" i="10"/>
  <c r="N683" i="10"/>
  <c r="N682" i="10"/>
  <c r="N676" i="10"/>
  <c r="N661" i="10"/>
  <c r="N657" i="10"/>
  <c r="N884" i="10"/>
  <c r="N850" i="10"/>
  <c r="N790" i="10"/>
  <c r="N736" i="10"/>
  <c r="P206" i="10"/>
  <c r="L103" i="10"/>
  <c r="N103" i="10"/>
  <c r="L100" i="10"/>
  <c r="N100" i="10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/>
  <c r="L189" i="10"/>
  <c r="L98" i="10"/>
  <c r="N98" i="10"/>
  <c r="L78" i="10"/>
  <c r="N78" i="10"/>
  <c r="L261" i="10"/>
  <c r="N261" i="10"/>
  <c r="L13" i="10"/>
  <c r="N13" i="10"/>
  <c r="L233" i="10"/>
  <c r="N233" i="10"/>
  <c r="L11" i="10"/>
  <c r="N11" i="10"/>
  <c r="L18" i="10"/>
  <c r="N18" i="10"/>
  <c r="L262" i="10"/>
  <c r="N262" i="10"/>
  <c r="L52" i="10"/>
  <c r="N52" i="10"/>
  <c r="L12" i="10"/>
  <c r="N12" i="10"/>
  <c r="L219" i="10"/>
  <c r="N219" i="10"/>
  <c r="L121" i="10"/>
  <c r="N121" i="10"/>
  <c r="L38" i="10"/>
  <c r="L66" i="10"/>
  <c r="N66" i="10"/>
  <c r="L72" i="10"/>
  <c r="N72" i="10"/>
  <c r="L59" i="10"/>
  <c r="N59" i="10"/>
  <c r="L26" i="10"/>
  <c r="N26" i="10"/>
  <c r="L21" i="10"/>
  <c r="N21" i="10"/>
  <c r="L67" i="10"/>
  <c r="N67" i="10"/>
  <c r="L40" i="10"/>
  <c r="L47" i="10"/>
  <c r="N47" i="10"/>
  <c r="L44" i="10"/>
  <c r="L62" i="10"/>
  <c r="N62" i="10"/>
  <c r="L69" i="10"/>
  <c r="N69" i="10"/>
  <c r="L57" i="10"/>
  <c r="N57" i="10"/>
  <c r="L24" i="10"/>
  <c r="N24" i="10"/>
  <c r="L15" i="10"/>
  <c r="N15" i="10"/>
  <c r="L71" i="10"/>
  <c r="N71" i="10"/>
  <c r="L27" i="10"/>
  <c r="N27" i="10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/>
  <c r="L232" i="10"/>
  <c r="N232" i="10"/>
  <c r="L213" i="10"/>
  <c r="N213" i="10"/>
  <c r="L116" i="10"/>
  <c r="N116" i="10"/>
  <c r="L76" i="10"/>
  <c r="N76" i="10"/>
  <c r="L231" i="10"/>
  <c r="N231" i="10"/>
  <c r="L131" i="10"/>
  <c r="L25" i="10"/>
  <c r="N25" i="10"/>
  <c r="L92" i="10"/>
  <c r="N92" i="10"/>
  <c r="L60" i="10"/>
  <c r="N60" i="10"/>
  <c r="L14" i="10"/>
  <c r="N14" i="10"/>
  <c r="N1392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/>
  <c r="L96" i="10"/>
  <c r="N96" i="10"/>
  <c r="L95" i="10"/>
  <c r="N95" i="10"/>
  <c r="L182" i="10"/>
  <c r="L89" i="10"/>
  <c r="N89" i="10"/>
  <c r="L82" i="10"/>
  <c r="N82" i="10"/>
  <c r="L42" i="10"/>
  <c r="L43" i="10"/>
  <c r="L41" i="10"/>
  <c r="L20" i="10"/>
  <c r="N20" i="10"/>
  <c r="L56" i="10"/>
  <c r="N56" i="10"/>
  <c r="L211" i="10"/>
  <c r="L19" i="10"/>
  <c r="N19" i="10"/>
  <c r="L22" i="10"/>
  <c r="N22" i="10"/>
  <c r="L50" i="10"/>
  <c r="N50" i="10"/>
  <c r="N1376" i="10"/>
  <c r="N1208" i="10"/>
  <c r="N1182" i="10"/>
  <c r="N1165" i="10"/>
  <c r="L260" i="10"/>
  <c r="L88" i="10"/>
  <c r="N88" i="10"/>
  <c r="L132" i="10"/>
  <c r="N132" i="10"/>
  <c r="L115" i="10"/>
  <c r="L214" i="10"/>
  <c r="N214" i="10"/>
  <c r="L61" i="10"/>
  <c r="N61" i="10"/>
  <c r="L46" i="10"/>
  <c r="N46" i="10"/>
  <c r="P199" i="10"/>
  <c r="L228" i="10"/>
  <c r="N228" i="10"/>
  <c r="L113" i="10"/>
  <c r="N113" i="10"/>
  <c r="L209" i="10"/>
  <c r="L94" i="10"/>
  <c r="N94" i="10"/>
  <c r="L140" i="10"/>
  <c r="N140" i="10"/>
  <c r="L139" i="10"/>
  <c r="N139" i="10"/>
  <c r="N610" i="10"/>
  <c r="L84" i="10"/>
  <c r="N84" i="10"/>
  <c r="L136" i="10"/>
  <c r="N136" i="10"/>
  <c r="L83" i="10"/>
  <c r="N83" i="10"/>
  <c r="L77" i="10"/>
  <c r="N77" i="10"/>
  <c r="L74" i="10"/>
  <c r="N74" i="10"/>
  <c r="L210" i="10"/>
  <c r="N210" i="10"/>
  <c r="L134" i="10"/>
  <c r="N134" i="10"/>
  <c r="L187" i="10"/>
  <c r="N187" i="10"/>
  <c r="L245" i="10"/>
  <c r="N245" i="10"/>
  <c r="L221" i="10"/>
  <c r="N221" i="10"/>
  <c r="L75" i="10"/>
  <c r="N75" i="10"/>
  <c r="L118" i="10"/>
  <c r="N118" i="10"/>
  <c r="L212" i="10"/>
  <c r="N212" i="10"/>
  <c r="L124" i="10"/>
  <c r="N124" i="10"/>
  <c r="L227" i="10"/>
  <c r="N227" i="10"/>
  <c r="L30" i="10"/>
  <c r="N30" i="10"/>
  <c r="L16" i="10"/>
  <c r="N16" i="10"/>
  <c r="L55" i="10"/>
  <c r="N55" i="10"/>
  <c r="L250" i="10"/>
  <c r="L63" i="10"/>
  <c r="N63" i="10"/>
  <c r="L39" i="10"/>
  <c r="N1435" i="10"/>
  <c r="N1375" i="10"/>
  <c r="N1181" i="10"/>
  <c r="N1453" i="10"/>
  <c r="N1449" i="10"/>
  <c r="N1445" i="10"/>
  <c r="N1440" i="10"/>
  <c r="N1431" i="10"/>
  <c r="N1429" i="10"/>
  <c r="N1426" i="10"/>
  <c r="N1424" i="10"/>
  <c r="N1419" i="10"/>
  <c r="N1417" i="10"/>
  <c r="N1415" i="10"/>
  <c r="N1413" i="10"/>
  <c r="N1408" i="10"/>
  <c r="N1404" i="10"/>
  <c r="N1398" i="10"/>
  <c r="N1395" i="10"/>
  <c r="N1388" i="10"/>
  <c r="N1384" i="10"/>
  <c r="N1382" i="10"/>
  <c r="N1346" i="10"/>
  <c r="N1333" i="10"/>
  <c r="N1292" i="10"/>
  <c r="N1291" i="10"/>
  <c r="N1290" i="10"/>
  <c r="N1276" i="10"/>
  <c r="N1267" i="10"/>
  <c r="N1222" i="10"/>
  <c r="N1204" i="10"/>
  <c r="N1155" i="10"/>
  <c r="N1150" i="10"/>
  <c r="N1078" i="10"/>
  <c r="N1077" i="10"/>
  <c r="N1047" i="10"/>
  <c r="N1007" i="10"/>
  <c r="N1437" i="10"/>
  <c r="N1427" i="10"/>
  <c r="N1420" i="10"/>
  <c r="N1418" i="10"/>
  <c r="N1416" i="10"/>
  <c r="N1372" i="10"/>
  <c r="N1369" i="10"/>
  <c r="N1367" i="10"/>
  <c r="N1331" i="10"/>
  <c r="N1286" i="10"/>
  <c r="N1274" i="10"/>
  <c r="N1247" i="10"/>
  <c r="N1179" i="10"/>
  <c r="L224" i="10"/>
  <c r="N224" i="10"/>
  <c r="N1443" i="10"/>
  <c r="N1432" i="10"/>
  <c r="N1400" i="10"/>
  <c r="N1383" i="10"/>
  <c r="N1374" i="10"/>
  <c r="N1175" i="10"/>
  <c r="N988" i="10"/>
  <c r="N1164" i="10"/>
  <c r="N1041" i="10"/>
  <c r="N1028" i="10"/>
  <c r="N1021" i="10"/>
  <c r="N991" i="10"/>
  <c r="N951" i="10"/>
  <c r="N786" i="10"/>
  <c r="N985" i="10"/>
  <c r="N954" i="10"/>
  <c r="N927" i="10"/>
  <c r="N869" i="10"/>
  <c r="N782" i="10"/>
  <c r="N732" i="10"/>
  <c r="N720" i="10"/>
  <c r="N878" i="10"/>
  <c r="N806" i="10"/>
  <c r="N752" i="10"/>
  <c r="N705" i="10"/>
  <c r="N641" i="10"/>
  <c r="L247" i="10"/>
  <c r="N247" i="10"/>
  <c r="L246" i="10"/>
  <c r="N246" i="10"/>
  <c r="L272" i="10"/>
  <c r="L238" i="10"/>
  <c r="N728" i="10"/>
  <c r="N716" i="10"/>
  <c r="L273" i="10"/>
  <c r="N273" i="10"/>
  <c r="N1450" i="10"/>
  <c r="N1446" i="10"/>
  <c r="N1442" i="10"/>
  <c r="N1441" i="10"/>
  <c r="N1405" i="10"/>
  <c r="N1401" i="10"/>
  <c r="N1399" i="10"/>
  <c r="N1396" i="10"/>
  <c r="N1385" i="10"/>
  <c r="N1438" i="10"/>
  <c r="C274" i="29"/>
  <c r="D274" i="29" s="1"/>
  <c r="C285" i="29"/>
  <c r="D285" i="29" s="1"/>
  <c r="C280" i="29"/>
  <c r="D280" i="29" s="1"/>
  <c r="E280" i="29" s="1"/>
  <c r="C245" i="29"/>
  <c r="D245" i="29" s="1"/>
  <c r="F245" i="29" s="1"/>
  <c r="C309" i="29"/>
  <c r="D309" i="29" s="1"/>
  <c r="C267" i="29"/>
  <c r="D267" i="29" s="1"/>
  <c r="F267" i="29" s="1"/>
  <c r="C243" i="29"/>
  <c r="D243" i="29" s="1"/>
  <c r="F243" i="29" s="1"/>
  <c r="C234" i="29"/>
  <c r="D234" i="29" s="1"/>
  <c r="F234" i="29" s="1"/>
  <c r="C315" i="29"/>
  <c r="D315" i="29" s="1"/>
  <c r="E315" i="29" s="1"/>
  <c r="N9" i="10"/>
  <c r="C228" i="29"/>
  <c r="D228" i="29" s="1"/>
  <c r="E228" i="29" s="1"/>
  <c r="C252" i="29"/>
  <c r="D252" i="29" s="1"/>
  <c r="E252" i="29" s="1"/>
  <c r="C317" i="29"/>
  <c r="D317" i="29" s="1"/>
  <c r="C270" i="29"/>
  <c r="D270" i="29" s="1"/>
  <c r="E270" i="29" s="1"/>
  <c r="C263" i="29"/>
  <c r="D263" i="29" s="1"/>
  <c r="N1448" i="10"/>
  <c r="N1444" i="10"/>
  <c r="N1439" i="10"/>
  <c r="N1423" i="10"/>
  <c r="N1407" i="10"/>
  <c r="N1403" i="10"/>
  <c r="N1391" i="10"/>
  <c r="N1387" i="10"/>
  <c r="N1348" i="10"/>
  <c r="N1336" i="10"/>
  <c r="N1227" i="10"/>
  <c r="N1341" i="10"/>
  <c r="N1228" i="10"/>
  <c r="N1201" i="10"/>
  <c r="N1199" i="10"/>
  <c r="N1121" i="10"/>
  <c r="N1069" i="10"/>
  <c r="N1039" i="10"/>
  <c r="N1034" i="10"/>
  <c r="N1018" i="10"/>
  <c r="N1090" i="10"/>
  <c r="N1061" i="10"/>
  <c r="N917" i="10"/>
  <c r="N1009" i="10"/>
  <c r="N945" i="10"/>
  <c r="N881" i="10"/>
  <c r="N798" i="10"/>
  <c r="N740" i="10"/>
  <c r="N756" i="10"/>
  <c r="N744" i="10"/>
  <c r="N638" i="10"/>
  <c r="N724" i="10"/>
  <c r="L215" i="10"/>
  <c r="N215" i="10"/>
  <c r="L144" i="10"/>
  <c r="L147" i="10"/>
  <c r="N147" i="10"/>
  <c r="P204" i="10"/>
  <c r="L188" i="10"/>
  <c r="N188" i="10"/>
  <c r="L183" i="10"/>
  <c r="N183" i="10"/>
  <c r="B31" i="54"/>
  <c r="B32" i="54"/>
  <c r="C324" i="29"/>
  <c r="D324" i="29" s="1"/>
  <c r="E324" i="29" s="1"/>
  <c r="C293" i="29"/>
  <c r="D293" i="29" s="1"/>
  <c r="C235" i="29"/>
  <c r="D235" i="29" s="1"/>
  <c r="E235" i="29" s="1"/>
  <c r="C275" i="29"/>
  <c r="D275" i="29" s="1"/>
  <c r="C239" i="29"/>
  <c r="D239" i="29" s="1"/>
  <c r="E239" i="29" s="1"/>
  <c r="C286" i="29"/>
  <c r="D286" i="29" s="1"/>
  <c r="F286" i="29" s="1"/>
  <c r="C318" i="29"/>
  <c r="D318" i="29" s="1"/>
  <c r="C304" i="29"/>
  <c r="D304" i="29" s="1"/>
  <c r="E304" i="29" s="1"/>
  <c r="C321" i="29"/>
  <c r="D321" i="29" s="1"/>
  <c r="F321" i="29" s="1"/>
  <c r="C236" i="29"/>
  <c r="D236" i="29" s="1"/>
  <c r="F236" i="29" s="1"/>
  <c r="C278" i="29"/>
  <c r="D278" i="29" s="1"/>
  <c r="C316" i="29"/>
  <c r="D316" i="29" s="1"/>
  <c r="C277" i="29"/>
  <c r="D277" i="29" s="1"/>
  <c r="F277" i="29" s="1"/>
  <c r="C290" i="29"/>
  <c r="D290" i="29" s="1"/>
  <c r="C265" i="29"/>
  <c r="D265" i="29" s="1"/>
  <c r="F265" i="29" s="1"/>
  <c r="C283" i="29"/>
  <c r="D283" i="29" s="1"/>
  <c r="C273" i="29"/>
  <c r="D273" i="29" s="1"/>
  <c r="F273" i="29" s="1"/>
  <c r="C271" i="29"/>
  <c r="D271" i="29" s="1"/>
  <c r="C229" i="29"/>
  <c r="D229" i="29" s="1"/>
  <c r="E229" i="29" s="1"/>
  <c r="C305" i="29"/>
  <c r="D305" i="29" s="1"/>
  <c r="C75" i="39"/>
  <c r="D75" i="39" s="1"/>
  <c r="C246" i="29"/>
  <c r="D246" i="29" s="1"/>
  <c r="C287" i="29"/>
  <c r="D287" i="29" s="1"/>
  <c r="C261" i="29"/>
  <c r="D261" i="29" s="1"/>
  <c r="C296" i="29"/>
  <c r="D296" i="29" s="1"/>
  <c r="E296" i="29" s="1"/>
  <c r="C314" i="29"/>
  <c r="D314" i="29" s="1"/>
  <c r="E314" i="29" s="1"/>
  <c r="C253" i="29"/>
  <c r="D253" i="29" s="1"/>
  <c r="F253" i="29" s="1"/>
  <c r="C282" i="29"/>
  <c r="D282" i="29" s="1"/>
  <c r="F282" i="29" s="1"/>
  <c r="C227" i="29"/>
  <c r="D227" i="29" s="1"/>
  <c r="C260" i="29"/>
  <c r="D260" i="29" s="1"/>
  <c r="F260" i="29" s="1"/>
  <c r="C311" i="29"/>
  <c r="D311" i="29" s="1"/>
  <c r="C247" i="29"/>
  <c r="D247" i="29" s="1"/>
  <c r="C232" i="29"/>
  <c r="D232" i="29" s="1"/>
  <c r="E232" i="29" s="1"/>
  <c r="C240" i="29"/>
  <c r="D240" i="29" s="1"/>
  <c r="E240" i="29" s="1"/>
  <c r="C308" i="29"/>
  <c r="D308" i="29" s="1"/>
  <c r="E308" i="29" s="1"/>
  <c r="C303" i="29"/>
  <c r="D303" i="29" s="1"/>
  <c r="C256" i="29"/>
  <c r="D256" i="29" s="1"/>
  <c r="C306" i="29"/>
  <c r="D306" i="29" s="1"/>
  <c r="C251" i="29"/>
  <c r="D251" i="29" s="1"/>
  <c r="C298" i="29"/>
  <c r="D298" i="29" s="1"/>
  <c r="C264" i="29"/>
  <c r="D264" i="29" s="1"/>
  <c r="F264" i="29" s="1"/>
  <c r="C250" i="29"/>
  <c r="D250" i="29" s="1"/>
  <c r="E250" i="29" s="1"/>
  <c r="C299" i="29"/>
  <c r="D299" i="29" s="1"/>
  <c r="E299" i="29" s="1"/>
  <c r="C302" i="29"/>
  <c r="D302" i="29" s="1"/>
  <c r="C268" i="29"/>
  <c r="D268" i="29" s="1"/>
  <c r="F268" i="29" s="1"/>
  <c r="C266" i="29"/>
  <c r="D266" i="29" s="1"/>
  <c r="C284" i="29"/>
  <c r="D284" i="29" s="1"/>
  <c r="F284" i="29" s="1"/>
  <c r="C289" i="29"/>
  <c r="D289" i="29" s="1"/>
  <c r="E289" i="29" s="1"/>
  <c r="C254" i="29"/>
  <c r="D254" i="29" s="1"/>
  <c r="C281" i="29"/>
  <c r="D281" i="29" s="1"/>
  <c r="F281" i="29" s="1"/>
  <c r="C249" i="29"/>
  <c r="D249" i="29" s="1"/>
  <c r="E249" i="29" s="1"/>
  <c r="C233" i="29"/>
  <c r="D233" i="29" s="1"/>
  <c r="E233" i="29" s="1"/>
  <c r="C288" i="29"/>
  <c r="D288" i="29" s="1"/>
  <c r="C313" i="29"/>
  <c r="D313" i="29" s="1"/>
  <c r="C276" i="29"/>
  <c r="D276" i="29" s="1"/>
  <c r="C294" i="29"/>
  <c r="D294" i="29" s="1"/>
  <c r="C310" i="29"/>
  <c r="D310" i="29" s="1"/>
  <c r="E310" i="29" s="1"/>
  <c r="C279" i="29"/>
  <c r="D279" i="29" s="1"/>
  <c r="C244" i="29"/>
  <c r="D244" i="29" s="1"/>
  <c r="C300" i="29"/>
  <c r="D300" i="29" s="1"/>
  <c r="E300" i="29" s="1"/>
  <c r="C292" i="29"/>
  <c r="D292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C57" i="39"/>
  <c r="D57" i="39" s="1"/>
  <c r="E57" i="39" s="1"/>
  <c r="F57" i="39" s="1"/>
  <c r="C60" i="39"/>
  <c r="D60" i="39" s="1"/>
  <c r="E60" i="39" s="1"/>
  <c r="C58" i="39"/>
  <c r="D58" i="39" s="1"/>
  <c r="F58" i="39" s="1"/>
  <c r="C343" i="29"/>
  <c r="D343" i="29" s="1"/>
  <c r="C237" i="29"/>
  <c r="D237" i="29" s="1"/>
  <c r="F237" i="29" s="1"/>
  <c r="C242" i="29"/>
  <c r="D242" i="29" s="1"/>
  <c r="C272" i="29"/>
  <c r="D272" i="29" s="1"/>
  <c r="F272" i="29" s="1"/>
  <c r="C307" i="29"/>
  <c r="D307" i="29" s="1"/>
  <c r="C258" i="29"/>
  <c r="D258" i="29" s="1"/>
  <c r="C312" i="29"/>
  <c r="C241" i="29"/>
  <c r="D241" i="29" s="1"/>
  <c r="C248" i="29"/>
  <c r="D248" i="29" s="1"/>
  <c r="E248" i="29" s="1"/>
  <c r="C295" i="29"/>
  <c r="D295" i="29" s="1"/>
  <c r="E295" i="29" s="1"/>
  <c r="C297" i="29"/>
  <c r="D297" i="29" s="1"/>
  <c r="C231" i="29"/>
  <c r="D231" i="29" s="1"/>
  <c r="E231" i="29" s="1"/>
  <c r="C319" i="29"/>
  <c r="D319" i="29" s="1"/>
  <c r="E319" i="29" s="1"/>
  <c r="N8" i="10"/>
  <c r="C269" i="29"/>
  <c r="D269" i="29" s="1"/>
  <c r="C224" i="29"/>
  <c r="D224" i="29" s="1"/>
  <c r="C255" i="29"/>
  <c r="D255" i="29" s="1"/>
  <c r="C238" i="29"/>
  <c r="D238" i="29" s="1"/>
  <c r="C257" i="29"/>
  <c r="D257" i="29" s="1"/>
  <c r="F257" i="29" s="1"/>
  <c r="C291" i="29"/>
  <c r="D291" i="29" s="1"/>
  <c r="E291" i="29" s="1"/>
  <c r="C225" i="29"/>
  <c r="D225" i="29" s="1"/>
  <c r="E225" i="29" s="1"/>
  <c r="C259" i="29"/>
  <c r="D259" i="29" s="1"/>
  <c r="C226" i="29"/>
  <c r="D226" i="29" s="1"/>
  <c r="E226" i="29" s="1"/>
  <c r="C301" i="29"/>
  <c r="D301" i="29" s="1"/>
  <c r="E301" i="29" s="1"/>
  <c r="C262" i="29"/>
  <c r="D262" i="29" s="1"/>
  <c r="E262" i="29" s="1"/>
  <c r="C230" i="29"/>
  <c r="D230" i="29" s="1"/>
  <c r="F230" i="29" s="1"/>
  <c r="C320" i="29"/>
  <c r="D320" i="29" s="1"/>
  <c r="E320" i="29" s="1"/>
  <c r="C352" i="29"/>
  <c r="D352" i="29" s="1"/>
  <c r="C334" i="29"/>
  <c r="D334" i="29" s="1"/>
  <c r="C341" i="29"/>
  <c r="D341" i="29" s="1"/>
  <c r="C353" i="29"/>
  <c r="D353" i="29" s="1"/>
  <c r="C328" i="29"/>
  <c r="D328" i="29" s="1"/>
  <c r="C365" i="29"/>
  <c r="D365" i="29" s="1"/>
  <c r="C350" i="29"/>
  <c r="D350" i="29" s="1"/>
  <c r="E350" i="29" s="1"/>
  <c r="C326" i="29"/>
  <c r="D326" i="29" s="1"/>
  <c r="E326" i="29" s="1"/>
  <c r="C337" i="29"/>
  <c r="D337" i="29" s="1"/>
  <c r="E337" i="29" s="1"/>
  <c r="C62" i="39"/>
  <c r="D62" i="39" s="1"/>
  <c r="F62" i="39" s="1"/>
  <c r="C65" i="39"/>
  <c r="D65" i="39" s="1"/>
  <c r="C331" i="29"/>
  <c r="D331" i="29" s="1"/>
  <c r="E331" i="29" s="1"/>
  <c r="C364" i="29"/>
  <c r="D364" i="29" s="1"/>
  <c r="C714" i="41"/>
  <c r="D714" i="41" s="1"/>
  <c r="C339" i="29"/>
  <c r="C329" i="29"/>
  <c r="D329" i="29" s="1"/>
  <c r="E329" i="29" s="1"/>
  <c r="C373" i="29"/>
  <c r="D373" i="29" s="1"/>
  <c r="E373" i="29" s="1"/>
  <c r="C369" i="29"/>
  <c r="D369" i="29" s="1"/>
  <c r="C372" i="29"/>
  <c r="D372" i="29" s="1"/>
  <c r="E372" i="29" s="1"/>
  <c r="C67" i="39"/>
  <c r="D67" i="39" s="1"/>
  <c r="C73" i="39"/>
  <c r="D73" i="39" s="1"/>
  <c r="N144" i="10"/>
  <c r="C363" i="29"/>
  <c r="D363" i="29" s="1"/>
  <c r="C346" i="29"/>
  <c r="C358" i="29"/>
  <c r="D358" i="29" s="1"/>
  <c r="E358" i="29" s="1"/>
  <c r="C371" i="29"/>
  <c r="D371" i="29" s="1"/>
  <c r="C351" i="29"/>
  <c r="D351" i="29" s="1"/>
  <c r="C340" i="29"/>
  <c r="D340" i="29" s="1"/>
  <c r="F340" i="29" s="1"/>
  <c r="C359" i="29"/>
  <c r="D359" i="29" s="1"/>
  <c r="F359" i="29" s="1"/>
  <c r="C330" i="29"/>
  <c r="D330" i="29" s="1"/>
  <c r="C356" i="29"/>
  <c r="D356" i="29" s="1"/>
  <c r="C355" i="29"/>
  <c r="D355" i="29" s="1"/>
  <c r="F355" i="29" s="1"/>
  <c r="C333" i="29"/>
  <c r="D333" i="29" s="1"/>
  <c r="F333" i="29" s="1"/>
  <c r="C360" i="29"/>
  <c r="D360" i="29" s="1"/>
  <c r="C366" i="29"/>
  <c r="D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C362" i="29"/>
  <c r="D362" i="29" s="1"/>
  <c r="C325" i="29"/>
  <c r="D325" i="29" s="1"/>
  <c r="F325" i="29" s="1"/>
  <c r="C342" i="29"/>
  <c r="D342" i="29" s="1"/>
  <c r="E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C74" i="39"/>
  <c r="D74" i="39" s="1"/>
  <c r="C68" i="39"/>
  <c r="D68" i="39" s="1"/>
  <c r="C72" i="39"/>
  <c r="D72" i="39" s="1"/>
  <c r="C332" i="29"/>
  <c r="D332" i="29" s="1"/>
  <c r="E332" i="29" s="1"/>
  <c r="C370" i="29"/>
  <c r="D370" i="29" s="1"/>
  <c r="C357" i="29"/>
  <c r="D357" i="29" s="1"/>
  <c r="C361" i="29"/>
  <c r="D361" i="29" s="1"/>
  <c r="C336" i="29"/>
  <c r="D336" i="29" s="1"/>
  <c r="C349" i="29"/>
  <c r="D349" i="29" s="1"/>
  <c r="C368" i="29"/>
  <c r="D368" i="29" s="1"/>
  <c r="C327" i="29"/>
  <c r="D327" i="29" s="1"/>
  <c r="K6" i="10"/>
  <c r="M280" i="10"/>
  <c r="N280" i="10"/>
  <c r="C354" i="29"/>
  <c r="D354" i="29" s="1"/>
  <c r="C63" i="39"/>
  <c r="D63" i="39" s="1"/>
  <c r="E63" i="39" s="1"/>
  <c r="C71" i="39"/>
  <c r="D71" i="39" s="1"/>
  <c r="C345" i="29"/>
  <c r="A11" i="54"/>
  <c r="O10" i="54"/>
  <c r="M38" i="10"/>
  <c r="N38" i="10"/>
  <c r="M272" i="10"/>
  <c r="N272" i="10"/>
  <c r="M205" i="10"/>
  <c r="N205" i="10"/>
  <c r="M180" i="10"/>
  <c r="N180" i="10"/>
  <c r="M238" i="10"/>
  <c r="N238" i="10"/>
  <c r="M260" i="10"/>
  <c r="N260" i="10"/>
  <c r="M185" i="10"/>
  <c r="N185" i="10"/>
  <c r="M250" i="10"/>
  <c r="N250" i="10"/>
  <c r="M236" i="10"/>
  <c r="N236" i="10"/>
  <c r="M244" i="10"/>
  <c r="N244" i="10"/>
  <c r="M179" i="10"/>
  <c r="N179" i="10"/>
  <c r="M115" i="10"/>
  <c r="N115" i="10"/>
  <c r="M211" i="10"/>
  <c r="N211" i="10"/>
  <c r="M42" i="10"/>
  <c r="N42" i="10"/>
  <c r="M208" i="10"/>
  <c r="N208" i="10"/>
  <c r="M110" i="10"/>
  <c r="N110" i="10"/>
  <c r="M45" i="10"/>
  <c r="N45" i="10"/>
  <c r="M182" i="10"/>
  <c r="N182" i="10"/>
  <c r="M130" i="10"/>
  <c r="N130" i="10"/>
  <c r="M209" i="10"/>
  <c r="N209" i="10"/>
  <c r="M44" i="10"/>
  <c r="N44" i="10"/>
  <c r="M111" i="10"/>
  <c r="N111" i="10"/>
  <c r="M41" i="10"/>
  <c r="N41" i="10"/>
  <c r="M207" i="10"/>
  <c r="N207" i="10"/>
  <c r="M129" i="10"/>
  <c r="N129" i="10"/>
  <c r="M43" i="10"/>
  <c r="N43" i="10"/>
  <c r="M131" i="10"/>
  <c r="N131" i="10"/>
  <c r="M39" i="10"/>
  <c r="N39" i="10"/>
  <c r="M40" i="10"/>
  <c r="N40" i="10"/>
  <c r="M109" i="10"/>
  <c r="N109" i="10"/>
  <c r="M235" i="10"/>
  <c r="N235" i="10"/>
  <c r="M181" i="10"/>
  <c r="N181" i="10"/>
  <c r="M204" i="10"/>
  <c r="N204" i="10"/>
  <c r="M206" i="10"/>
  <c r="N206" i="10"/>
  <c r="M624" i="10"/>
  <c r="N624" i="10"/>
  <c r="M628" i="10"/>
  <c r="N628" i="10"/>
  <c r="M645" i="10"/>
  <c r="N645" i="10"/>
  <c r="M184" i="10"/>
  <c r="N184" i="10"/>
  <c r="M243" i="10"/>
  <c r="N243" i="10"/>
  <c r="M595" i="10"/>
  <c r="N595" i="10"/>
  <c r="M191" i="10"/>
  <c r="N191" i="10"/>
  <c r="M354" i="10"/>
  <c r="N354" i="10"/>
  <c r="M271" i="10"/>
  <c r="N271" i="10"/>
  <c r="M622" i="10"/>
  <c r="N622" i="10"/>
  <c r="M237" i="10"/>
  <c r="N237" i="10"/>
  <c r="M590" i="10"/>
  <c r="N590" i="10"/>
  <c r="M493" i="10"/>
  <c r="N493" i="10"/>
  <c r="M341" i="10"/>
  <c r="N341" i="10"/>
  <c r="M296" i="10"/>
  <c r="N296" i="10"/>
  <c r="M566" i="10"/>
  <c r="N566" i="10"/>
  <c r="M479" i="10"/>
  <c r="N479" i="10"/>
  <c r="M459" i="10"/>
  <c r="N459" i="10"/>
  <c r="M339" i="10"/>
  <c r="N339" i="10"/>
  <c r="M597" i="10"/>
  <c r="N597" i="10"/>
  <c r="M607" i="10"/>
  <c r="N607" i="10"/>
  <c r="M410" i="10"/>
  <c r="N410" i="10"/>
  <c r="M165" i="10"/>
  <c r="N165" i="10"/>
  <c r="M332" i="10"/>
  <c r="N332" i="10"/>
  <c r="M416" i="10"/>
  <c r="N416" i="10"/>
  <c r="M466" i="10"/>
  <c r="N466" i="10"/>
  <c r="M282" i="10"/>
  <c r="N282" i="10"/>
  <c r="M169" i="10"/>
  <c r="N169" i="10"/>
  <c r="M239" i="10"/>
  <c r="N239" i="10"/>
  <c r="M200" i="10"/>
  <c r="N200" i="10"/>
  <c r="M472" i="10"/>
  <c r="N472" i="10"/>
  <c r="M562" i="10"/>
  <c r="N562" i="10"/>
  <c r="M336" i="10"/>
  <c r="N336" i="10"/>
  <c r="M422" i="10"/>
  <c r="N422" i="10"/>
  <c r="M357" i="10"/>
  <c r="N357" i="10"/>
  <c r="M552" i="10"/>
  <c r="N552" i="10"/>
  <c r="M128" i="10"/>
  <c r="N128" i="10"/>
  <c r="M631" i="10"/>
  <c r="N631" i="10"/>
  <c r="M159" i="10"/>
  <c r="N159" i="10"/>
  <c r="M325" i="10"/>
  <c r="N325" i="10"/>
  <c r="M162" i="10"/>
  <c r="N162" i="10"/>
  <c r="M155" i="10"/>
  <c r="N155" i="10"/>
  <c r="M424" i="10"/>
  <c r="N424" i="10"/>
  <c r="M476" i="10"/>
  <c r="N476" i="10"/>
  <c r="M330" i="10"/>
  <c r="N330" i="10"/>
  <c r="M528" i="10"/>
  <c r="N528" i="10"/>
  <c r="M611" i="10"/>
  <c r="N611" i="10"/>
  <c r="M539" i="10"/>
  <c r="N539" i="10"/>
  <c r="M593" i="10"/>
  <c r="N593" i="10"/>
  <c r="M370" i="10"/>
  <c r="N370" i="10"/>
  <c r="M368" i="10"/>
  <c r="N368" i="10"/>
  <c r="M1456" i="10"/>
  <c r="N1456" i="10"/>
  <c r="M377" i="10"/>
  <c r="N377" i="10"/>
  <c r="M167" i="10"/>
  <c r="N167" i="10"/>
  <c r="M286" i="10"/>
  <c r="N286" i="10"/>
  <c r="M294" i="10"/>
  <c r="N294" i="10"/>
  <c r="M581" i="10"/>
  <c r="N581" i="10"/>
  <c r="M548" i="10"/>
  <c r="N548" i="10"/>
  <c r="M521" i="10"/>
  <c r="N521" i="10"/>
  <c r="M467" i="10"/>
  <c r="N467" i="10"/>
  <c r="M388" i="10"/>
  <c r="N388" i="10"/>
  <c r="M384" i="10"/>
  <c r="N384" i="10"/>
  <c r="M395" i="10"/>
  <c r="N395" i="10"/>
  <c r="M252" i="10"/>
  <c r="N252" i="10"/>
  <c r="M474" i="10"/>
  <c r="N474" i="10"/>
  <c r="M269" i="10"/>
  <c r="N269" i="10"/>
  <c r="M518" i="10"/>
  <c r="N518" i="10"/>
  <c r="M36" i="10"/>
  <c r="N36" i="10"/>
  <c r="M240" i="10"/>
  <c r="N240" i="10"/>
  <c r="M369" i="10"/>
  <c r="N369" i="10"/>
  <c r="M331" i="10"/>
  <c r="N331" i="10"/>
  <c r="M405" i="10"/>
  <c r="N405" i="10"/>
  <c r="M148" i="10"/>
  <c r="N148" i="10"/>
  <c r="M345" i="10"/>
  <c r="N345" i="10"/>
  <c r="M436" i="10"/>
  <c r="N436" i="10"/>
  <c r="M177" i="10"/>
  <c r="N177" i="10"/>
  <c r="M251" i="10"/>
  <c r="N251" i="10"/>
  <c r="M201" i="10"/>
  <c r="N201" i="10"/>
  <c r="M168" i="10"/>
  <c r="N168" i="10"/>
  <c r="M279" i="10"/>
  <c r="N279" i="10"/>
  <c r="M509" i="10"/>
  <c r="N509" i="10"/>
  <c r="M523" i="10"/>
  <c r="N523" i="10"/>
  <c r="M481" i="10"/>
  <c r="N481" i="10"/>
  <c r="M596" i="10"/>
  <c r="N596" i="10"/>
  <c r="M242" i="10"/>
  <c r="N242" i="10"/>
  <c r="M353" i="10"/>
  <c r="N353" i="10"/>
  <c r="M587" i="10"/>
  <c r="N587" i="10"/>
  <c r="M259" i="10"/>
  <c r="N259" i="10"/>
  <c r="M270" i="10"/>
  <c r="N270" i="10"/>
  <c r="M311" i="10"/>
  <c r="N311" i="10"/>
  <c r="M178" i="10"/>
  <c r="N178" i="10"/>
  <c r="M546" i="10"/>
  <c r="N546" i="10"/>
  <c r="M258" i="10"/>
  <c r="N258" i="10"/>
  <c r="M248" i="10"/>
  <c r="N248" i="10"/>
  <c r="M623" i="10"/>
  <c r="N623" i="10"/>
  <c r="M312" i="10"/>
  <c r="N312" i="10"/>
  <c r="M432" i="10"/>
  <c r="N432" i="10"/>
  <c r="M350" i="10"/>
  <c r="N350" i="10"/>
  <c r="M372" i="10"/>
  <c r="N372" i="10"/>
  <c r="M35" i="10"/>
  <c r="N35" i="10"/>
  <c r="M127" i="10"/>
  <c r="N127" i="10"/>
  <c r="M268" i="10"/>
  <c r="N268" i="10"/>
  <c r="M492" i="10"/>
  <c r="N492" i="10"/>
  <c r="M417" i="10"/>
  <c r="N417" i="10"/>
  <c r="M506" i="10"/>
  <c r="N506" i="10"/>
  <c r="M524" i="10"/>
  <c r="N524" i="10"/>
  <c r="M358" i="10"/>
  <c r="N358" i="10"/>
  <c r="M532" i="10"/>
  <c r="N532" i="10"/>
  <c r="M254" i="10"/>
  <c r="N254" i="10"/>
  <c r="M394" i="10"/>
  <c r="N394" i="10"/>
  <c r="M278" i="10"/>
  <c r="N278" i="10"/>
  <c r="M194" i="10"/>
  <c r="N194" i="10"/>
  <c r="M374" i="10"/>
  <c r="N374" i="10"/>
  <c r="M498" i="10"/>
  <c r="N498" i="10"/>
  <c r="M381" i="10"/>
  <c r="N381" i="10"/>
  <c r="M284" i="10"/>
  <c r="N284" i="10"/>
  <c r="M34" i="10"/>
  <c r="N34" i="10"/>
  <c r="M527" i="10"/>
  <c r="N527" i="10"/>
  <c r="M426" i="10"/>
  <c r="N426" i="10"/>
  <c r="M555" i="10"/>
  <c r="N555" i="10"/>
  <c r="M469" i="10"/>
  <c r="N469" i="10"/>
  <c r="M465" i="10"/>
  <c r="N465" i="10"/>
  <c r="M451" i="10"/>
  <c r="N451" i="10"/>
  <c r="M391" i="10"/>
  <c r="N391" i="10"/>
  <c r="M572" i="10"/>
  <c r="N572" i="10"/>
  <c r="M298" i="10"/>
  <c r="N298" i="10"/>
  <c r="M461" i="10"/>
  <c r="N461" i="10"/>
  <c r="M158" i="10"/>
  <c r="N158" i="10"/>
  <c r="M300" i="10"/>
  <c r="N300" i="10"/>
  <c r="M633" i="10"/>
  <c r="N633" i="10"/>
  <c r="M126" i="10"/>
  <c r="N126" i="10"/>
  <c r="M308" i="10"/>
  <c r="N308" i="10"/>
  <c r="M161" i="10"/>
  <c r="N161" i="10"/>
  <c r="M365" i="10"/>
  <c r="N365" i="10"/>
  <c r="M551" i="10"/>
  <c r="N551" i="10"/>
  <c r="M496" i="10"/>
  <c r="N496" i="10"/>
  <c r="M608" i="10"/>
  <c r="N608" i="10"/>
  <c r="M522" i="10"/>
  <c r="N522" i="10"/>
  <c r="M431" i="10"/>
  <c r="N431" i="10"/>
  <c r="M408" i="10"/>
  <c r="N408" i="10"/>
  <c r="M349" i="10"/>
  <c r="N349" i="10"/>
  <c r="M419" i="10"/>
  <c r="N419" i="10"/>
  <c r="M399" i="10"/>
  <c r="N399" i="10"/>
  <c r="M441" i="10"/>
  <c r="N441" i="10"/>
  <c r="M612" i="10"/>
  <c r="N612" i="10"/>
  <c r="M199" i="10"/>
  <c r="N199" i="10"/>
  <c r="M575" i="10"/>
  <c r="N575" i="10"/>
  <c r="M413" i="10"/>
  <c r="N413" i="10"/>
  <c r="M540" i="10"/>
  <c r="N540" i="10"/>
  <c r="M305" i="10"/>
  <c r="N305" i="10"/>
  <c r="M534" i="10"/>
  <c r="N534" i="10"/>
  <c r="M241" i="10"/>
  <c r="N241" i="10"/>
  <c r="M454" i="10"/>
  <c r="N454" i="10"/>
  <c r="M403" i="10"/>
  <c r="N403" i="10"/>
  <c r="M338" i="10"/>
  <c r="N338" i="10"/>
  <c r="M443" i="10"/>
  <c r="N443" i="10"/>
  <c r="M150" i="10"/>
  <c r="N150" i="10"/>
  <c r="M567" i="10"/>
  <c r="N567" i="10"/>
  <c r="M558" i="10"/>
  <c r="N558" i="10"/>
  <c r="M263" i="10"/>
  <c r="N263" i="10"/>
  <c r="M618" i="10"/>
  <c r="N618" i="10"/>
  <c r="M310" i="10"/>
  <c r="N310" i="10"/>
  <c r="M549" i="10"/>
  <c r="N549" i="10"/>
  <c r="M385" i="10"/>
  <c r="N385" i="10"/>
  <c r="M526" i="10"/>
  <c r="N526" i="10"/>
  <c r="M306" i="10"/>
  <c r="N306" i="10"/>
  <c r="M383" i="10"/>
  <c r="N383" i="10"/>
  <c r="M428" i="10"/>
  <c r="N428" i="10"/>
  <c r="M573" i="10"/>
  <c r="N573" i="10"/>
  <c r="M490" i="10"/>
  <c r="N490" i="10"/>
  <c r="M319" i="10"/>
  <c r="N319" i="10"/>
  <c r="M414" i="10"/>
  <c r="N414" i="10"/>
  <c r="M520" i="10"/>
  <c r="N520" i="10"/>
  <c r="M404" i="10"/>
  <c r="N404" i="10"/>
  <c r="M154" i="10"/>
  <c r="N154" i="10"/>
  <c r="M203" i="10"/>
  <c r="N203" i="10"/>
  <c r="M171" i="10"/>
  <c r="N171" i="10"/>
  <c r="M495" i="10"/>
  <c r="N495" i="10"/>
  <c r="M347" i="10"/>
  <c r="N347" i="10"/>
  <c r="M486" i="10"/>
  <c r="N486" i="10"/>
  <c r="M407" i="10"/>
  <c r="N407" i="10"/>
  <c r="M297" i="10"/>
  <c r="N297" i="10"/>
  <c r="M591" i="10"/>
  <c r="N591" i="10"/>
  <c r="M470" i="10"/>
  <c r="N470" i="10"/>
  <c r="M190" i="10"/>
  <c r="N190" i="10"/>
  <c r="M489" i="10"/>
  <c r="N489" i="10"/>
  <c r="M234" i="10"/>
  <c r="N234" i="10"/>
  <c r="M346" i="10"/>
  <c r="N346" i="10"/>
  <c r="M473" i="10"/>
  <c r="N473" i="10"/>
  <c r="M478" i="10"/>
  <c r="N478" i="10"/>
  <c r="M580" i="10"/>
  <c r="N580" i="10"/>
  <c r="M348" i="10"/>
  <c r="N348" i="10"/>
  <c r="M324" i="10"/>
  <c r="N324" i="10"/>
  <c r="M554" i="10"/>
  <c r="N554" i="10"/>
  <c r="M502" i="10"/>
  <c r="N502" i="10"/>
  <c r="M160" i="10"/>
  <c r="N160" i="10"/>
  <c r="M544" i="10"/>
  <c r="N544" i="10"/>
  <c r="M429" i="10"/>
  <c r="N429" i="10"/>
  <c r="M561" i="10"/>
  <c r="N561" i="10"/>
  <c r="M511" i="10"/>
  <c r="N511" i="10"/>
  <c r="M265" i="10"/>
  <c r="N265" i="10"/>
  <c r="M392" i="10"/>
  <c r="N392" i="10"/>
  <c r="M447" i="10"/>
  <c r="N447" i="10"/>
  <c r="M464" i="10"/>
  <c r="N464" i="10"/>
  <c r="M176" i="10"/>
  <c r="N176" i="10"/>
  <c r="M619" i="10"/>
  <c r="N619" i="10"/>
  <c r="M583" i="10"/>
  <c r="N583" i="10"/>
  <c r="M291" i="10"/>
  <c r="N291" i="10"/>
  <c r="M292" i="10"/>
  <c r="N292" i="10"/>
  <c r="M574" i="10"/>
  <c r="N574" i="10"/>
  <c r="M340" i="10"/>
  <c r="N340" i="10"/>
  <c r="M409" i="10"/>
  <c r="N409" i="10"/>
  <c r="M507" i="10"/>
  <c r="N507" i="10"/>
  <c r="M288" i="10"/>
  <c r="N288" i="10"/>
  <c r="M538" i="10"/>
  <c r="N538" i="10"/>
  <c r="M401" i="10"/>
  <c r="N401" i="10"/>
  <c r="M277" i="10"/>
  <c r="N277" i="10"/>
  <c r="M585" i="10"/>
  <c r="N585" i="10"/>
  <c r="M112" i="10"/>
  <c r="N112" i="10"/>
  <c r="M411" i="10"/>
  <c r="N411" i="10"/>
  <c r="M485" i="10"/>
  <c r="N485" i="10"/>
  <c r="M471" i="10"/>
  <c r="N471" i="10"/>
  <c r="M342" i="10"/>
  <c r="N342" i="10"/>
  <c r="M594" i="10"/>
  <c r="N594" i="10"/>
  <c r="M570" i="10"/>
  <c r="N570" i="10"/>
  <c r="M373" i="10"/>
  <c r="N373" i="10"/>
  <c r="M497" i="10"/>
  <c r="N497" i="10"/>
  <c r="M505" i="10"/>
  <c r="N505" i="10"/>
  <c r="M412" i="10"/>
  <c r="N412" i="10"/>
  <c r="M463" i="10"/>
  <c r="N463" i="10"/>
  <c r="M537" i="10"/>
  <c r="N537" i="10"/>
  <c r="M615" i="10"/>
  <c r="N615" i="10"/>
  <c r="M433" i="10"/>
  <c r="N433" i="10"/>
  <c r="M423" i="10"/>
  <c r="N423" i="10"/>
  <c r="M400" i="10"/>
  <c r="N400" i="10"/>
  <c r="M553" i="10"/>
  <c r="N553" i="10"/>
  <c r="M568" i="10"/>
  <c r="N568" i="10"/>
  <c r="M448" i="10"/>
  <c r="N448" i="10"/>
  <c r="M257" i="10"/>
  <c r="N257" i="10"/>
  <c r="M389" i="10"/>
  <c r="N389" i="10"/>
  <c r="M334" i="10"/>
  <c r="N334" i="10"/>
  <c r="M430" i="10"/>
  <c r="N430" i="10"/>
  <c r="M525" i="10"/>
  <c r="N525" i="10"/>
  <c r="M571" i="10"/>
  <c r="N571" i="10"/>
  <c r="M195" i="10"/>
  <c r="N195" i="10"/>
  <c r="M356" i="10"/>
  <c r="N356" i="10"/>
  <c r="M151" i="10"/>
  <c r="N151" i="10"/>
  <c r="M462" i="10"/>
  <c r="N462" i="10"/>
  <c r="M569" i="10"/>
  <c r="N569" i="10"/>
  <c r="M290" i="10"/>
  <c r="N290" i="10"/>
  <c r="M535" i="10"/>
  <c r="N535" i="10"/>
  <c r="M616" i="10"/>
  <c r="N616" i="10"/>
  <c r="M249" i="10"/>
  <c r="N249" i="10"/>
  <c r="M579" i="10"/>
  <c r="N579" i="10"/>
  <c r="M578" i="10"/>
  <c r="N578" i="10"/>
  <c r="M396" i="10"/>
  <c r="N396" i="10"/>
  <c r="M313" i="10"/>
  <c r="N313" i="10"/>
  <c r="M299" i="10"/>
  <c r="N299" i="10"/>
  <c r="M458" i="10"/>
  <c r="N458" i="10"/>
  <c r="M438" i="10"/>
  <c r="N438" i="10"/>
  <c r="M387" i="10"/>
  <c r="N387" i="10"/>
  <c r="M542" i="10"/>
  <c r="N542" i="10"/>
  <c r="M449" i="10"/>
  <c r="N449" i="10"/>
  <c r="M439" i="10"/>
  <c r="N439" i="10"/>
  <c r="M503" i="10"/>
  <c r="N503" i="10"/>
  <c r="M545" i="10"/>
  <c r="N545" i="10"/>
  <c r="M577" i="10"/>
  <c r="N577" i="10"/>
  <c r="M453" i="10"/>
  <c r="N453" i="10"/>
  <c r="M442" i="10"/>
  <c r="N442" i="10"/>
  <c r="M267" i="10"/>
  <c r="N267" i="10"/>
  <c r="M588" i="10"/>
  <c r="N588" i="10"/>
  <c r="M589" i="10"/>
  <c r="N589" i="10"/>
  <c r="M307" i="10"/>
  <c r="N307" i="10"/>
  <c r="M617" i="10"/>
  <c r="N617" i="10"/>
  <c r="M10" i="10"/>
  <c r="M329" i="10"/>
  <c r="N329" i="10"/>
  <c r="M606" i="10"/>
  <c r="N606" i="10"/>
  <c r="M264" i="10"/>
  <c r="N264" i="10"/>
  <c r="M397" i="10"/>
  <c r="N397" i="10"/>
  <c r="M333" i="10"/>
  <c r="N333" i="10"/>
  <c r="M156" i="10"/>
  <c r="N156" i="10"/>
  <c r="M460" i="10"/>
  <c r="N460" i="10"/>
  <c r="M304" i="10"/>
  <c r="N304" i="10"/>
  <c r="M517" i="10"/>
  <c r="N517" i="10"/>
  <c r="M149" i="10"/>
  <c r="N149" i="10"/>
  <c r="M541" i="10"/>
  <c r="N541" i="10"/>
  <c r="M604" i="10"/>
  <c r="N604" i="10"/>
  <c r="M427" i="10"/>
  <c r="N427" i="10"/>
  <c r="M351" i="10"/>
  <c r="N351" i="10"/>
  <c r="M418" i="10"/>
  <c r="N418" i="10"/>
  <c r="M17" i="10"/>
  <c r="N17" i="10"/>
  <c r="M344" i="10"/>
  <c r="N344" i="10"/>
  <c r="M343" i="10"/>
  <c r="N343" i="10"/>
  <c r="M475" i="10"/>
  <c r="N475" i="10"/>
  <c r="M445" i="10"/>
  <c r="N445" i="10"/>
  <c r="M371" i="10"/>
  <c r="N371" i="10"/>
  <c r="M437" i="10"/>
  <c r="N437" i="10"/>
  <c r="M276" i="10"/>
  <c r="N276" i="10"/>
  <c r="M398" i="10"/>
  <c r="N398" i="10"/>
  <c r="M450" i="10"/>
  <c r="N450" i="10"/>
  <c r="M321" i="10"/>
  <c r="N321" i="10"/>
  <c r="M529" i="10"/>
  <c r="N529" i="10"/>
  <c r="M314" i="10"/>
  <c r="N314" i="10"/>
  <c r="M515" i="10"/>
  <c r="N515" i="10"/>
  <c r="M390" i="10"/>
  <c r="N390" i="10"/>
  <c r="M293" i="10"/>
  <c r="N293" i="10"/>
  <c r="M322" i="10"/>
  <c r="N322" i="10"/>
  <c r="M584" i="10"/>
  <c r="N584" i="10"/>
  <c r="M613" i="10"/>
  <c r="N613" i="10"/>
  <c r="M173" i="10"/>
  <c r="N173" i="10"/>
  <c r="M157" i="10"/>
  <c r="N157" i="10"/>
  <c r="M564" i="10"/>
  <c r="N564" i="10"/>
  <c r="M315" i="10"/>
  <c r="N315" i="10"/>
  <c r="M421" i="10"/>
  <c r="N421" i="10"/>
  <c r="M435" i="10"/>
  <c r="N435" i="10"/>
  <c r="M425" i="10"/>
  <c r="N425" i="10"/>
  <c r="M32" i="10"/>
  <c r="N32" i="10"/>
  <c r="M499" i="10"/>
  <c r="N499" i="10"/>
  <c r="M361" i="10"/>
  <c r="N361" i="10"/>
  <c r="M605" i="10"/>
  <c r="N605" i="10"/>
  <c r="M415" i="10"/>
  <c r="N415" i="10"/>
  <c r="M362" i="10"/>
  <c r="N362" i="10"/>
  <c r="M295" i="10"/>
  <c r="N295" i="10"/>
  <c r="M484" i="10"/>
  <c r="N484" i="10"/>
  <c r="M335" i="10"/>
  <c r="N335" i="10"/>
  <c r="M491" i="10"/>
  <c r="N491" i="10"/>
  <c r="M482" i="10"/>
  <c r="N482" i="10"/>
  <c r="M508" i="10"/>
  <c r="N508" i="10"/>
  <c r="M283" i="10"/>
  <c r="N283" i="10"/>
  <c r="M592" i="10"/>
  <c r="N592" i="10"/>
  <c r="M153" i="10"/>
  <c r="N153" i="10"/>
  <c r="M163" i="10"/>
  <c r="N163" i="10"/>
  <c r="M352" i="10"/>
  <c r="N352" i="10"/>
  <c r="M366" i="10"/>
  <c r="N366" i="10"/>
  <c r="M320" i="10"/>
  <c r="N320" i="10"/>
  <c r="M602" i="10"/>
  <c r="N602" i="10"/>
  <c r="M287" i="10"/>
  <c r="N287" i="10"/>
  <c r="M629" i="10"/>
  <c r="N629" i="10"/>
  <c r="M536" i="10"/>
  <c r="N536" i="10"/>
  <c r="M434" i="10"/>
  <c r="N434" i="10"/>
  <c r="M630" i="10"/>
  <c r="N630" i="10"/>
  <c r="M557" i="10"/>
  <c r="N557" i="10"/>
  <c r="M457" i="10"/>
  <c r="N457" i="10"/>
  <c r="M164" i="10"/>
  <c r="N164" i="10"/>
  <c r="M376" i="10"/>
  <c r="N376" i="10"/>
  <c r="M393" i="10"/>
  <c r="N393" i="10"/>
  <c r="M510" i="10"/>
  <c r="N510" i="10"/>
  <c r="M337" i="10"/>
  <c r="N337" i="10"/>
  <c r="M289" i="10"/>
  <c r="N289" i="10"/>
  <c r="M302" i="10"/>
  <c r="N302" i="10"/>
  <c r="M420" i="10"/>
  <c r="N420" i="10"/>
  <c r="M266" i="10"/>
  <c r="N266" i="10"/>
  <c r="M152" i="10"/>
  <c r="N152" i="10"/>
  <c r="M550" i="10"/>
  <c r="N550" i="10"/>
  <c r="M455" i="10"/>
  <c r="N455" i="10"/>
  <c r="M514" i="10"/>
  <c r="N514" i="10"/>
  <c r="M379" i="10"/>
  <c r="N379" i="10"/>
  <c r="M440" i="10"/>
  <c r="N440" i="10"/>
  <c r="M301" i="10"/>
  <c r="N301" i="10"/>
  <c r="M281" i="10"/>
  <c r="N281" i="10"/>
  <c r="M285" i="10"/>
  <c r="N285" i="10"/>
  <c r="M175" i="10"/>
  <c r="N175" i="10"/>
  <c r="M328" i="10"/>
  <c r="N328" i="10"/>
  <c r="M513" i="10"/>
  <c r="N513" i="10"/>
  <c r="M565" i="10"/>
  <c r="N565" i="10"/>
  <c r="M556" i="10"/>
  <c r="N556" i="10"/>
  <c r="M603" i="10"/>
  <c r="N603" i="10"/>
  <c r="M531" i="10"/>
  <c r="N531" i="10"/>
  <c r="M468" i="10"/>
  <c r="N468" i="10"/>
  <c r="M576" i="10"/>
  <c r="N576" i="10"/>
  <c r="M519" i="10"/>
  <c r="N519" i="10"/>
  <c r="M375" i="10"/>
  <c r="N375" i="10"/>
  <c r="M303" i="10"/>
  <c r="N303" i="10"/>
  <c r="M406" i="10"/>
  <c r="N406" i="10"/>
  <c r="M323" i="10"/>
  <c r="N323" i="10"/>
  <c r="M326" i="10"/>
  <c r="N326" i="10"/>
  <c r="M530" i="10"/>
  <c r="N530" i="10"/>
  <c r="M533" i="10"/>
  <c r="N533" i="10"/>
  <c r="M170" i="10"/>
  <c r="N170" i="10"/>
  <c r="M598" i="10"/>
  <c r="N598" i="10"/>
  <c r="M504" i="10"/>
  <c r="N504" i="10"/>
  <c r="M477" i="10"/>
  <c r="N477" i="10"/>
  <c r="M446" i="10"/>
  <c r="N446" i="10"/>
  <c r="M256" i="10"/>
  <c r="N256" i="10"/>
  <c r="M494" i="10"/>
  <c r="N494" i="10"/>
  <c r="M632" i="10"/>
  <c r="N632" i="10"/>
  <c r="M488" i="10"/>
  <c r="N488" i="10"/>
  <c r="M33" i="10"/>
  <c r="N33" i="10"/>
  <c r="M360" i="10"/>
  <c r="N360" i="10"/>
  <c r="M386" i="10"/>
  <c r="N386" i="10"/>
  <c r="M614" i="10"/>
  <c r="N614" i="10"/>
  <c r="M480" i="10"/>
  <c r="N480" i="10"/>
  <c r="M253" i="10"/>
  <c r="N253" i="10"/>
  <c r="M621" i="10"/>
  <c r="N621" i="10"/>
  <c r="M255" i="10"/>
  <c r="N255" i="10"/>
  <c r="M327" i="10"/>
  <c r="N327" i="10"/>
  <c r="M582" i="10"/>
  <c r="N582" i="10"/>
  <c r="M172" i="10"/>
  <c r="N172" i="10"/>
  <c r="M359" i="10"/>
  <c r="N359" i="10"/>
  <c r="M456" i="10"/>
  <c r="N456" i="10"/>
  <c r="M500" i="10"/>
  <c r="N500" i="10"/>
  <c r="M501" i="10"/>
  <c r="N501" i="10"/>
  <c r="M483" i="10"/>
  <c r="N483" i="10"/>
  <c r="M174" i="10"/>
  <c r="N174" i="10"/>
  <c r="M563" i="10"/>
  <c r="N563" i="10"/>
  <c r="M620" i="10"/>
  <c r="N620" i="10"/>
  <c r="M378" i="10"/>
  <c r="N378" i="10"/>
  <c r="M37" i="10"/>
  <c r="N37" i="10"/>
  <c r="M543" i="10"/>
  <c r="N543" i="10"/>
  <c r="M512" i="10"/>
  <c r="N512" i="10"/>
  <c r="M402" i="10"/>
  <c r="N402" i="10"/>
  <c r="M516" i="10"/>
  <c r="N516" i="10"/>
  <c r="M452" i="10"/>
  <c r="N452" i="10"/>
  <c r="M380" i="10"/>
  <c r="N380" i="10"/>
  <c r="M355" i="10"/>
  <c r="N355" i="10"/>
  <c r="M444" i="10"/>
  <c r="N444" i="10"/>
  <c r="M189" i="10"/>
  <c r="N189" i="10"/>
  <c r="M316" i="10"/>
  <c r="N316" i="10"/>
  <c r="M599" i="10"/>
  <c r="N599" i="10"/>
  <c r="M367" i="10"/>
  <c r="N367" i="10"/>
  <c r="M309" i="10"/>
  <c r="N309" i="10"/>
  <c r="M382" i="10"/>
  <c r="N382" i="10"/>
  <c r="M166" i="10"/>
  <c r="N166" i="10"/>
  <c r="M487" i="10"/>
  <c r="N487" i="10"/>
  <c r="M202" i="10"/>
  <c r="N202" i="10"/>
  <c r="M627" i="10"/>
  <c r="N627" i="10"/>
  <c r="M647" i="10"/>
  <c r="N647" i="10"/>
  <c r="M586" i="10"/>
  <c r="N586" i="10"/>
  <c r="M547" i="10"/>
  <c r="N547" i="10"/>
  <c r="M646" i="10"/>
  <c r="N646" i="10"/>
  <c r="M656" i="10"/>
  <c r="N656" i="10"/>
  <c r="M196" i="10"/>
  <c r="N196" i="10"/>
  <c r="M643" i="10"/>
  <c r="N643" i="10"/>
  <c r="M634" i="10"/>
  <c r="N634" i="10"/>
  <c r="M644" i="10"/>
  <c r="N644" i="10"/>
  <c r="M625" i="10"/>
  <c r="N625" i="10"/>
  <c r="M626" i="10"/>
  <c r="N626" i="10"/>
  <c r="M635" i="10"/>
  <c r="N635" i="10"/>
  <c r="A12" i="54"/>
  <c r="O11" i="54"/>
  <c r="M6" i="10"/>
  <c r="N10" i="10"/>
  <c r="A13" i="54"/>
  <c r="O12" i="54"/>
  <c r="C1201" i="41"/>
  <c r="D1201" i="41" s="1"/>
  <c r="C744" i="41"/>
  <c r="D744" i="41" s="1"/>
  <c r="C1165" i="41"/>
  <c r="D1165" i="41" s="1"/>
  <c r="C997" i="41"/>
  <c r="D997" i="41" s="1"/>
  <c r="E997" i="41" s="1"/>
  <c r="C1192" i="41"/>
  <c r="D1192" i="41" s="1"/>
  <c r="E1192" i="41" s="1"/>
  <c r="C1028" i="41"/>
  <c r="D1028" i="41" s="1"/>
  <c r="C1212" i="41"/>
  <c r="D1212" i="41" s="1"/>
  <c r="C1238" i="41"/>
  <c r="D1238" i="41" s="1"/>
  <c r="E1238" i="41" s="1"/>
  <c r="C1285" i="41"/>
  <c r="D1285" i="41" s="1"/>
  <c r="C762" i="41"/>
  <c r="D762" i="41" s="1"/>
  <c r="E762" i="41" s="1"/>
  <c r="C858" i="41"/>
  <c r="D858" i="41" s="1"/>
  <c r="E858" i="41" s="1"/>
  <c r="C743" i="41"/>
  <c r="D743" i="41" s="1"/>
  <c r="E743" i="41" s="1"/>
  <c r="C1116" i="41"/>
  <c r="D1116" i="41" s="1"/>
  <c r="C862" i="41"/>
  <c r="D862" i="41" s="1"/>
  <c r="E862" i="41" s="1"/>
  <c r="C1061" i="41"/>
  <c r="D1061" i="41" s="1"/>
  <c r="E1061" i="41" s="1"/>
  <c r="C1102" i="41"/>
  <c r="D1102" i="41" s="1"/>
  <c r="C1059" i="41"/>
  <c r="D1059" i="41" s="1"/>
  <c r="E1059" i="41" s="1"/>
  <c r="C920" i="41"/>
  <c r="D920" i="41" s="1"/>
  <c r="C1108" i="41"/>
  <c r="D1108" i="41" s="1"/>
  <c r="E1108" i="41" s="1"/>
  <c r="C802" i="41"/>
  <c r="C985" i="41"/>
  <c r="D985" i="41" s="1"/>
  <c r="C1065" i="41"/>
  <c r="D1065" i="41" s="1"/>
  <c r="E1065" i="41" s="1"/>
  <c r="C717" i="41"/>
  <c r="D717" i="41" s="1"/>
  <c r="E717" i="41" s="1"/>
  <c r="C748" i="41"/>
  <c r="D748" i="41" s="1"/>
  <c r="C1060" i="41"/>
  <c r="D1060" i="41" s="1"/>
  <c r="E1060" i="41" s="1"/>
  <c r="C845" i="41"/>
  <c r="D845" i="41" s="1"/>
  <c r="E845" i="41" s="1"/>
  <c r="C1223" i="41"/>
  <c r="D1223" i="41" s="1"/>
  <c r="E1223" i="41" s="1"/>
  <c r="C1103" i="41"/>
  <c r="D1103" i="41" s="1"/>
  <c r="C1115" i="41"/>
  <c r="D1115" i="41" s="1"/>
  <c r="E1115" i="41" s="1"/>
  <c r="C1235" i="41"/>
  <c r="D1235" i="41" s="1"/>
  <c r="C1256" i="41"/>
  <c r="D1256" i="41" s="1"/>
  <c r="C929" i="41"/>
  <c r="D929" i="41" s="1"/>
  <c r="E929" i="41" s="1"/>
  <c r="C1130" i="41"/>
  <c r="D1130" i="41" s="1"/>
  <c r="C731" i="41"/>
  <c r="D731" i="41" s="1"/>
  <c r="E731" i="41" s="1"/>
  <c r="C1167" i="41"/>
  <c r="D1167" i="41" s="1"/>
  <c r="E1167" i="41" s="1"/>
  <c r="C856" i="41"/>
  <c r="D856" i="41" s="1"/>
  <c r="F856" i="41" s="1"/>
  <c r="C764" i="41"/>
  <c r="D764" i="41" s="1"/>
  <c r="E764" i="41" s="1"/>
  <c r="C916" i="41"/>
  <c r="D916" i="41" s="1"/>
  <c r="E916" i="41" s="1"/>
  <c r="C1248" i="41"/>
  <c r="D1248" i="41" s="1"/>
  <c r="E1248" i="41" s="1"/>
  <c r="C1252" i="41"/>
  <c r="D1252" i="41" s="1"/>
  <c r="E1252" i="41" s="1"/>
  <c r="C970" i="41"/>
  <c r="D970" i="41" s="1"/>
  <c r="E970" i="41" s="1"/>
  <c r="C1284" i="41"/>
  <c r="D1284" i="41" s="1"/>
  <c r="C875" i="41"/>
  <c r="D875" i="41" s="1"/>
  <c r="E875" i="41" s="1"/>
  <c r="C842" i="41"/>
  <c r="D842" i="41" s="1"/>
  <c r="F842" i="41" s="1"/>
  <c r="C1172" i="41"/>
  <c r="D1172" i="41" s="1"/>
  <c r="C747" i="41"/>
  <c r="D747" i="41" s="1"/>
  <c r="E747" i="41" s="1"/>
  <c r="C811" i="41"/>
  <c r="D811" i="41" s="1"/>
  <c r="E811" i="41" s="1"/>
  <c r="C986" i="41"/>
  <c r="D986" i="41" s="1"/>
  <c r="C813" i="41"/>
  <c r="D813" i="41" s="1"/>
  <c r="F813" i="41" s="1"/>
  <c r="C951" i="41"/>
  <c r="D951" i="41" s="1"/>
  <c r="E951" i="41" s="1"/>
  <c r="C1051" i="41"/>
  <c r="D1051" i="41" s="1"/>
  <c r="E1051" i="41" s="1"/>
  <c r="C879" i="41"/>
  <c r="D879" i="41" s="1"/>
  <c r="E879" i="41" s="1"/>
  <c r="C1222" i="41"/>
  <c r="D1222" i="41" s="1"/>
  <c r="C769" i="41"/>
  <c r="D769" i="41" s="1"/>
  <c r="E769" i="41" s="1"/>
  <c r="C1074" i="41"/>
  <c r="D1074" i="41" s="1"/>
  <c r="C900" i="41"/>
  <c r="D900" i="41" s="1"/>
  <c r="E900" i="41" s="1"/>
  <c r="C1194" i="41"/>
  <c r="D1194" i="41" s="1"/>
  <c r="C1057" i="41"/>
  <c r="D1057" i="41" s="1"/>
  <c r="E1057" i="41" s="1"/>
  <c r="C941" i="41"/>
  <c r="D941" i="41" s="1"/>
  <c r="E941" i="41" s="1"/>
  <c r="C1030" i="41"/>
  <c r="D1030" i="41" s="1"/>
  <c r="C1055" i="41"/>
  <c r="D1055" i="41" s="1"/>
  <c r="C831" i="41"/>
  <c r="D831" i="41" s="1"/>
  <c r="E831" i="41" s="1"/>
  <c r="C866" i="41"/>
  <c r="D866" i="41" s="1"/>
  <c r="E866" i="41" s="1"/>
  <c r="C903" i="41"/>
  <c r="D903" i="41" s="1"/>
  <c r="C1105" i="41"/>
  <c r="D1105" i="41" s="1"/>
  <c r="E1105" i="41" s="1"/>
  <c r="C766" i="41"/>
  <c r="D766" i="41" s="1"/>
  <c r="C761" i="41"/>
  <c r="D761" i="41" s="1"/>
  <c r="F761" i="41" s="1"/>
  <c r="C797" i="41"/>
  <c r="D797" i="41" s="1"/>
  <c r="E797" i="41" s="1"/>
  <c r="C1287" i="41"/>
  <c r="D1287" i="41" s="1"/>
  <c r="E1287" i="41" s="1"/>
  <c r="C1270" i="41"/>
  <c r="D1270" i="41" s="1"/>
  <c r="E1270" i="41" s="1"/>
  <c r="C1107" i="41"/>
  <c r="D1107" i="41" s="1"/>
  <c r="E1107" i="41" s="1"/>
  <c r="C1181" i="41"/>
  <c r="D1181" i="41" s="1"/>
  <c r="E1181" i="41" s="1"/>
  <c r="C1174" i="41"/>
  <c r="D1174" i="41" s="1"/>
  <c r="E1174" i="41" s="1"/>
  <c r="C1048" i="41"/>
  <c r="D1048" i="41" s="1"/>
  <c r="C738" i="41"/>
  <c r="D738" i="41" s="1"/>
  <c r="E738" i="41" s="1"/>
  <c r="C788" i="41"/>
  <c r="D788" i="41" s="1"/>
  <c r="F788" i="41" s="1"/>
  <c r="C1205" i="41"/>
  <c r="D1205" i="41" s="1"/>
  <c r="C1160" i="41"/>
  <c r="D1160" i="41" s="1"/>
  <c r="C1163" i="41"/>
  <c r="D1163" i="41" s="1"/>
  <c r="C834" i="41"/>
  <c r="D834" i="41" s="1"/>
  <c r="F834" i="41" s="1"/>
  <c r="C1183" i="41"/>
  <c r="D1183" i="41" s="1"/>
  <c r="C992" i="41"/>
  <c r="D992" i="41" s="1"/>
  <c r="E992" i="41" s="1"/>
  <c r="C751" i="41"/>
  <c r="D751" i="41" s="1"/>
  <c r="E751" i="41" s="1"/>
  <c r="C988" i="41"/>
  <c r="D988" i="41" s="1"/>
  <c r="E988" i="41" s="1"/>
  <c r="C1319" i="41"/>
  <c r="D1319" i="41" s="1"/>
  <c r="E1319" i="41" s="1"/>
  <c r="C897" i="41"/>
  <c r="D897" i="41" s="1"/>
  <c r="E897" i="41" s="1"/>
  <c r="C914" i="41"/>
  <c r="D914" i="41" s="1"/>
  <c r="C1281" i="41"/>
  <c r="D1281" i="41" s="1"/>
  <c r="C913" i="41"/>
  <c r="D913" i="41" s="1"/>
  <c r="E913" i="41" s="1"/>
  <c r="C1001" i="41"/>
  <c r="D1001" i="41" s="1"/>
  <c r="C967" i="41"/>
  <c r="D967" i="41" s="1"/>
  <c r="E967" i="41" s="1"/>
  <c r="C1250" i="41"/>
  <c r="D1250" i="41" s="1"/>
  <c r="C949" i="41"/>
  <c r="D949" i="41" s="1"/>
  <c r="C836" i="41"/>
  <c r="C1312" i="41"/>
  <c r="D1312" i="41" s="1"/>
  <c r="C718" i="41"/>
  <c r="D718" i="41" s="1"/>
  <c r="E718" i="41" s="1"/>
  <c r="C716" i="41"/>
  <c r="D716" i="41" s="1"/>
  <c r="E716" i="41" s="1"/>
  <c r="C938" i="41"/>
  <c r="D938" i="41" s="1"/>
  <c r="E938" i="41" s="1"/>
  <c r="C1104" i="41"/>
  <c r="D1104" i="41" s="1"/>
  <c r="E1104" i="41" s="1"/>
  <c r="C794" i="41"/>
  <c r="D794" i="41" s="1"/>
  <c r="C1217" i="41"/>
  <c r="D1217" i="41" s="1"/>
  <c r="E1217" i="41" s="1"/>
  <c r="C1024" i="41"/>
  <c r="D1024" i="41" s="1"/>
  <c r="C732" i="41"/>
  <c r="D732" i="41" s="1"/>
  <c r="E732" i="41" s="1"/>
  <c r="C1078" i="41"/>
  <c r="D1078" i="41" s="1"/>
  <c r="E1078" i="41" s="1"/>
  <c r="C1314" i="41"/>
  <c r="D1314" i="41" s="1"/>
  <c r="E1314" i="41" s="1"/>
  <c r="C882" i="41"/>
  <c r="D882" i="41" s="1"/>
  <c r="E882" i="41" s="1"/>
  <c r="C1044" i="41"/>
  <c r="D1044" i="41" s="1"/>
  <c r="E1044" i="41" s="1"/>
  <c r="C1144" i="41"/>
  <c r="D1144" i="41" s="1"/>
  <c r="C968" i="41"/>
  <c r="D968" i="41" s="1"/>
  <c r="E968" i="41" s="1"/>
  <c r="C1227" i="41"/>
  <c r="D1227" i="41" s="1"/>
  <c r="E1227" i="41" s="1"/>
  <c r="C1098" i="41"/>
  <c r="D1098" i="41" s="1"/>
  <c r="E1098" i="41" s="1"/>
  <c r="C795" i="41"/>
  <c r="D795" i="41" s="1"/>
  <c r="E795" i="41" s="1"/>
  <c r="C1127" i="41"/>
  <c r="D1127" i="41" s="1"/>
  <c r="C1243" i="41"/>
  <c r="D1243" i="41" s="1"/>
  <c r="E1243" i="41" s="1"/>
  <c r="C1015" i="41"/>
  <c r="D1015" i="41" s="1"/>
  <c r="E1015" i="41" s="1"/>
  <c r="C942" i="41"/>
  <c r="D942" i="41" s="1"/>
  <c r="E942" i="41" s="1"/>
  <c r="C1008" i="41"/>
  <c r="D1008" i="41" s="1"/>
  <c r="E1008" i="41" s="1"/>
  <c r="C936" i="41"/>
  <c r="D936" i="41" s="1"/>
  <c r="C940" i="41"/>
  <c r="D940" i="41" s="1"/>
  <c r="C1085" i="41"/>
  <c r="D1085" i="41" s="1"/>
  <c r="E1085" i="41" s="1"/>
  <c r="C753" i="41"/>
  <c r="D753" i="41" s="1"/>
  <c r="F753" i="41" s="1"/>
  <c r="C890" i="41"/>
  <c r="D890" i="41" s="1"/>
  <c r="C945" i="41"/>
  <c r="D945" i="41" s="1"/>
  <c r="C740" i="41"/>
  <c r="D740" i="41" s="1"/>
  <c r="F740" i="41" s="1"/>
  <c r="C832" i="41"/>
  <c r="D832" i="41" s="1"/>
  <c r="C955" i="41"/>
  <c r="D955" i="41" s="1"/>
  <c r="C1157" i="41"/>
  <c r="D1157" i="41" s="1"/>
  <c r="E1157" i="41" s="1"/>
  <c r="C1023" i="41"/>
  <c r="D1023" i="41" s="1"/>
  <c r="E1023" i="41" s="1"/>
  <c r="C1017" i="41"/>
  <c r="D1017" i="41" s="1"/>
  <c r="C963" i="41"/>
  <c r="D963" i="41" s="1"/>
  <c r="E963" i="41" s="1"/>
  <c r="C723" i="41"/>
  <c r="D723" i="41" s="1"/>
  <c r="E723" i="41" s="1"/>
  <c r="C999" i="41"/>
  <c r="D999" i="41" s="1"/>
  <c r="C1075" i="41"/>
  <c r="D1075" i="41" s="1"/>
  <c r="E1075" i="41" s="1"/>
  <c r="C859" i="41"/>
  <c r="D859" i="41" s="1"/>
  <c r="F859" i="41" s="1"/>
  <c r="C733" i="41"/>
  <c r="D733" i="41" s="1"/>
  <c r="F733" i="41" s="1"/>
  <c r="C720" i="41"/>
  <c r="D720" i="41" s="1"/>
  <c r="C803" i="41"/>
  <c r="D803" i="41" s="1"/>
  <c r="F803" i="41" s="1"/>
  <c r="C853" i="41"/>
  <c r="D853" i="41" s="1"/>
  <c r="E853" i="41" s="1"/>
  <c r="C1224" i="41"/>
  <c r="D1224" i="41" s="1"/>
  <c r="C798" i="41"/>
  <c r="D798" i="41" s="1"/>
  <c r="F798" i="41" s="1"/>
  <c r="C1029" i="41"/>
  <c r="D1029" i="41" s="1"/>
  <c r="C895" i="41"/>
  <c r="D895" i="41" s="1"/>
  <c r="C1296" i="41"/>
  <c r="D1296" i="41" s="1"/>
  <c r="C1095" i="41"/>
  <c r="D1095" i="41" s="1"/>
  <c r="E1095" i="41" s="1"/>
  <c r="C1046" i="41"/>
  <c r="D1046" i="41" s="1"/>
  <c r="E1046" i="41" s="1"/>
  <c r="C869" i="41"/>
  <c r="D869" i="41" s="1"/>
  <c r="C1275" i="41"/>
  <c r="D1275" i="41" s="1"/>
  <c r="C935" i="41"/>
  <c r="D935" i="41" s="1"/>
  <c r="E935" i="41" s="1"/>
  <c r="C1155" i="41"/>
  <c r="D1155" i="41" s="1"/>
  <c r="C950" i="41"/>
  <c r="D950" i="41" s="1"/>
  <c r="C987" i="41"/>
  <c r="D987" i="41" s="1"/>
  <c r="E987" i="41" s="1"/>
  <c r="C952" i="41"/>
  <c r="D952" i="41" s="1"/>
  <c r="C899" i="41"/>
  <c r="D899" i="41" s="1"/>
  <c r="C1269" i="41"/>
  <c r="D1269" i="41" s="1"/>
  <c r="C1228" i="41"/>
  <c r="D1228" i="41" s="1"/>
  <c r="E1228" i="41" s="1"/>
  <c r="C993" i="41"/>
  <c r="D993" i="41" s="1"/>
  <c r="E993" i="41" s="1"/>
  <c r="C1282" i="41"/>
  <c r="D1282" i="41" s="1"/>
  <c r="E1282" i="41" s="1"/>
  <c r="C1231" i="41"/>
  <c r="D1231" i="41" s="1"/>
  <c r="E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E1086" i="41" s="1"/>
  <c r="C1042" i="41"/>
  <c r="D1042" i="41" s="1"/>
  <c r="C905" i="41"/>
  <c r="D905" i="41" s="1"/>
  <c r="C1279" i="41"/>
  <c r="D1279" i="41" s="1"/>
  <c r="E1279" i="41" s="1"/>
  <c r="C1280" i="41"/>
  <c r="D1280" i="41" s="1"/>
  <c r="E1280" i="41" s="1"/>
  <c r="C1135" i="41"/>
  <c r="D1135" i="41" s="1"/>
  <c r="E1135" i="41" s="1"/>
  <c r="C868" i="41"/>
  <c r="D868" i="41" s="1"/>
  <c r="E868" i="41" s="1"/>
  <c r="C958" i="41"/>
  <c r="D958" i="41" s="1"/>
  <c r="E958" i="41" s="1"/>
  <c r="C1120" i="41"/>
  <c r="D1120" i="41" s="1"/>
  <c r="E1120" i="41" s="1"/>
  <c r="C736" i="41"/>
  <c r="D736" i="41" s="1"/>
  <c r="E736" i="41" s="1"/>
  <c r="C1069" i="41"/>
  <c r="D1069" i="41" s="1"/>
  <c r="E1069" i="41" s="1"/>
  <c r="C1050" i="41"/>
  <c r="D1050" i="41" s="1"/>
  <c r="E1050" i="41" s="1"/>
  <c r="C1239" i="41"/>
  <c r="D1239" i="41" s="1"/>
  <c r="E1239" i="41" s="1"/>
  <c r="C1067" i="41"/>
  <c r="D1067" i="41" s="1"/>
  <c r="C1097" i="41"/>
  <c r="D1097" i="41" s="1"/>
  <c r="E1097" i="41" s="1"/>
  <c r="C1303" i="41"/>
  <c r="D1303" i="41" s="1"/>
  <c r="C1013" i="41"/>
  <c r="D1013" i="41" s="1"/>
  <c r="C719" i="41"/>
  <c r="D719" i="41" s="1"/>
  <c r="E719" i="41" s="1"/>
  <c r="C1191" i="41"/>
  <c r="D1191" i="41" s="1"/>
  <c r="C1039" i="41"/>
  <c r="D1039" i="41" s="1"/>
  <c r="E1039" i="41" s="1"/>
  <c r="C1195" i="41"/>
  <c r="D1195" i="41" s="1"/>
  <c r="E1195" i="41" s="1"/>
  <c r="C874" i="41"/>
  <c r="D874" i="41" s="1"/>
  <c r="E874" i="41" s="1"/>
  <c r="C984" i="41"/>
  <c r="D984" i="41" s="1"/>
  <c r="C1031" i="41"/>
  <c r="D1031" i="41" s="1"/>
  <c r="E1031" i="41" s="1"/>
  <c r="C752" i="41"/>
  <c r="D752" i="41" s="1"/>
  <c r="C969" i="41"/>
  <c r="D969" i="41" s="1"/>
  <c r="C975" i="41"/>
  <c r="D975" i="41" s="1"/>
  <c r="E975" i="41" s="1"/>
  <c r="C1079" i="41"/>
  <c r="D1079" i="41" s="1"/>
  <c r="E1079" i="41" s="1"/>
  <c r="C1276" i="41"/>
  <c r="D1276" i="41" s="1"/>
  <c r="C1310" i="41"/>
  <c r="D1310" i="41" s="1"/>
  <c r="E1310" i="41" s="1"/>
  <c r="C921" i="41"/>
  <c r="D921" i="41" s="1"/>
  <c r="E921" i="41" s="1"/>
  <c r="C1011" i="41"/>
  <c r="D1011" i="41" s="1"/>
  <c r="C759" i="41"/>
  <c r="D759" i="41" s="1"/>
  <c r="E759" i="41" s="1"/>
  <c r="C1099" i="41"/>
  <c r="D1099" i="41" s="1"/>
  <c r="E1099" i="41" s="1"/>
  <c r="C786" i="41"/>
  <c r="D786" i="41" s="1"/>
  <c r="E786" i="41" s="1"/>
  <c r="C1169" i="41"/>
  <c r="D1169" i="41" s="1"/>
  <c r="E1169" i="41" s="1"/>
  <c r="C923" i="41"/>
  <c r="D923" i="41" s="1"/>
  <c r="E923" i="41" s="1"/>
  <c r="C1317" i="41"/>
  <c r="D1317" i="41" s="1"/>
  <c r="E1317" i="41" s="1"/>
  <c r="C932" i="41"/>
  <c r="D932" i="41" s="1"/>
  <c r="E932" i="41" s="1"/>
  <c r="C1131" i="41"/>
  <c r="D1131" i="41" s="1"/>
  <c r="E1131" i="41" s="1"/>
  <c r="C939" i="41"/>
  <c r="D939" i="41" s="1"/>
  <c r="C784" i="41"/>
  <c r="D784" i="41" s="1"/>
  <c r="F784" i="41" s="1"/>
  <c r="C1198" i="41"/>
  <c r="D1198" i="41" s="1"/>
  <c r="C734" i="41"/>
  <c r="D734" i="41" s="1"/>
  <c r="F734" i="41" s="1"/>
  <c r="C1242" i="41"/>
  <c r="D1242" i="41" s="1"/>
  <c r="C754" i="41"/>
  <c r="D754" i="41" s="1"/>
  <c r="E754" i="41" s="1"/>
  <c r="C765" i="41"/>
  <c r="D765" i="41" s="1"/>
  <c r="C1187" i="41"/>
  <c r="D1187" i="41" s="1"/>
  <c r="E1187" i="41" s="1"/>
  <c r="C1219" i="41"/>
  <c r="D1219" i="41" s="1"/>
  <c r="E1219" i="41" s="1"/>
  <c r="C799" i="41"/>
  <c r="D799" i="41" s="1"/>
  <c r="F799" i="41" s="1"/>
  <c r="C861" i="41"/>
  <c r="D861" i="41" s="1"/>
  <c r="C1247" i="41"/>
  <c r="D1247" i="41" s="1"/>
  <c r="E1247" i="41" s="1"/>
  <c r="C835" i="41"/>
  <c r="C961" i="41"/>
  <c r="D961" i="41" s="1"/>
  <c r="C1265" i="41"/>
  <c r="D1265" i="41" s="1"/>
  <c r="E1265" i="41" s="1"/>
  <c r="C1125" i="41"/>
  <c r="D1125" i="41" s="1"/>
  <c r="C757" i="41"/>
  <c r="D757" i="41" s="1"/>
  <c r="E757" i="41" s="1"/>
  <c r="C966" i="41"/>
  <c r="D966" i="41" s="1"/>
  <c r="E966" i="41" s="1"/>
  <c r="C907" i="41"/>
  <c r="D907" i="41" s="1"/>
  <c r="E907" i="41" s="1"/>
  <c r="C1220" i="41"/>
  <c r="D1220" i="41" s="1"/>
  <c r="C841" i="41"/>
  <c r="D841" i="41" s="1"/>
  <c r="E841" i="41" s="1"/>
  <c r="C1264" i="41"/>
  <c r="D1264" i="41" s="1"/>
  <c r="E1264" i="41" s="1"/>
  <c r="C768" i="41"/>
  <c r="D768" i="41" s="1"/>
  <c r="E768" i="41" s="1"/>
  <c r="C1301" i="41"/>
  <c r="D1301" i="41" s="1"/>
  <c r="C1288" i="41"/>
  <c r="D1288" i="41" s="1"/>
  <c r="C780" i="41"/>
  <c r="D780" i="41" s="1"/>
  <c r="E780" i="41" s="1"/>
  <c r="C998" i="41"/>
  <c r="D998" i="41" s="1"/>
  <c r="C822" i="41"/>
  <c r="D822" i="41" s="1"/>
  <c r="E822" i="41" s="1"/>
  <c r="C1145" i="41"/>
  <c r="D1145" i="41" s="1"/>
  <c r="E1145" i="41" s="1"/>
  <c r="C931" i="41"/>
  <c r="D931" i="41" s="1"/>
  <c r="C1315" i="41"/>
  <c r="D1315" i="41" s="1"/>
  <c r="C871" i="41"/>
  <c r="D871" i="41" s="1"/>
  <c r="E871" i="41" s="1"/>
  <c r="C771" i="41"/>
  <c r="D771" i="41" s="1"/>
  <c r="F771" i="41" s="1"/>
  <c r="C1180" i="41"/>
  <c r="D1180" i="41" s="1"/>
  <c r="C1302" i="41"/>
  <c r="D1302" i="41" s="1"/>
  <c r="E1302" i="41" s="1"/>
  <c r="C1152" i="41"/>
  <c r="D1152" i="41" s="1"/>
  <c r="E1152" i="41" s="1"/>
  <c r="C1258" i="41"/>
  <c r="D1258" i="41" s="1"/>
  <c r="E1258" i="41" s="1"/>
  <c r="C721" i="41"/>
  <c r="D721" i="41" s="1"/>
  <c r="E721" i="41" s="1"/>
  <c r="C1305" i="41"/>
  <c r="D1305" i="41" s="1"/>
  <c r="C1209" i="41"/>
  <c r="D1209" i="41" s="1"/>
  <c r="E1209" i="41" s="1"/>
  <c r="C1232" i="41"/>
  <c r="D1232" i="41" s="1"/>
  <c r="E1232" i="41" s="1"/>
  <c r="C933" i="41"/>
  <c r="D933" i="41" s="1"/>
  <c r="E933" i="41" s="1"/>
  <c r="C1257" i="41"/>
  <c r="D1257" i="41" s="1"/>
  <c r="E1257" i="41" s="1"/>
  <c r="C915" i="41"/>
  <c r="D915" i="41" s="1"/>
  <c r="E915" i="41" s="1"/>
  <c r="C846" i="41"/>
  <c r="D846" i="41" s="1"/>
  <c r="E846" i="41" s="1"/>
  <c r="C901" i="41"/>
  <c r="D901" i="41" s="1"/>
  <c r="E901" i="41" s="1"/>
  <c r="C745" i="41"/>
  <c r="D745" i="41" s="1"/>
  <c r="E745" i="41" s="1"/>
  <c r="C894" i="41"/>
  <c r="D894" i="41" s="1"/>
  <c r="E894" i="41" s="1"/>
  <c r="C758" i="41"/>
  <c r="D758" i="41" s="1"/>
  <c r="E758" i="41" s="1"/>
  <c r="C1094" i="41"/>
  <c r="D1094" i="41" s="1"/>
  <c r="E1094" i="41" s="1"/>
  <c r="C791" i="41"/>
  <c r="D791" i="41" s="1"/>
  <c r="F791" i="41" s="1"/>
  <c r="C1080" i="41"/>
  <c r="D1080" i="41" s="1"/>
  <c r="C1129" i="41"/>
  <c r="D1129" i="41" s="1"/>
  <c r="E1129" i="41" s="1"/>
  <c r="C1151" i="41"/>
  <c r="D1151" i="41" s="1"/>
  <c r="E1151" i="41" s="1"/>
  <c r="C1234" i="41"/>
  <c r="D1234" i="41" s="1"/>
  <c r="C1041" i="41"/>
  <c r="D1041" i="41" s="1"/>
  <c r="C781" i="41"/>
  <c r="D781" i="41" s="1"/>
  <c r="F781" i="41" s="1"/>
  <c r="C1308" i="41"/>
  <c r="D1308" i="41" s="1"/>
  <c r="E1308" i="41" s="1"/>
  <c r="C922" i="41"/>
  <c r="D922" i="41" s="1"/>
  <c r="E922" i="41" s="1"/>
  <c r="C1123" i="41"/>
  <c r="D1123" i="41" s="1"/>
  <c r="E1123" i="41" s="1"/>
  <c r="C957" i="41"/>
  <c r="D957" i="41" s="1"/>
  <c r="C994" i="41"/>
  <c r="D994" i="41" s="1"/>
  <c r="E994" i="41" s="1"/>
  <c r="C1118" i="41"/>
  <c r="D1118" i="41" s="1"/>
  <c r="C1170" i="41"/>
  <c r="D1170" i="41" s="1"/>
  <c r="C1176" i="41"/>
  <c r="D1176" i="41" s="1"/>
  <c r="E1176" i="41" s="1"/>
  <c r="C973" i="41"/>
  <c r="D973" i="41" s="1"/>
  <c r="C1038" i="41"/>
  <c r="D1038" i="41" s="1"/>
  <c r="E1038" i="41" s="1"/>
  <c r="C1226" i="41"/>
  <c r="D1226" i="41" s="1"/>
  <c r="E1226" i="41" s="1"/>
  <c r="C959" i="41"/>
  <c r="D959" i="41" s="1"/>
  <c r="E959" i="41" s="1"/>
  <c r="C857" i="41"/>
  <c r="D857" i="41" s="1"/>
  <c r="E857" i="41" s="1"/>
  <c r="C1316" i="41"/>
  <c r="D1316" i="41" s="1"/>
  <c r="E1316" i="41" s="1"/>
  <c r="C1173" i="41"/>
  <c r="D1173" i="41" s="1"/>
  <c r="C809" i="41"/>
  <c r="D809" i="41" s="1"/>
  <c r="F809" i="41" s="1"/>
  <c r="C1208" i="41"/>
  <c r="D1208" i="41" s="1"/>
  <c r="E1208" i="41" s="1"/>
  <c r="C1199" i="41"/>
  <c r="D1199" i="41" s="1"/>
  <c r="C1117" i="41"/>
  <c r="D1117" i="41" s="1"/>
  <c r="C818" i="41"/>
  <c r="D818" i="41" s="1"/>
  <c r="F818" i="41" s="1"/>
  <c r="C1058" i="41"/>
  <c r="D1058" i="41" s="1"/>
  <c r="C946" i="41"/>
  <c r="D946" i="41" s="1"/>
  <c r="C974" i="41"/>
  <c r="D974" i="41" s="1"/>
  <c r="E974" i="41" s="1"/>
  <c r="C1274" i="41"/>
  <c r="D1274" i="41" s="1"/>
  <c r="E1274" i="41" s="1"/>
  <c r="C1273" i="41"/>
  <c r="D1273" i="41" s="1"/>
  <c r="C1295" i="41"/>
  <c r="D1295" i="41" s="1"/>
  <c r="C1249" i="41"/>
  <c r="D1249" i="41" s="1"/>
  <c r="C792" i="41"/>
  <c r="D792" i="41" s="1"/>
  <c r="E792" i="41" s="1"/>
  <c r="C1021" i="41"/>
  <c r="D1021" i="41" s="1"/>
  <c r="C847" i="41"/>
  <c r="D847" i="41" s="1"/>
  <c r="C796" i="41"/>
  <c r="D796" i="41" s="1"/>
  <c r="F796" i="41" s="1"/>
  <c r="C800" i="41"/>
  <c r="D800" i="41" s="1"/>
  <c r="E800" i="41" s="1"/>
  <c r="C789" i="41"/>
  <c r="D789" i="41" s="1"/>
  <c r="E789" i="41" s="1"/>
  <c r="C911" i="41"/>
  <c r="D911" i="41" s="1"/>
  <c r="E911" i="41" s="1"/>
  <c r="C1110" i="41"/>
  <c r="D1110" i="41" s="1"/>
  <c r="C1141" i="41"/>
  <c r="D1141" i="41" s="1"/>
  <c r="E1141" i="41" s="1"/>
  <c r="C735" i="41"/>
  <c r="D735" i="41" s="1"/>
  <c r="F735" i="41" s="1"/>
  <c r="C1293" i="41"/>
  <c r="D1293" i="41" s="1"/>
  <c r="C1207" i="41"/>
  <c r="D1207" i="41" s="1"/>
  <c r="C1068" i="41"/>
  <c r="D1068" i="41" s="1"/>
  <c r="E1068" i="41" s="1"/>
  <c r="C1213" i="41"/>
  <c r="D1213" i="41" s="1"/>
  <c r="E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E1073" i="41" s="1"/>
  <c r="C806" i="41"/>
  <c r="D806" i="41" s="1"/>
  <c r="E806" i="41" s="1"/>
  <c r="C1088" i="41"/>
  <c r="D1088" i="41" s="1"/>
  <c r="C1253" i="41"/>
  <c r="D1253" i="41" s="1"/>
  <c r="C891" i="41"/>
  <c r="D891" i="41" s="1"/>
  <c r="C1197" i="41"/>
  <c r="D1197" i="41" s="1"/>
  <c r="E1197" i="41" s="1"/>
  <c r="C1007" i="41"/>
  <c r="D1007" i="41" s="1"/>
  <c r="C860" i="41"/>
  <c r="D860" i="41" s="1"/>
  <c r="E860" i="41" s="1"/>
  <c r="C917" i="41"/>
  <c r="D917" i="41" s="1"/>
  <c r="E917" i="41" s="1"/>
  <c r="C1311" i="41"/>
  <c r="D1311" i="41" s="1"/>
  <c r="E1311" i="41" s="1"/>
  <c r="C1309" i="41"/>
  <c r="D1309" i="41" s="1"/>
  <c r="E1309" i="41" s="1"/>
  <c r="C1002" i="41"/>
  <c r="D1002" i="41" s="1"/>
  <c r="E1002" i="41" s="1"/>
  <c r="C1035" i="41"/>
  <c r="D1035" i="41" s="1"/>
  <c r="C837" i="41"/>
  <c r="D837" i="41" s="1"/>
  <c r="E837" i="41" s="1"/>
  <c r="C1283" i="41"/>
  <c r="D1283" i="41" s="1"/>
  <c r="C826" i="41"/>
  <c r="D826" i="41" s="1"/>
  <c r="E826" i="41" s="1"/>
  <c r="C995" i="41"/>
  <c r="D995" i="41" s="1"/>
  <c r="E995" i="41" s="1"/>
  <c r="C1266" i="41"/>
  <c r="D1266" i="41" s="1"/>
  <c r="C1188" i="41"/>
  <c r="D1188" i="41" s="1"/>
  <c r="C902" i="41"/>
  <c r="D902" i="41" s="1"/>
  <c r="E902" i="41" s="1"/>
  <c r="C850" i="41"/>
  <c r="D850" i="41" s="1"/>
  <c r="F850" i="41" s="1"/>
  <c r="C810" i="41"/>
  <c r="D810" i="41" s="1"/>
  <c r="E810" i="41" s="1"/>
  <c r="C964" i="41"/>
  <c r="D964" i="41" s="1"/>
  <c r="E964" i="41" s="1"/>
  <c r="C824" i="41"/>
  <c r="D824" i="41" s="1"/>
  <c r="E824" i="41" s="1"/>
  <c r="C960" i="41"/>
  <c r="D960" i="41" s="1"/>
  <c r="E960" i="41" s="1"/>
  <c r="C1255" i="41"/>
  <c r="D1255" i="41" s="1"/>
  <c r="C1101" i="41"/>
  <c r="D1101" i="41" s="1"/>
  <c r="C1036" i="41"/>
  <c r="D1036" i="41" s="1"/>
  <c r="E1036" i="41" s="1"/>
  <c r="C888" i="41"/>
  <c r="D888" i="41" s="1"/>
  <c r="E888" i="41" s="1"/>
  <c r="C1306" i="41"/>
  <c r="D1306" i="41" s="1"/>
  <c r="C739" i="41"/>
  <c r="D739" i="41" s="1"/>
  <c r="F739" i="41" s="1"/>
  <c r="C1204" i="41"/>
  <c r="D1204" i="41" s="1"/>
  <c r="C1263" i="41"/>
  <c r="D1263" i="41" s="1"/>
  <c r="C827" i="41"/>
  <c r="D827" i="41" s="1"/>
  <c r="C829" i="41"/>
  <c r="C727" i="41"/>
  <c r="D727" i="41" s="1"/>
  <c r="E727" i="41" s="1"/>
  <c r="C1136" i="41"/>
  <c r="D1136" i="41" s="1"/>
  <c r="C855" i="41"/>
  <c r="D855" i="41" s="1"/>
  <c r="E855" i="41" s="1"/>
  <c r="C848" i="41"/>
  <c r="D848" i="41" s="1"/>
  <c r="F848" i="41" s="1"/>
  <c r="C1175" i="41"/>
  <c r="D1175" i="41" s="1"/>
  <c r="E1175" i="41" s="1"/>
  <c r="C776" i="41"/>
  <c r="D776" i="41" s="1"/>
  <c r="F776" i="41" s="1"/>
  <c r="C1026" i="41"/>
  <c r="D1026" i="41" s="1"/>
  <c r="C867" i="41"/>
  <c r="D867" i="41" s="1"/>
  <c r="C1087" i="41"/>
  <c r="D1087" i="41" s="1"/>
  <c r="E1087" i="41" s="1"/>
  <c r="C1299" i="41"/>
  <c r="D1299" i="41" s="1"/>
  <c r="E1299" i="41" s="1"/>
  <c r="C728" i="41"/>
  <c r="D728" i="41" s="1"/>
  <c r="E728" i="41" s="1"/>
  <c r="C801" i="41"/>
  <c r="D801" i="41" s="1"/>
  <c r="F801" i="41" s="1"/>
  <c r="C830" i="41"/>
  <c r="D830" i="41" s="1"/>
  <c r="F830" i="41" s="1"/>
  <c r="C825" i="41"/>
  <c r="D825" i="41" s="1"/>
  <c r="E825" i="41" s="1"/>
  <c r="C896" i="41"/>
  <c r="D896" i="41" s="1"/>
  <c r="E896" i="41" s="1"/>
  <c r="C715" i="41"/>
  <c r="D715" i="41" s="1"/>
  <c r="C1114" i="41"/>
  <c r="D1114" i="41" s="1"/>
  <c r="C804" i="41"/>
  <c r="D804" i="41" s="1"/>
  <c r="C1025" i="41"/>
  <c r="D1025" i="41" s="1"/>
  <c r="E1025" i="41" s="1"/>
  <c r="C774" i="41"/>
  <c r="D774" i="41" s="1"/>
  <c r="E774" i="41" s="1"/>
  <c r="C1010" i="41"/>
  <c r="D1010" i="41" s="1"/>
  <c r="E1010" i="41" s="1"/>
  <c r="C956" i="41"/>
  <c r="D956" i="41" s="1"/>
  <c r="E956" i="41" s="1"/>
  <c r="C1045" i="41"/>
  <c r="D1045" i="41" s="1"/>
  <c r="C1229" i="41"/>
  <c r="D1229" i="41" s="1"/>
  <c r="E1229" i="41" s="1"/>
  <c r="C872" i="41"/>
  <c r="D872" i="41" s="1"/>
  <c r="E872" i="41" s="1"/>
  <c r="C1150" i="41"/>
  <c r="D1150" i="41" s="1"/>
  <c r="E1150" i="41" s="1"/>
  <c r="C1000" i="41"/>
  <c r="D1000" i="41" s="1"/>
  <c r="E1000" i="41" s="1"/>
  <c r="C910" i="41"/>
  <c r="D910" i="41" s="1"/>
  <c r="E910" i="41" s="1"/>
  <c r="C1162" i="41"/>
  <c r="D1162" i="41" s="1"/>
  <c r="E1162" i="41" s="1"/>
  <c r="C1014" i="41"/>
  <c r="D1014" i="41" s="1"/>
  <c r="C849" i="41"/>
  <c r="D849" i="41" s="1"/>
  <c r="E849" i="41" s="1"/>
  <c r="C805" i="41"/>
  <c r="D805" i="41" s="1"/>
  <c r="F805" i="41" s="1"/>
  <c r="C1112" i="41"/>
  <c r="D1112" i="41" s="1"/>
  <c r="E1112" i="41" s="1"/>
  <c r="C1027" i="41"/>
  <c r="D1027" i="41" s="1"/>
  <c r="C1278" i="41"/>
  <c r="D1278" i="41" s="1"/>
  <c r="C1096" i="41"/>
  <c r="D1096" i="41" s="1"/>
  <c r="E1096" i="41" s="1"/>
  <c r="C1216" i="41"/>
  <c r="D1216" i="41" s="1"/>
  <c r="E1216" i="41" s="1"/>
  <c r="C947" i="41"/>
  <c r="D947" i="41" s="1"/>
  <c r="C815" i="41"/>
  <c r="D815" i="41" s="1"/>
  <c r="F815" i="41" s="1"/>
  <c r="C996" i="41"/>
  <c r="D996" i="41" s="1"/>
  <c r="C1004" i="41"/>
  <c r="D1004" i="41" s="1"/>
  <c r="E1004" i="41" s="1"/>
  <c r="C1159" i="41"/>
  <c r="D1159" i="41" s="1"/>
  <c r="E1159" i="41" s="1"/>
  <c r="C851" i="41"/>
  <c r="D851" i="41" s="1"/>
  <c r="E851" i="41" s="1"/>
  <c r="C1064" i="41"/>
  <c r="D1064" i="41" s="1"/>
  <c r="C724" i="41"/>
  <c r="D724" i="41" s="1"/>
  <c r="F724" i="41" s="1"/>
  <c r="C885" i="41"/>
  <c r="D885" i="41" s="1"/>
  <c r="E885" i="41" s="1"/>
  <c r="C1128" i="41"/>
  <c r="D1128" i="41" s="1"/>
  <c r="E1128" i="41" s="1"/>
  <c r="C1210" i="41"/>
  <c r="D1210" i="41" s="1"/>
  <c r="E1210" i="41" s="1"/>
  <c r="C1109" i="41"/>
  <c r="D1109" i="41" s="1"/>
  <c r="E1109" i="41" s="1"/>
  <c r="C1012" i="41"/>
  <c r="D1012" i="41" s="1"/>
  <c r="C989" i="41"/>
  <c r="D989" i="41" s="1"/>
  <c r="C817" i="41"/>
  <c r="D817" i="41" s="1"/>
  <c r="E817" i="41" s="1"/>
  <c r="C750" i="41"/>
  <c r="D750" i="41" s="1"/>
  <c r="C1066" i="41"/>
  <c r="D1066" i="41" s="1"/>
  <c r="C1113" i="41"/>
  <c r="D1113" i="41" s="1"/>
  <c r="E1113" i="41" s="1"/>
  <c r="C991" i="41"/>
  <c r="D991" i="41" s="1"/>
  <c r="E991" i="41" s="1"/>
  <c r="C1153" i="41"/>
  <c r="D1153" i="41" s="1"/>
  <c r="C909" i="41"/>
  <c r="D909" i="41" s="1"/>
  <c r="E909" i="41" s="1"/>
  <c r="C948" i="41"/>
  <c r="D948" i="41" s="1"/>
  <c r="E948" i="41" s="1"/>
  <c r="C1290" i="41"/>
  <c r="D1290" i="41" s="1"/>
  <c r="C1260" i="41"/>
  <c r="D1260" i="41" s="1"/>
  <c r="E1260" i="41" s="1"/>
  <c r="C1251" i="41"/>
  <c r="D1251" i="41" s="1"/>
  <c r="E1251" i="41" s="1"/>
  <c r="C756" i="41"/>
  <c r="D756" i="41" s="1"/>
  <c r="E756" i="41" s="1"/>
  <c r="C742" i="41"/>
  <c r="D742" i="41" s="1"/>
  <c r="F742" i="41" s="1"/>
  <c r="C927" i="41"/>
  <c r="D927" i="41" s="1"/>
  <c r="E927" i="41" s="1"/>
  <c r="C1009" i="41"/>
  <c r="D1009" i="41" s="1"/>
  <c r="E1009" i="41" s="1"/>
  <c r="C1082" i="41"/>
  <c r="D1082" i="41" s="1"/>
  <c r="E1082" i="41" s="1"/>
  <c r="C767" i="41"/>
  <c r="D767" i="41" s="1"/>
  <c r="E767" i="41" s="1"/>
  <c r="C1189" i="41"/>
  <c r="D1189" i="41" s="1"/>
  <c r="C1261" i="41"/>
  <c r="D1261" i="41" s="1"/>
  <c r="E1261" i="41" s="1"/>
  <c r="C726" i="41"/>
  <c r="D726" i="41" s="1"/>
  <c r="C770" i="41"/>
  <c r="D770" i="41" s="1"/>
  <c r="E770" i="41" s="1"/>
  <c r="C779" i="41"/>
  <c r="D779" i="41" s="1"/>
  <c r="E779" i="41" s="1"/>
  <c r="C1182" i="41"/>
  <c r="D1182" i="41" s="1"/>
  <c r="C1126" i="41"/>
  <c r="D1126" i="41" s="1"/>
  <c r="C1052" i="41"/>
  <c r="D1052" i="41" s="1"/>
  <c r="E1052" i="41" s="1"/>
  <c r="C737" i="41"/>
  <c r="D737" i="41" s="1"/>
  <c r="F737" i="41" s="1"/>
  <c r="C1221" i="41"/>
  <c r="D1221" i="41" s="1"/>
  <c r="C773" i="41"/>
  <c r="D773" i="41" s="1"/>
  <c r="E773" i="41" s="1"/>
  <c r="C1298" i="41"/>
  <c r="D1298" i="41" s="1"/>
  <c r="E1298" i="41" s="1"/>
  <c r="C1202" i="41"/>
  <c r="D1202" i="41" s="1"/>
  <c r="C1054" i="41"/>
  <c r="D1054" i="41" s="1"/>
  <c r="E1054" i="41" s="1"/>
  <c r="C1272" i="41"/>
  <c r="D1272" i="41" s="1"/>
  <c r="E1272" i="41" s="1"/>
  <c r="C1033" i="41"/>
  <c r="D1033" i="41" s="1"/>
  <c r="C990" i="41"/>
  <c r="D990" i="41" s="1"/>
  <c r="E990" i="41" s="1"/>
  <c r="C1070" i="41"/>
  <c r="D1070" i="41" s="1"/>
  <c r="E1070" i="41" s="1"/>
  <c r="C1313" i="41"/>
  <c r="D1313" i="41" s="1"/>
  <c r="C1177" i="41"/>
  <c r="D1177" i="41" s="1"/>
  <c r="E1177" i="41" s="1"/>
  <c r="C819" i="41"/>
  <c r="D819" i="41" s="1"/>
  <c r="E819" i="41" s="1"/>
  <c r="C1292" i="41"/>
  <c r="D1292" i="41" s="1"/>
  <c r="C884" i="41"/>
  <c r="D884" i="41" s="1"/>
  <c r="C887" i="41"/>
  <c r="D887" i="41" s="1"/>
  <c r="C1277" i="41"/>
  <c r="D1277" i="41" s="1"/>
  <c r="E1277" i="41" s="1"/>
  <c r="C1040" i="41"/>
  <c r="D1040" i="41" s="1"/>
  <c r="C1142" i="41"/>
  <c r="D1142" i="41" s="1"/>
  <c r="E1142" i="41" s="1"/>
  <c r="C1215" i="41"/>
  <c r="D1215" i="41" s="1"/>
  <c r="E1215" i="41" s="1"/>
  <c r="C943" i="41"/>
  <c r="D943" i="41" s="1"/>
  <c r="C1225" i="41"/>
  <c r="D1225" i="41" s="1"/>
  <c r="E1225" i="41" s="1"/>
  <c r="C1089" i="41"/>
  <c r="D1089" i="41" s="1"/>
  <c r="E1089" i="41" s="1"/>
  <c r="C1233" i="41"/>
  <c r="D1233" i="41" s="1"/>
  <c r="C1154" i="41"/>
  <c r="D1154" i="41" s="1"/>
  <c r="C843" i="41"/>
  <c r="D843" i="41" s="1"/>
  <c r="E843" i="41" s="1"/>
  <c r="C749" i="41"/>
  <c r="D749" i="41" s="1"/>
  <c r="F749" i="41" s="1"/>
  <c r="C870" i="41"/>
  <c r="D870" i="41" s="1"/>
  <c r="E870" i="41" s="1"/>
  <c r="C1190" i="41"/>
  <c r="D1190" i="41" s="1"/>
  <c r="E1190" i="41" s="1"/>
  <c r="C1168" i="41"/>
  <c r="D1168" i="41" s="1"/>
  <c r="C1245" i="41"/>
  <c r="D1245" i="41" s="1"/>
  <c r="C1093" i="41"/>
  <c r="D1093" i="41" s="1"/>
  <c r="E1093" i="41" s="1"/>
  <c r="C808" i="41"/>
  <c r="D808" i="41" s="1"/>
  <c r="E808" i="41" s="1"/>
  <c r="C1297" i="41"/>
  <c r="D1297" i="41" s="1"/>
  <c r="C763" i="41"/>
  <c r="D763" i="41" s="1"/>
  <c r="F763" i="41" s="1"/>
  <c r="C1320" i="41"/>
  <c r="D1320" i="41" s="1"/>
  <c r="E1320" i="41" s="1"/>
  <c r="C1218" i="41"/>
  <c r="D1218" i="41" s="1"/>
  <c r="C1132" i="41"/>
  <c r="D1132" i="41" s="1"/>
  <c r="C880" i="41"/>
  <c r="D880" i="41" s="1"/>
  <c r="E880" i="41" s="1"/>
  <c r="C1206" i="41"/>
  <c r="D1206" i="41" s="1"/>
  <c r="C1134" i="41"/>
  <c r="D1134" i="41" s="1"/>
  <c r="C823" i="41"/>
  <c r="D823" i="41" s="1"/>
  <c r="F823" i="41" s="1"/>
  <c r="C892" i="41"/>
  <c r="D892" i="41" s="1"/>
  <c r="C962" i="41"/>
  <c r="D962" i="41" s="1"/>
  <c r="E962" i="41" s="1"/>
  <c r="C1006" i="41"/>
  <c r="D1006" i="41" s="1"/>
  <c r="C1146" i="41"/>
  <c r="D1146" i="41" s="1"/>
  <c r="E1146" i="41" s="1"/>
  <c r="C908" i="41"/>
  <c r="D908" i="41" s="1"/>
  <c r="C1200" i="41"/>
  <c r="D1200" i="41" s="1"/>
  <c r="C1121" i="41"/>
  <c r="D1121" i="41" s="1"/>
  <c r="E1121" i="41" s="1"/>
  <c r="C1156" i="41"/>
  <c r="D1156" i="41" s="1"/>
  <c r="E1156" i="41" s="1"/>
  <c r="C904" i="41"/>
  <c r="D904" i="41" s="1"/>
  <c r="C1164" i="41"/>
  <c r="D1164" i="41" s="1"/>
  <c r="E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E980" i="41" s="1"/>
  <c r="C1184" i="41"/>
  <c r="D1184" i="41" s="1"/>
  <c r="E1184" i="41" s="1"/>
  <c r="C937" i="41"/>
  <c r="D937" i="41" s="1"/>
  <c r="C877" i="41"/>
  <c r="D877" i="41" s="1"/>
  <c r="C934" i="41"/>
  <c r="D934" i="41" s="1"/>
  <c r="E934" i="41" s="1"/>
  <c r="C864" i="41"/>
  <c r="D864" i="41" s="1"/>
  <c r="E864" i="41" s="1"/>
  <c r="C876" i="41"/>
  <c r="D876" i="41" s="1"/>
  <c r="C1083" i="41"/>
  <c r="D1083" i="41" s="1"/>
  <c r="C1037" i="41"/>
  <c r="D1037" i="41" s="1"/>
  <c r="E1037" i="41" s="1"/>
  <c r="C729" i="41"/>
  <c r="D729" i="41" s="1"/>
  <c r="E729" i="41" s="1"/>
  <c r="C1005" i="41"/>
  <c r="D1005" i="41" s="1"/>
  <c r="E1005" i="41" s="1"/>
  <c r="C1196" i="41"/>
  <c r="D1196" i="41" s="1"/>
  <c r="E1196" i="41" s="1"/>
  <c r="C1049" i="41"/>
  <c r="D1049" i="41" s="1"/>
  <c r="E1049" i="41" s="1"/>
  <c r="C1071" i="41"/>
  <c r="D1071" i="41" s="1"/>
  <c r="C924" i="41"/>
  <c r="D924" i="41" s="1"/>
  <c r="E924" i="41" s="1"/>
  <c r="C898" i="41"/>
  <c r="D898" i="41" s="1"/>
  <c r="E898" i="41" s="1"/>
  <c r="C1020" i="41"/>
  <c r="D1020" i="41" s="1"/>
  <c r="C944" i="41"/>
  <c r="D944" i="41" s="1"/>
  <c r="E944" i="41" s="1"/>
  <c r="C1077" i="41"/>
  <c r="D1077" i="41" s="1"/>
  <c r="C782" i="41"/>
  <c r="D782" i="41" s="1"/>
  <c r="E782" i="41" s="1"/>
  <c r="C982" i="41"/>
  <c r="D982" i="41" s="1"/>
  <c r="E982" i="41" s="1"/>
  <c r="C1016" i="41"/>
  <c r="D1016" i="41" s="1"/>
  <c r="C722" i="41"/>
  <c r="D722" i="41" s="1"/>
  <c r="E722" i="41" s="1"/>
  <c r="C1259" i="41"/>
  <c r="D1259" i="41" s="1"/>
  <c r="C1090" i="41"/>
  <c r="D1090" i="41" s="1"/>
  <c r="C790" i="41"/>
  <c r="D790" i="41" s="1"/>
  <c r="E790" i="41" s="1"/>
  <c r="C883" i="41"/>
  <c r="D883" i="41" s="1"/>
  <c r="C1158" i="41"/>
  <c r="D1158" i="41" s="1"/>
  <c r="E1158" i="41" s="1"/>
  <c r="C1291" i="41"/>
  <c r="D1291" i="41" s="1"/>
  <c r="C1149" i="41"/>
  <c r="D1149" i="41" s="1"/>
  <c r="C821" i="41"/>
  <c r="D821" i="41" s="1"/>
  <c r="E821" i="41" s="1"/>
  <c r="C730" i="41"/>
  <c r="D730" i="41" s="1"/>
  <c r="E730" i="41" s="1"/>
  <c r="C760" i="41"/>
  <c r="D760" i="41" s="1"/>
  <c r="E760" i="41" s="1"/>
  <c r="C1161" i="41"/>
  <c r="D1161" i="41" s="1"/>
  <c r="C816" i="41"/>
  <c r="D816" i="41" s="1"/>
  <c r="E816" i="41" s="1"/>
  <c r="C863" i="41"/>
  <c r="D863" i="41" s="1"/>
  <c r="E863" i="41" s="1"/>
  <c r="C976" i="41"/>
  <c r="D976" i="41" s="1"/>
  <c r="C787" i="41"/>
  <c r="D787" i="41" s="1"/>
  <c r="F787" i="41" s="1"/>
  <c r="C1062" i="41"/>
  <c r="D1062" i="41" s="1"/>
  <c r="E1062" i="41" s="1"/>
  <c r="C1166" i="41"/>
  <c r="D1166" i="41" s="1"/>
  <c r="E1166" i="41" s="1"/>
  <c r="C1019" i="41"/>
  <c r="D1019" i="41" s="1"/>
  <c r="C981" i="41"/>
  <c r="D981" i="41" s="1"/>
  <c r="E981" i="41" s="1"/>
  <c r="C1034" i="41"/>
  <c r="D1034" i="41" s="1"/>
  <c r="E1034" i="41" s="1"/>
  <c r="C972" i="41"/>
  <c r="D972" i="41" s="1"/>
  <c r="C1053" i="41"/>
  <c r="D1053" i="41" s="1"/>
  <c r="C840" i="41"/>
  <c r="D840" i="41" s="1"/>
  <c r="E840" i="41" s="1"/>
  <c r="C1018" i="41"/>
  <c r="D1018" i="41" s="1"/>
  <c r="C1214" i="41"/>
  <c r="D1214" i="41" s="1"/>
  <c r="C839" i="41"/>
  <c r="D839" i="41" s="1"/>
  <c r="C983" i="41"/>
  <c r="D983" i="41" s="1"/>
  <c r="E983" i="41" s="1"/>
  <c r="C777" i="41"/>
  <c r="D777" i="41" s="1"/>
  <c r="C1185" i="41"/>
  <c r="D1185" i="41" s="1"/>
  <c r="E1185" i="41" s="1"/>
  <c r="C814" i="41"/>
  <c r="D814" i="41" s="1"/>
  <c r="E814" i="41" s="1"/>
  <c r="C1230" i="41"/>
  <c r="D1230" i="41" s="1"/>
  <c r="E1230" i="41" s="1"/>
  <c r="C1318" i="41"/>
  <c r="D1318" i="41" s="1"/>
  <c r="C953" i="41"/>
  <c r="D953" i="41" s="1"/>
  <c r="E953" i="41" s="1"/>
  <c r="C854" i="41"/>
  <c r="D854" i="41" s="1"/>
  <c r="C893" i="41"/>
  <c r="D893" i="41" s="1"/>
  <c r="E893" i="41" s="1"/>
  <c r="C1138" i="41"/>
  <c r="D1138" i="41" s="1"/>
  <c r="E1138" i="41" s="1"/>
  <c r="C772" i="41"/>
  <c r="D772" i="41" s="1"/>
  <c r="E772" i="41" s="1"/>
  <c r="C1081" i="41"/>
  <c r="D1081" i="41" s="1"/>
  <c r="C1106" i="41"/>
  <c r="D1106" i="41" s="1"/>
  <c r="C1148" i="41"/>
  <c r="D1148" i="41" s="1"/>
  <c r="C886" i="41"/>
  <c r="D886" i="41" s="1"/>
  <c r="E886" i="41" s="1"/>
  <c r="C1076" i="41"/>
  <c r="D1076" i="41" s="1"/>
  <c r="E1076" i="41" s="1"/>
  <c r="C1111" i="41"/>
  <c r="D1111" i="41" s="1"/>
  <c r="C889" i="41"/>
  <c r="D889" i="41" s="1"/>
  <c r="E889" i="41" s="1"/>
  <c r="C1300" i="41"/>
  <c r="D1300" i="41" s="1"/>
  <c r="E1300" i="41" s="1"/>
  <c r="C1100" i="41"/>
  <c r="D1100" i="41" s="1"/>
  <c r="E1100" i="41" s="1"/>
  <c r="C793" i="41"/>
  <c r="D793" i="41" s="1"/>
  <c r="F793" i="41" s="1"/>
  <c r="C1139" i="41"/>
  <c r="D1139" i="41" s="1"/>
  <c r="C1171" i="41"/>
  <c r="D1171" i="41" s="1"/>
  <c r="E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E1133" i="41" s="1"/>
  <c r="C1043" i="41"/>
  <c r="D1043" i="41" s="1"/>
  <c r="C783" i="41"/>
  <c r="D783" i="41" s="1"/>
  <c r="E783" i="41" s="1"/>
  <c r="C807" i="41"/>
  <c r="D807" i="41" s="1"/>
  <c r="C1211" i="41"/>
  <c r="D1211" i="41" s="1"/>
  <c r="C881" i="41"/>
  <c r="D881" i="41" s="1"/>
  <c r="C965" i="41"/>
  <c r="D965" i="41" s="1"/>
  <c r="E965" i="41" s="1"/>
  <c r="C906" i="41"/>
  <c r="D906" i="41" s="1"/>
  <c r="E906" i="41" s="1"/>
  <c r="C1072" i="41"/>
  <c r="D1072" i="41" s="1"/>
  <c r="E1072" i="41" s="1"/>
  <c r="C1119" i="41"/>
  <c r="D1119" i="41" s="1"/>
  <c r="C1178" i="41"/>
  <c r="D1178" i="41" s="1"/>
  <c r="C919" i="41"/>
  <c r="D919" i="41" s="1"/>
  <c r="E919" i="41" s="1"/>
  <c r="C1092" i="41"/>
  <c r="D1092" i="41" s="1"/>
  <c r="C1286" i="41"/>
  <c r="D1286" i="41" s="1"/>
  <c r="E1286" i="41" s="1"/>
  <c r="C1262" i="41"/>
  <c r="D1262" i="41" s="1"/>
  <c r="C918" i="41"/>
  <c r="D918" i="41" s="1"/>
  <c r="C1137" i="41"/>
  <c r="D1137" i="41" s="1"/>
  <c r="E1137" i="41" s="1"/>
  <c r="C1179" i="41"/>
  <c r="D1179" i="41" s="1"/>
  <c r="C971" i="41"/>
  <c r="D971" i="41" s="1"/>
  <c r="E971" i="41" s="1"/>
  <c r="C1240" i="41"/>
  <c r="D1240" i="41" s="1"/>
  <c r="C1186" i="41"/>
  <c r="D1186" i="41" s="1"/>
  <c r="E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E838" i="41" s="1"/>
  <c r="C833" i="41"/>
  <c r="D833" i="41" s="1"/>
  <c r="E833" i="41" s="1"/>
  <c r="C828" i="41"/>
  <c r="D828" i="41" s="1"/>
  <c r="C930" i="41"/>
  <c r="D930" i="41" s="1"/>
  <c r="C1304" i="41"/>
  <c r="D1304" i="41" s="1"/>
  <c r="E1304" i="41" s="1"/>
  <c r="C978" i="41"/>
  <c r="D978" i="41" s="1"/>
  <c r="E978" i="41" s="1"/>
  <c r="C1244" i="41"/>
  <c r="D1244" i="41" s="1"/>
  <c r="E1244" i="41" s="1"/>
  <c r="C1047" i="41"/>
  <c r="D1047" i="41" s="1"/>
  <c r="C1236" i="41"/>
  <c r="D1236" i="41" s="1"/>
  <c r="E1236" i="41" s="1"/>
  <c r="C1193" i="41"/>
  <c r="D1193" i="41" s="1"/>
  <c r="C1268" i="41"/>
  <c r="D1268" i="41" s="1"/>
  <c r="E1268" i="41" s="1"/>
  <c r="C1091" i="41"/>
  <c r="D1091" i="41" s="1"/>
  <c r="C1032" i="41"/>
  <c r="D1032" i="41" s="1"/>
  <c r="E1032" i="41" s="1"/>
  <c r="C1124" i="41"/>
  <c r="D1124" i="41" s="1"/>
  <c r="C844" i="41"/>
  <c r="D844" i="41" s="1"/>
  <c r="E844" i="41" s="1"/>
  <c r="C775" i="41"/>
  <c r="D775" i="41" s="1"/>
  <c r="E775" i="41" s="1"/>
  <c r="C1122" i="41"/>
  <c r="D1122" i="41" s="1"/>
  <c r="C873" i="41"/>
  <c r="D873" i="41" s="1"/>
  <c r="E873" i="41" s="1"/>
  <c r="C785" i="41"/>
  <c r="D785" i="41" s="1"/>
  <c r="C977" i="41"/>
  <c r="D977" i="41" s="1"/>
  <c r="E977" i="41" s="1"/>
  <c r="C954" i="41"/>
  <c r="D954" i="41" s="1"/>
  <c r="C1084" i="41"/>
  <c r="D1084" i="41" s="1"/>
  <c r="C741" i="41"/>
  <c r="D741" i="41" s="1"/>
  <c r="E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F812" i="41" s="1"/>
  <c r="C1271" i="41"/>
  <c r="D1271" i="41" s="1"/>
  <c r="C852" i="41"/>
  <c r="D852" i="41" s="1"/>
  <c r="F852" i="41" s="1"/>
  <c r="C1307" i="41"/>
  <c r="D1307" i="41" s="1"/>
  <c r="E1307" i="41" s="1"/>
  <c r="C1294" i="41"/>
  <c r="D1294" i="41" s="1"/>
  <c r="C1003" i="41"/>
  <c r="D1003" i="41" s="1"/>
  <c r="A14" i="54"/>
  <c r="O13" i="54"/>
  <c r="A15" i="54"/>
  <c r="O14" i="54"/>
  <c r="O15" i="54"/>
  <c r="A16" i="54"/>
  <c r="O16" i="54"/>
  <c r="A17" i="54"/>
  <c r="A18" i="54"/>
  <c r="O17" i="54"/>
  <c r="O18" i="54"/>
  <c r="A19" i="54"/>
  <c r="A20" i="54"/>
  <c r="O19" i="54"/>
  <c r="A21" i="54"/>
  <c r="O20" i="54"/>
  <c r="O21" i="54"/>
  <c r="A22" i="54"/>
  <c r="O22" i="54"/>
  <c r="A23" i="54"/>
  <c r="A24" i="54"/>
  <c r="O23" i="54"/>
  <c r="A25" i="54"/>
  <c r="O24" i="54"/>
  <c r="O25" i="54"/>
  <c r="A26" i="54"/>
  <c r="O26" i="54"/>
  <c r="A27" i="54"/>
  <c r="O27" i="54"/>
  <c r="A28" i="54"/>
  <c r="A29" i="54"/>
  <c r="O28" i="54"/>
  <c r="A30" i="54"/>
  <c r="O29" i="54"/>
  <c r="A31" i="54"/>
  <c r="O30" i="54"/>
  <c r="O31" i="54"/>
  <c r="A32" i="54"/>
  <c r="O32" i="54"/>
  <c r="D836" i="41" l="1"/>
  <c r="E836" i="41" s="1"/>
  <c r="D346" i="29"/>
  <c r="E346" i="29" s="1"/>
  <c r="H107" i="11"/>
  <c r="D312" i="29"/>
  <c r="E312" i="29" s="1"/>
  <c r="D802" i="41"/>
  <c r="E802" i="41" s="1"/>
  <c r="D22" i="59"/>
  <c r="K8" i="60" s="1"/>
  <c r="D21" i="59"/>
  <c r="K17" i="11"/>
  <c r="D829" i="41"/>
  <c r="E829" i="41" s="1"/>
  <c r="D835" i="41"/>
  <c r="E835" i="41" s="1"/>
  <c r="D345" i="29"/>
  <c r="E345" i="29" s="1"/>
  <c r="E1116" i="41"/>
  <c r="J36" i="39"/>
  <c r="D339" i="29"/>
  <c r="E339" i="29" s="1"/>
  <c r="F3" i="54"/>
  <c r="E776" i="41"/>
  <c r="E272" i="29"/>
  <c r="F717" i="41"/>
  <c r="F291" i="29"/>
  <c r="E788" i="41"/>
  <c r="E321" i="29"/>
  <c r="E1144" i="41"/>
  <c r="E1194" i="41"/>
  <c r="E856" i="41"/>
  <c r="E1267" i="41"/>
  <c r="E753" i="41"/>
  <c r="E1205" i="41"/>
  <c r="E903" i="41"/>
  <c r="F296" i="29"/>
  <c r="E1234" i="41"/>
  <c r="E1022" i="41"/>
  <c r="F764" i="41"/>
  <c r="E946" i="41"/>
  <c r="F324" i="29"/>
  <c r="E62" i="39"/>
  <c r="E1255" i="41"/>
  <c r="F792" i="41"/>
  <c r="E761" i="41"/>
  <c r="E1188" i="41"/>
  <c r="E945" i="41"/>
  <c r="E877" i="41"/>
  <c r="E733" i="41"/>
  <c r="F718" i="41"/>
  <c r="E1155" i="41"/>
  <c r="E1254" i="41"/>
  <c r="E842" i="41"/>
  <c r="E834" i="41"/>
  <c r="F857" i="41"/>
  <c r="E1191" i="41"/>
  <c r="E1040" i="41"/>
  <c r="E1102" i="41"/>
  <c r="E1030" i="41"/>
  <c r="E268" i="29"/>
  <c r="F232" i="29"/>
  <c r="F301" i="29"/>
  <c r="E1201" i="41"/>
  <c r="E1055" i="41"/>
  <c r="E1315" i="41"/>
  <c r="E1066" i="41"/>
  <c r="E1165" i="41"/>
  <c r="F811" i="41"/>
  <c r="F757" i="41"/>
  <c r="E1259" i="41"/>
  <c r="J29" i="11"/>
  <c r="F837" i="41"/>
  <c r="E1048" i="41"/>
  <c r="E1170" i="41"/>
  <c r="E1130" i="41"/>
  <c r="E1136" i="41"/>
  <c r="E813" i="41"/>
  <c r="E1106" i="41"/>
  <c r="E895" i="41"/>
  <c r="F810" i="41"/>
  <c r="E1053" i="41"/>
  <c r="F838" i="41"/>
  <c r="F769" i="41"/>
  <c r="E1080" i="41"/>
  <c r="E1303" i="41"/>
  <c r="E891" i="41"/>
  <c r="E955" i="41"/>
  <c r="E1306" i="41"/>
  <c r="E918" i="41"/>
  <c r="E1103" i="41"/>
  <c r="E986" i="41"/>
  <c r="F797" i="41"/>
  <c r="J30" i="11"/>
  <c r="E1172" i="41"/>
  <c r="E1183" i="41"/>
  <c r="E984" i="41"/>
  <c r="E1147" i="41"/>
  <c r="E1222" i="41"/>
  <c r="E949" i="41"/>
  <c r="F745" i="41"/>
  <c r="E850" i="41"/>
  <c r="E1012" i="41"/>
  <c r="F762" i="41"/>
  <c r="F853" i="41"/>
  <c r="E1207" i="41"/>
  <c r="E1045" i="41"/>
  <c r="E940" i="41"/>
  <c r="E1275" i="41"/>
  <c r="E887" i="41"/>
  <c r="E1250" i="41"/>
  <c r="F754" i="41"/>
  <c r="F61" i="39"/>
  <c r="E1127" i="41"/>
  <c r="E1256" i="41"/>
  <c r="F738" i="41"/>
  <c r="E1290" i="41"/>
  <c r="F743" i="41"/>
  <c r="E969" i="41"/>
  <c r="F240" i="29"/>
  <c r="F270" i="29"/>
  <c r="I27" i="11"/>
  <c r="I41" i="11"/>
  <c r="I25" i="11"/>
  <c r="H27" i="11"/>
  <c r="F826" i="41"/>
  <c r="E899" i="41"/>
  <c r="F775" i="41"/>
  <c r="E1083" i="41"/>
  <c r="E928" i="41"/>
  <c r="E1024" i="41"/>
  <c r="F773" i="41"/>
  <c r="E1074" i="41"/>
  <c r="F751" i="41"/>
  <c r="E957" i="41"/>
  <c r="F770" i="41"/>
  <c r="F225" i="29"/>
  <c r="E281" i="29"/>
  <c r="E277" i="29"/>
  <c r="F314" i="29"/>
  <c r="H36" i="39"/>
  <c r="J37" i="11"/>
  <c r="F866" i="41"/>
  <c r="E1029" i="41"/>
  <c r="E784" i="41"/>
  <c r="E973" i="41"/>
  <c r="F315" i="29"/>
  <c r="F322" i="29"/>
  <c r="F250" i="29"/>
  <c r="E273" i="29"/>
  <c r="I30" i="11"/>
  <c r="E1292" i="41"/>
  <c r="E1132" i="41"/>
  <c r="E939" i="41"/>
  <c r="E781" i="41"/>
  <c r="E818" i="41"/>
  <c r="E1203" i="41"/>
  <c r="E952" i="41"/>
  <c r="E1090" i="41"/>
  <c r="F228" i="29"/>
  <c r="F320" i="29"/>
  <c r="F229" i="29"/>
  <c r="F868" i="41"/>
  <c r="F841" i="41"/>
  <c r="F790" i="41"/>
  <c r="E1235" i="41"/>
  <c r="F851" i="41"/>
  <c r="E1288" i="41"/>
  <c r="E809" i="41"/>
  <c r="F800" i="41"/>
  <c r="E848" i="41"/>
  <c r="E1240" i="41"/>
  <c r="F736" i="41"/>
  <c r="E1273" i="41"/>
  <c r="F326" i="29"/>
  <c r="F249" i="29"/>
  <c r="E245" i="29"/>
  <c r="E905" i="41"/>
  <c r="E1168" i="41"/>
  <c r="E1284" i="41"/>
  <c r="E1276" i="41"/>
  <c r="E805" i="41"/>
  <c r="F772" i="41"/>
  <c r="F795" i="41"/>
  <c r="F719" i="41"/>
  <c r="E799" i="41"/>
  <c r="F727" i="41"/>
  <c r="F295" i="29"/>
  <c r="F308" i="29"/>
  <c r="E265" i="29"/>
  <c r="F235" i="29"/>
  <c r="E243" i="29"/>
  <c r="I14" i="11"/>
  <c r="E1153" i="41"/>
  <c r="E244" i="29"/>
  <c r="F244" i="29"/>
  <c r="E1071" i="41"/>
  <c r="E912" i="41"/>
  <c r="E920" i="41"/>
  <c r="F731" i="41"/>
  <c r="F747" i="41"/>
  <c r="F831" i="41"/>
  <c r="E1001" i="41"/>
  <c r="E989" i="41"/>
  <c r="E1212" i="41"/>
  <c r="E926" i="41"/>
  <c r="E771" i="41"/>
  <c r="E801" i="41"/>
  <c r="F730" i="41"/>
  <c r="E740" i="41"/>
  <c r="E1021" i="41"/>
  <c r="E830" i="41"/>
  <c r="E364" i="29"/>
  <c r="E68" i="39"/>
  <c r="I38" i="11"/>
  <c r="H22" i="11"/>
  <c r="F822" i="41"/>
  <c r="F864" i="41"/>
  <c r="F845" i="41"/>
  <c r="E1199" i="41"/>
  <c r="E1035" i="41"/>
  <c r="E1182" i="41"/>
  <c r="E1016" i="41"/>
  <c r="E791" i="41"/>
  <c r="F849" i="41"/>
  <c r="F858" i="41"/>
  <c r="F774" i="41"/>
  <c r="E798" i="41"/>
  <c r="E735" i="41"/>
  <c r="E1114" i="41"/>
  <c r="I107" i="11"/>
  <c r="F860" i="41"/>
  <c r="F863" i="41"/>
  <c r="F862" i="41"/>
  <c r="F824" i="41"/>
  <c r="E734" i="41"/>
  <c r="E1278" i="41"/>
  <c r="E852" i="41"/>
  <c r="F304" i="29"/>
  <c r="E1134" i="41"/>
  <c r="E1163" i="41"/>
  <c r="E878" i="41"/>
  <c r="F746" i="41"/>
  <c r="E746" i="41"/>
  <c r="E1110" i="41"/>
  <c r="E1180" i="41"/>
  <c r="E238" i="29"/>
  <c r="F269" i="29"/>
  <c r="E269" i="29"/>
  <c r="F307" i="29"/>
  <c r="E307" i="29"/>
  <c r="E294" i="29"/>
  <c r="F294" i="29"/>
  <c r="E302" i="29"/>
  <c r="F302" i="29"/>
  <c r="E305" i="29"/>
  <c r="F305" i="29"/>
  <c r="E275" i="29"/>
  <c r="F275" i="29"/>
  <c r="F817" i="41"/>
  <c r="E947" i="41"/>
  <c r="E787" i="41"/>
  <c r="E930" i="41"/>
  <c r="E1028" i="41"/>
  <c r="E1289" i="41"/>
  <c r="F758" i="41"/>
  <c r="E999" i="41"/>
  <c r="E931" i="41"/>
  <c r="E1204" i="41"/>
  <c r="E724" i="41"/>
  <c r="F844" i="41"/>
  <c r="E881" i="41"/>
  <c r="E925" i="41"/>
  <c r="E748" i="41"/>
  <c r="F748" i="41"/>
  <c r="E1285" i="41"/>
  <c r="E237" i="29"/>
  <c r="F248" i="29"/>
  <c r="E330" i="29"/>
  <c r="F330" i="29"/>
  <c r="E318" i="29"/>
  <c r="F318" i="29"/>
  <c r="F819" i="41"/>
  <c r="E823" i="41"/>
  <c r="E1091" i="41"/>
  <c r="E778" i="41"/>
  <c r="F778" i="41"/>
  <c r="E1200" i="41"/>
  <c r="F715" i="41"/>
  <c r="E715" i="41"/>
  <c r="E720" i="41"/>
  <c r="F720" i="41"/>
  <c r="F231" i="29"/>
  <c r="E282" i="29"/>
  <c r="J106" i="11"/>
  <c r="I106" i="11"/>
  <c r="F806" i="41"/>
  <c r="E1081" i="41"/>
  <c r="E1027" i="41"/>
  <c r="F861" i="41"/>
  <c r="E861" i="41"/>
  <c r="E230" i="29"/>
  <c r="E274" i="29"/>
  <c r="F274" i="29"/>
  <c r="H128" i="11"/>
  <c r="J128" i="11"/>
  <c r="I37" i="11"/>
  <c r="J35" i="11"/>
  <c r="F332" i="29"/>
  <c r="I42" i="11"/>
  <c r="J107" i="11"/>
  <c r="H33" i="11"/>
  <c r="I34" i="11"/>
  <c r="E340" i="29"/>
  <c r="H28" i="11"/>
  <c r="I33" i="11"/>
  <c r="I89" i="11"/>
  <c r="F821" i="41"/>
  <c r="F807" i="41"/>
  <c r="E807" i="41"/>
  <c r="E979" i="41"/>
  <c r="E1237" i="41"/>
  <c r="E1301" i="41"/>
  <c r="F752" i="41"/>
  <c r="E752" i="41"/>
  <c r="E794" i="41"/>
  <c r="F794" i="41"/>
  <c r="E1281" i="41"/>
  <c r="E366" i="29"/>
  <c r="E313" i="29"/>
  <c r="F313" i="29"/>
  <c r="E266" i="29"/>
  <c r="F266" i="29"/>
  <c r="F306" i="29"/>
  <c r="E306" i="29"/>
  <c r="E246" i="29"/>
  <c r="F246" i="29"/>
  <c r="E293" i="29"/>
  <c r="F293" i="29"/>
  <c r="E1293" i="41"/>
  <c r="E1220" i="41"/>
  <c r="F855" i="41"/>
  <c r="F732" i="41"/>
  <c r="E1242" i="41"/>
  <c r="E1084" i="41"/>
  <c r="E1124" i="41"/>
  <c r="F828" i="41"/>
  <c r="E828" i="41"/>
  <c r="F755" i="41"/>
  <c r="E755" i="41"/>
  <c r="E1249" i="41"/>
  <c r="E1305" i="41"/>
  <c r="E998" i="41"/>
  <c r="E1017" i="41"/>
  <c r="F832" i="41"/>
  <c r="E832" i="41"/>
  <c r="E914" i="41"/>
  <c r="F361" i="29"/>
  <c r="E361" i="29"/>
  <c r="E334" i="29"/>
  <c r="F334" i="29"/>
  <c r="E278" i="29"/>
  <c r="F278" i="29"/>
  <c r="F317" i="29"/>
  <c r="E317" i="29"/>
  <c r="E1218" i="41"/>
  <c r="E827" i="41"/>
  <c r="E1101" i="41"/>
  <c r="E1283" i="41"/>
  <c r="E1253" i="41"/>
  <c r="F865" i="41"/>
  <c r="E865" i="41"/>
  <c r="E950" i="41"/>
  <c r="E1296" i="41"/>
  <c r="E1224" i="41"/>
  <c r="E744" i="41"/>
  <c r="F744" i="41"/>
  <c r="E259" i="29"/>
  <c r="F259" i="29"/>
  <c r="F808" i="41"/>
  <c r="E936" i="41"/>
  <c r="F759" i="41"/>
  <c r="E737" i="41"/>
  <c r="E1148" i="41"/>
  <c r="E1214" i="41"/>
  <c r="E1019" i="41"/>
  <c r="E976" i="41"/>
  <c r="E908" i="41"/>
  <c r="E892" i="41"/>
  <c r="E1206" i="41"/>
  <c r="E1313" i="41"/>
  <c r="E1064" i="41"/>
  <c r="E996" i="41"/>
  <c r="E1014" i="41"/>
  <c r="E804" i="41"/>
  <c r="F804" i="41"/>
  <c r="E1160" i="41"/>
  <c r="E766" i="41"/>
  <c r="F766" i="41"/>
  <c r="E363" i="29"/>
  <c r="E241" i="29"/>
  <c r="F241" i="29"/>
  <c r="E343" i="29"/>
  <c r="F343" i="29"/>
  <c r="F276" i="29"/>
  <c r="E276" i="29"/>
  <c r="F251" i="29"/>
  <c r="E251" i="29"/>
  <c r="F311" i="29"/>
  <c r="E311" i="29"/>
  <c r="E263" i="29"/>
  <c r="F263" i="29"/>
  <c r="E333" i="29"/>
  <c r="I26" i="11"/>
  <c r="J14" i="11"/>
  <c r="J26" i="11"/>
  <c r="H36" i="11"/>
  <c r="E1149" i="41"/>
  <c r="F833" i="41"/>
  <c r="H89" i="11"/>
  <c r="F816" i="41"/>
  <c r="F780" i="41"/>
  <c r="F786" i="41"/>
  <c r="E1198" i="41"/>
  <c r="F768" i="41"/>
  <c r="E1118" i="41"/>
  <c r="E1295" i="41"/>
  <c r="E803" i="41"/>
  <c r="E1179" i="41"/>
  <c r="E859" i="41"/>
  <c r="E815" i="41"/>
  <c r="F756" i="41"/>
  <c r="E1058" i="41"/>
  <c r="E1056" i="41"/>
  <c r="F779" i="41"/>
  <c r="F331" i="29"/>
  <c r="E267" i="29"/>
  <c r="H23" i="11"/>
  <c r="J34" i="11"/>
  <c r="I20" i="11"/>
  <c r="I15" i="11"/>
  <c r="E1042" i="41"/>
  <c r="E1241" i="41"/>
  <c r="E1312" i="41"/>
  <c r="E1262" i="41"/>
  <c r="E1233" i="41"/>
  <c r="E1318" i="41"/>
  <c r="F722" i="41"/>
  <c r="E1271" i="41"/>
  <c r="E954" i="41"/>
  <c r="E1193" i="41"/>
  <c r="E972" i="41"/>
  <c r="E1088" i="41"/>
  <c r="E1067" i="41"/>
  <c r="E1011" i="41"/>
  <c r="E1173" i="41"/>
  <c r="E1122" i="41"/>
  <c r="E1140" i="41"/>
  <c r="E1092" i="41"/>
  <c r="E1119" i="41"/>
  <c r="E1139" i="41"/>
  <c r="F854" i="41"/>
  <c r="E854" i="41"/>
  <c r="E1006" i="41"/>
  <c r="E1154" i="41"/>
  <c r="E1189" i="41"/>
  <c r="E750" i="41"/>
  <c r="F750" i="41"/>
  <c r="E1263" i="41"/>
  <c r="E961" i="41"/>
  <c r="E765" i="41"/>
  <c r="F765" i="41"/>
  <c r="E1063" i="41"/>
  <c r="E1294" i="41"/>
  <c r="E1018" i="41"/>
  <c r="E1077" i="41"/>
  <c r="E1266" i="41"/>
  <c r="E1007" i="41"/>
  <c r="E847" i="41"/>
  <c r="F847" i="41"/>
  <c r="E1041" i="41"/>
  <c r="E1013" i="41"/>
  <c r="E742" i="41"/>
  <c r="F782" i="41"/>
  <c r="F789" i="41"/>
  <c r="E749" i="41"/>
  <c r="F783" i="41"/>
  <c r="E1003" i="41"/>
  <c r="E785" i="41"/>
  <c r="F785" i="41"/>
  <c r="E1047" i="41"/>
  <c r="E1211" i="41"/>
  <c r="E1043" i="41"/>
  <c r="E839" i="41"/>
  <c r="E1020" i="41"/>
  <c r="E876" i="41"/>
  <c r="E1297" i="41"/>
  <c r="E1245" i="41"/>
  <c r="E943" i="41"/>
  <c r="E884" i="41"/>
  <c r="E1202" i="41"/>
  <c r="E1221" i="41"/>
  <c r="E1126" i="41"/>
  <c r="E867" i="41"/>
  <c r="F867" i="41"/>
  <c r="E890" i="41"/>
  <c r="E1178" i="41"/>
  <c r="E883" i="41"/>
  <c r="E1033" i="41"/>
  <c r="E726" i="41"/>
  <c r="F726" i="41"/>
  <c r="E1026" i="41"/>
  <c r="E1117" i="41"/>
  <c r="E1125" i="41"/>
  <c r="E1269" i="41"/>
  <c r="E869" i="41"/>
  <c r="E985" i="41"/>
  <c r="E354" i="29"/>
  <c r="F354" i="29"/>
  <c r="F327" i="29"/>
  <c r="E327" i="29"/>
  <c r="E336" i="29"/>
  <c r="F336" i="29"/>
  <c r="E357" i="29"/>
  <c r="F357" i="29"/>
  <c r="F329" i="29"/>
  <c r="E359" i="29"/>
  <c r="F342" i="29"/>
  <c r="F351" i="29"/>
  <c r="E351" i="29"/>
  <c r="E70" i="39"/>
  <c r="E338" i="29"/>
  <c r="F338" i="29"/>
  <c r="F360" i="29"/>
  <c r="E360" i="29"/>
  <c r="E793" i="41"/>
  <c r="E796" i="41"/>
  <c r="F846" i="41"/>
  <c r="E739" i="41"/>
  <c r="F767" i="41"/>
  <c r="F721" i="41"/>
  <c r="F741" i="41"/>
  <c r="E355" i="29"/>
  <c r="F356" i="29"/>
  <c r="E356" i="29"/>
  <c r="E369" i="29"/>
  <c r="E253" i="29"/>
  <c r="E271" i="29"/>
  <c r="F271" i="29"/>
  <c r="I21" i="11"/>
  <c r="J21" i="11"/>
  <c r="H21" i="11"/>
  <c r="H32" i="11"/>
  <c r="J32" i="11"/>
  <c r="I29" i="11"/>
  <c r="E287" i="29"/>
  <c r="F287" i="29"/>
  <c r="E348" i="29"/>
  <c r="F348" i="29"/>
  <c r="E59" i="39"/>
  <c r="F59" i="39"/>
  <c r="E290" i="29"/>
  <c r="F290" i="29"/>
  <c r="I28" i="11"/>
  <c r="F323" i="29"/>
  <c r="E260" i="29"/>
  <c r="E236" i="29"/>
  <c r="E73" i="39"/>
  <c r="E341" i="29"/>
  <c r="F341" i="29"/>
  <c r="F299" i="29"/>
  <c r="H39" i="11"/>
  <c r="J39" i="11"/>
  <c r="J41" i="11"/>
  <c r="H41" i="11"/>
  <c r="J105" i="11"/>
  <c r="H105" i="11"/>
  <c r="I105" i="11"/>
  <c r="F300" i="29"/>
  <c r="E284" i="29"/>
  <c r="J19" i="11"/>
  <c r="J16" i="11"/>
  <c r="I43" i="11"/>
  <c r="E58" i="39"/>
  <c r="F319" i="29"/>
  <c r="F310" i="29"/>
  <c r="I39" i="11"/>
  <c r="I36" i="11"/>
  <c r="I31" i="11"/>
  <c r="I35" i="11"/>
  <c r="H106" i="11"/>
  <c r="J22" i="11"/>
  <c r="J20" i="11"/>
  <c r="K18" i="11"/>
  <c r="H16" i="11"/>
  <c r="E725" i="41"/>
  <c r="F725" i="41"/>
  <c r="E777" i="41"/>
  <c r="F777" i="41"/>
  <c r="E1291" i="41"/>
  <c r="E1143" i="41"/>
  <c r="F814" i="41"/>
  <c r="E1111" i="41"/>
  <c r="F820" i="41"/>
  <c r="E820" i="41"/>
  <c r="E1246" i="41"/>
  <c r="E937" i="41"/>
  <c r="E904" i="41"/>
  <c r="E1161" i="41"/>
  <c r="E812" i="41"/>
  <c r="F843" i="41"/>
  <c r="E763" i="41"/>
  <c r="F760" i="41"/>
  <c r="E362" i="29"/>
  <c r="F362" i="29"/>
  <c r="F347" i="29"/>
  <c r="E347" i="29"/>
  <c r="E371" i="29"/>
  <c r="E67" i="39"/>
  <c r="E714" i="41"/>
  <c r="E65" i="39"/>
  <c r="E365" i="29"/>
  <c r="F352" i="29"/>
  <c r="E352" i="29"/>
  <c r="E255" i="29"/>
  <c r="F255" i="29"/>
  <c r="F297" i="29"/>
  <c r="E297" i="29"/>
  <c r="E258" i="29"/>
  <c r="F258" i="29"/>
  <c r="F242" i="29"/>
  <c r="E242" i="29"/>
  <c r="F36" i="39"/>
  <c r="E292" i="29"/>
  <c r="F292" i="29"/>
  <c r="F288" i="29"/>
  <c r="E288" i="29"/>
  <c r="E256" i="29"/>
  <c r="F256" i="29"/>
  <c r="F247" i="29"/>
  <c r="E247" i="29"/>
  <c r="E75" i="39"/>
  <c r="E283" i="29"/>
  <c r="F283" i="29"/>
  <c r="E368" i="29"/>
  <c r="E72" i="39"/>
  <c r="F262" i="29"/>
  <c r="F289" i="29"/>
  <c r="F309" i="29"/>
  <c r="E309" i="29"/>
  <c r="E370" i="29"/>
  <c r="E76" i="39"/>
  <c r="E64" i="39"/>
  <c r="E325" i="29"/>
  <c r="E349" i="29"/>
  <c r="E71" i="39"/>
  <c r="E74" i="39"/>
  <c r="E344" i="29"/>
  <c r="F344" i="29"/>
  <c r="F328" i="29"/>
  <c r="E328" i="29"/>
  <c r="E224" i="29"/>
  <c r="F224" i="29" s="1"/>
  <c r="F303" i="29"/>
  <c r="E303" i="29"/>
  <c r="F285" i="29"/>
  <c r="E285" i="29"/>
  <c r="F358" i="29"/>
  <c r="E257" i="29"/>
  <c r="E335" i="29"/>
  <c r="E353" i="29"/>
  <c r="F353" i="29"/>
  <c r="E279" i="29"/>
  <c r="F279" i="29"/>
  <c r="F298" i="29"/>
  <c r="E298" i="29"/>
  <c r="F227" i="29"/>
  <c r="E227" i="29"/>
  <c r="E261" i="29"/>
  <c r="F261" i="29"/>
  <c r="E264" i="29"/>
  <c r="E254" i="29"/>
  <c r="F254" i="29"/>
  <c r="F316" i="29"/>
  <c r="E316" i="29"/>
  <c r="E286" i="29"/>
  <c r="F252" i="29"/>
  <c r="E234" i="29"/>
  <c r="F280" i="29"/>
  <c r="J84" i="11"/>
  <c r="H84" i="11"/>
  <c r="H88" i="11"/>
  <c r="J88" i="11"/>
  <c r="I88" i="11"/>
  <c r="J92" i="11"/>
  <c r="I92" i="11"/>
  <c r="H92" i="11"/>
  <c r="J96" i="11"/>
  <c r="H96" i="11"/>
  <c r="I100" i="11"/>
  <c r="J100" i="11"/>
  <c r="H100" i="11"/>
  <c r="J25" i="11"/>
  <c r="H25" i="11"/>
  <c r="I40" i="11"/>
  <c r="H40" i="11"/>
  <c r="J42" i="11"/>
  <c r="H42" i="11"/>
  <c r="I84" i="11"/>
  <c r="I87" i="11"/>
  <c r="H87" i="11"/>
  <c r="J87" i="11"/>
  <c r="I91" i="11"/>
  <c r="J91" i="11"/>
  <c r="H91" i="11"/>
  <c r="H95" i="11"/>
  <c r="I95" i="11"/>
  <c r="I99" i="11"/>
  <c r="J99" i="11"/>
  <c r="I103" i="11"/>
  <c r="H103" i="11"/>
  <c r="J103" i="11"/>
  <c r="I128" i="11"/>
  <c r="J40" i="11"/>
  <c r="I32" i="11"/>
  <c r="J24" i="11"/>
  <c r="H24" i="11"/>
  <c r="I24" i="11"/>
  <c r="J86" i="11"/>
  <c r="H86" i="11"/>
  <c r="I86" i="11"/>
  <c r="J90" i="11"/>
  <c r="H90" i="11"/>
  <c r="I90" i="11"/>
  <c r="I94" i="11"/>
  <c r="H94" i="11"/>
  <c r="J98" i="11"/>
  <c r="H98" i="11"/>
  <c r="I98" i="11"/>
  <c r="H102" i="11"/>
  <c r="I102" i="11"/>
  <c r="I96" i="11"/>
  <c r="H85" i="11"/>
  <c r="J85" i="11"/>
  <c r="I93" i="11"/>
  <c r="H93" i="11"/>
  <c r="J93" i="11"/>
  <c r="J97" i="11"/>
  <c r="H97" i="11"/>
  <c r="I97" i="11"/>
  <c r="J101" i="11"/>
  <c r="H101" i="11"/>
  <c r="I104" i="11"/>
  <c r="I126" i="11"/>
  <c r="J109" i="11"/>
  <c r="H31" i="11"/>
  <c r="J104" i="11"/>
  <c r="I19" i="11"/>
  <c r="J15" i="11"/>
  <c r="H126" i="11"/>
  <c r="I109" i="11"/>
  <c r="H38" i="11"/>
  <c r="I23" i="11"/>
  <c r="J43" i="11"/>
  <c r="F723" i="41" l="1"/>
  <c r="F839" i="41"/>
  <c r="F233" i="29"/>
  <c r="F349" i="29"/>
  <c r="F728" i="41"/>
  <c r="F238" i="29"/>
  <c r="F69" i="39"/>
  <c r="F75" i="39"/>
  <c r="F368" i="29"/>
  <c r="F74" i="39"/>
  <c r="F1311" i="41"/>
  <c r="M110" i="11"/>
  <c r="F1297" i="41"/>
  <c r="F1047" i="41"/>
  <c r="F1279" i="41"/>
  <c r="F71" i="39"/>
  <c r="F64" i="39"/>
  <c r="F1063" i="41"/>
  <c r="F961" i="41"/>
  <c r="F76" i="39"/>
  <c r="F1138" i="41"/>
  <c r="F1133" i="41"/>
  <c r="F68" i="39"/>
  <c r="F958" i="41"/>
  <c r="K7" i="60"/>
  <c r="K9" i="60" s="1"/>
  <c r="K16" i="60" s="1"/>
  <c r="K20" i="60" s="1"/>
  <c r="F714" i="41"/>
  <c r="F346" i="29"/>
  <c r="F836" i="41"/>
  <c r="F1186" i="41"/>
  <c r="F1049" i="41"/>
  <c r="F943" i="41"/>
  <c r="F364" i="29"/>
  <c r="F1223" i="41"/>
  <c r="F887" i="41"/>
  <c r="F1212" i="41"/>
  <c r="F1289" i="41"/>
  <c r="F877" i="41"/>
  <c r="F1288" i="41"/>
  <c r="F1074" i="41"/>
  <c r="F1011" i="41"/>
  <c r="F928" i="41"/>
  <c r="F1111" i="41"/>
  <c r="F1016" i="41"/>
  <c r="F1168" i="41"/>
  <c r="F1066" i="41"/>
  <c r="F1035" i="41"/>
  <c r="F946" i="41"/>
  <c r="F1315" i="41"/>
  <c r="F905" i="41"/>
  <c r="F1127" i="41"/>
  <c r="F1055" i="41"/>
  <c r="F1130" i="41"/>
  <c r="F1240" i="41"/>
  <c r="F1242" i="41"/>
  <c r="F1122" i="41"/>
  <c r="F1045" i="41"/>
  <c r="F1080" i="41"/>
  <c r="F1024" i="41"/>
  <c r="F1091" i="41"/>
  <c r="F1090" i="41"/>
  <c r="F1021" i="41"/>
  <c r="F931" i="41"/>
  <c r="F999" i="41"/>
  <c r="F1030" i="41"/>
  <c r="F1108" i="41"/>
  <c r="F1061" i="41"/>
  <c r="F879" i="41"/>
  <c r="F1059" i="41"/>
  <c r="F1192" i="41"/>
  <c r="F1174" i="41"/>
  <c r="F1086" i="41"/>
  <c r="F886" i="41"/>
  <c r="F1239" i="41"/>
  <c r="F1000" i="41"/>
  <c r="F909" i="41"/>
  <c r="F1075" i="41"/>
  <c r="F1226" i="41"/>
  <c r="F871" i="41"/>
  <c r="F1187" i="41"/>
  <c r="F1152" i="41"/>
  <c r="F974" i="41"/>
  <c r="F970" i="41"/>
  <c r="F1167" i="41"/>
  <c r="F1104" i="41"/>
  <c r="F1248" i="41"/>
  <c r="F967" i="41"/>
  <c r="F994" i="41"/>
  <c r="F1232" i="41"/>
  <c r="F1175" i="41"/>
  <c r="F1184" i="41"/>
  <c r="F1002" i="41"/>
  <c r="F1070" i="41"/>
  <c r="F1153" i="41"/>
  <c r="F953" i="41"/>
  <c r="F1010" i="41"/>
  <c r="F968" i="41"/>
  <c r="F1208" i="41"/>
  <c r="F1158" i="41"/>
  <c r="F1314" i="41"/>
  <c r="F992" i="41"/>
  <c r="F1095" i="41"/>
  <c r="F1280" i="41"/>
  <c r="F1290" i="41"/>
  <c r="F1165" i="41"/>
  <c r="F920" i="41"/>
  <c r="F1233" i="41"/>
  <c r="F1276" i="41"/>
  <c r="F1271" i="41"/>
  <c r="F895" i="41"/>
  <c r="F912" i="41"/>
  <c r="F1106" i="41"/>
  <c r="F1071" i="41"/>
  <c r="F1040" i="41"/>
  <c r="F1012" i="41"/>
  <c r="F891" i="41"/>
  <c r="F1199" i="41"/>
  <c r="F1198" i="41"/>
  <c r="F899" i="41"/>
  <c r="F949" i="41"/>
  <c r="F1194" i="41"/>
  <c r="F1116" i="41"/>
  <c r="F1259" i="41"/>
  <c r="F926" i="41"/>
  <c r="F1318" i="41"/>
  <c r="F1255" i="41"/>
  <c r="F1220" i="41"/>
  <c r="F1001" i="41"/>
  <c r="F930" i="41"/>
  <c r="F1114" i="41"/>
  <c r="F1273" i="41"/>
  <c r="F969" i="41"/>
  <c r="F1144" i="41"/>
  <c r="F986" i="41"/>
  <c r="F1078" i="41"/>
  <c r="F988" i="41"/>
  <c r="F1015" i="41"/>
  <c r="F962" i="41"/>
  <c r="F1107" i="41"/>
  <c r="F1112" i="41"/>
  <c r="F885" i="41"/>
  <c r="F1050" i="41"/>
  <c r="F1025" i="41"/>
  <c r="F1319" i="41"/>
  <c r="F1094" i="41"/>
  <c r="F929" i="41"/>
  <c r="F1038" i="41"/>
  <c r="F1005" i="41"/>
  <c r="F1097" i="41"/>
  <c r="F993" i="41"/>
  <c r="F1151" i="41"/>
  <c r="F882" i="41"/>
  <c r="F941" i="41"/>
  <c r="F1141" i="41"/>
  <c r="F1219" i="41"/>
  <c r="F1146" i="41"/>
  <c r="F901" i="41"/>
  <c r="F1069" i="41"/>
  <c r="F1036" i="41"/>
  <c r="F1120" i="41"/>
  <c r="F1131" i="41"/>
  <c r="F1082" i="41"/>
  <c r="F1087" i="41"/>
  <c r="F897" i="41"/>
  <c r="F1270" i="41"/>
  <c r="F1057" i="41"/>
  <c r="F1180" i="41"/>
  <c r="F1129" i="41"/>
  <c r="F1023" i="41"/>
  <c r="F991" i="41"/>
  <c r="F881" i="41"/>
  <c r="F1004" i="41"/>
  <c r="F1200" i="41"/>
  <c r="F927" i="41"/>
  <c r="F1073" i="41"/>
  <c r="F1124" i="41"/>
  <c r="F1283" i="41"/>
  <c r="F1296" i="41"/>
  <c r="F896" i="41"/>
  <c r="F1148" i="41"/>
  <c r="F1019" i="41"/>
  <c r="F1206" i="41"/>
  <c r="F1064" i="41"/>
  <c r="F1014" i="41"/>
  <c r="F1164" i="41"/>
  <c r="F939" i="41"/>
  <c r="F1028" i="41"/>
  <c r="F1203" i="41"/>
  <c r="F1013" i="41"/>
  <c r="F1306" i="41"/>
  <c r="F955" i="41"/>
  <c r="F1179" i="41"/>
  <c r="F1161" i="41"/>
  <c r="F1147" i="41"/>
  <c r="F1292" i="41"/>
  <c r="F947" i="41"/>
  <c r="F1293" i="41"/>
  <c r="F1118" i="41"/>
  <c r="F984" i="41"/>
  <c r="F1155" i="41"/>
  <c r="F1183" i="41"/>
  <c r="F1222" i="41"/>
  <c r="F1201" i="41"/>
  <c r="F1083" i="41"/>
  <c r="F1275" i="41"/>
  <c r="F989" i="41"/>
  <c r="F1207" i="41"/>
  <c r="F1022" i="41"/>
  <c r="F1048" i="41"/>
  <c r="F1081" i="41"/>
  <c r="F1204" i="41"/>
  <c r="F1058" i="41"/>
  <c r="F1267" i="41"/>
  <c r="F1250" i="41"/>
  <c r="F1103" i="41"/>
  <c r="F1302" i="41"/>
  <c r="F900" i="41"/>
  <c r="F1150" i="41"/>
  <c r="F1258" i="41"/>
  <c r="F1123" i="41"/>
  <c r="F1190" i="41"/>
  <c r="F911" i="41"/>
  <c r="F1105" i="41"/>
  <c r="F1231" i="41"/>
  <c r="F960" i="41"/>
  <c r="F1115" i="41"/>
  <c r="F934" i="41"/>
  <c r="F932" i="41"/>
  <c r="F1247" i="41"/>
  <c r="F1181" i="41"/>
  <c r="F1287" i="41"/>
  <c r="F1308" i="41"/>
  <c r="F1310" i="41"/>
  <c r="F983" i="41"/>
  <c r="F872" i="41"/>
  <c r="F875" i="41"/>
  <c r="F1225" i="41"/>
  <c r="F919" i="41"/>
  <c r="F1099" i="41"/>
  <c r="F1145" i="41"/>
  <c r="F1052" i="41"/>
  <c r="F1089" i="41"/>
  <c r="F1268" i="41"/>
  <c r="F1307" i="41"/>
  <c r="F1156" i="41"/>
  <c r="F1096" i="41"/>
  <c r="F1072" i="41"/>
  <c r="F1065" i="41"/>
  <c r="F888" i="41"/>
  <c r="F910" i="41"/>
  <c r="F1244" i="41"/>
  <c r="F1163" i="41"/>
  <c r="F948" i="41"/>
  <c r="F990" i="41"/>
  <c r="F978" i="41"/>
  <c r="F980" i="41"/>
  <c r="F1237" i="41"/>
  <c r="F1281" i="41"/>
  <c r="F1121" i="41"/>
  <c r="F1305" i="41"/>
  <c r="F1017" i="41"/>
  <c r="F914" i="41"/>
  <c r="F950" i="41"/>
  <c r="F1260" i="41"/>
  <c r="F892" i="41"/>
  <c r="F996" i="41"/>
  <c r="F1300" i="41"/>
  <c r="F1256" i="41"/>
  <c r="F940" i="41"/>
  <c r="F1149" i="41"/>
  <c r="F1295" i="41"/>
  <c r="F1205" i="41"/>
  <c r="F945" i="41"/>
  <c r="F1284" i="41"/>
  <c r="F952" i="41"/>
  <c r="F1252" i="41"/>
  <c r="F874" i="41"/>
  <c r="F1257" i="41"/>
  <c r="F1195" i="41"/>
  <c r="F951" i="41"/>
  <c r="F1303" i="41"/>
  <c r="F1044" i="41"/>
  <c r="F1282" i="41"/>
  <c r="F964" i="41"/>
  <c r="F1316" i="41"/>
  <c r="F1169" i="41"/>
  <c r="F1134" i="41"/>
  <c r="F1076" i="41"/>
  <c r="F1054" i="41"/>
  <c r="F1171" i="41"/>
  <c r="F979" i="41"/>
  <c r="F1100" i="41"/>
  <c r="F971" i="41"/>
  <c r="F1214" i="41"/>
  <c r="F908" i="41"/>
  <c r="F1109" i="41"/>
  <c r="F1162" i="41"/>
  <c r="F1229" i="41"/>
  <c r="F995" i="41"/>
  <c r="F944" i="41"/>
  <c r="F1042" i="41"/>
  <c r="F1312" i="41"/>
  <c r="F954" i="41"/>
  <c r="F972" i="41"/>
  <c r="F1067" i="41"/>
  <c r="F1135" i="41"/>
  <c r="F1196" i="41"/>
  <c r="F1263" i="41"/>
  <c r="F1185" i="41"/>
  <c r="F1018" i="41"/>
  <c r="F1266" i="41"/>
  <c r="F1243" i="41"/>
  <c r="F906" i="41"/>
  <c r="F1003" i="41"/>
  <c r="F1043" i="41"/>
  <c r="F1020" i="41"/>
  <c r="F1202" i="41"/>
  <c r="F1126" i="41"/>
  <c r="F890" i="41"/>
  <c r="F883" i="41"/>
  <c r="F1117" i="41"/>
  <c r="F1269" i="41"/>
  <c r="F985" i="41"/>
  <c r="F1142" i="41"/>
  <c r="F1274" i="41"/>
  <c r="F1286" i="41"/>
  <c r="F1291" i="41"/>
  <c r="F1304" i="41"/>
  <c r="F1246" i="41"/>
  <c r="F904" i="41"/>
  <c r="F893" i="41"/>
  <c r="F1136" i="41"/>
  <c r="F1188" i="41"/>
  <c r="F973" i="41"/>
  <c r="F916" i="41"/>
  <c r="F873" i="41"/>
  <c r="F917" i="41"/>
  <c r="F878" i="41"/>
  <c r="F902" i="41"/>
  <c r="F1027" i="41"/>
  <c r="F1301" i="41"/>
  <c r="F1037" i="41"/>
  <c r="F1264" i="41"/>
  <c r="F977" i="41"/>
  <c r="F1320" i="41"/>
  <c r="F1140" i="41"/>
  <c r="F1170" i="41"/>
  <c r="F1132" i="41"/>
  <c r="F1234" i="41"/>
  <c r="F1172" i="41"/>
  <c r="F1278" i="41"/>
  <c r="F1053" i="41"/>
  <c r="F903" i="41"/>
  <c r="F997" i="41"/>
  <c r="F1265" i="41"/>
  <c r="F956" i="41"/>
  <c r="F975" i="41"/>
  <c r="F1098" i="41"/>
  <c r="F1157" i="41"/>
  <c r="F1227" i="41"/>
  <c r="F982" i="41"/>
  <c r="F1317" i="41"/>
  <c r="F987" i="41"/>
  <c r="F1009" i="41"/>
  <c r="F1209" i="41"/>
  <c r="F923" i="41"/>
  <c r="F998" i="41"/>
  <c r="F1253" i="41"/>
  <c r="F1309" i="41"/>
  <c r="F1313" i="41"/>
  <c r="F1197" i="41"/>
  <c r="F965" i="41"/>
  <c r="F1034" i="41"/>
  <c r="F1215" i="41"/>
  <c r="F922" i="41"/>
  <c r="F1261" i="41"/>
  <c r="F1262" i="41"/>
  <c r="F1031" i="41"/>
  <c r="F1176" i="41"/>
  <c r="F1032" i="41"/>
  <c r="F1092" i="41"/>
  <c r="F1139" i="41"/>
  <c r="F1006" i="41"/>
  <c r="F1189" i="41"/>
  <c r="F1007" i="41"/>
  <c r="F1041" i="41"/>
  <c r="F1213" i="41"/>
  <c r="F1211" i="41"/>
  <c r="F1125" i="41"/>
  <c r="F1251" i="41"/>
  <c r="F1085" i="41"/>
  <c r="F1046" i="41"/>
  <c r="F1299" i="41"/>
  <c r="F981" i="41"/>
  <c r="F889" i="41"/>
  <c r="F1254" i="41"/>
  <c r="F870" i="41"/>
  <c r="F976" i="41"/>
  <c r="F966" i="41"/>
  <c r="F1068" i="41"/>
  <c r="F1128" i="41"/>
  <c r="F918" i="41"/>
  <c r="F1235" i="41"/>
  <c r="F1182" i="41"/>
  <c r="F1191" i="41"/>
  <c r="F1173" i="41"/>
  <c r="F1056" i="41"/>
  <c r="F1102" i="41"/>
  <c r="F907" i="41"/>
  <c r="F921" i="41"/>
  <c r="F1051" i="41"/>
  <c r="F1008" i="41"/>
  <c r="F1113" i="41"/>
  <c r="F942" i="41"/>
  <c r="F1217" i="41"/>
  <c r="F1177" i="41"/>
  <c r="F1228" i="41"/>
  <c r="F925" i="41"/>
  <c r="F1277" i="41"/>
  <c r="F1084" i="41"/>
  <c r="F1249" i="41"/>
  <c r="F1101" i="41"/>
  <c r="F1166" i="41"/>
  <c r="F935" i="41"/>
  <c r="F1039" i="41"/>
  <c r="F894" i="41"/>
  <c r="F880" i="41"/>
  <c r="F1159" i="41"/>
  <c r="F1230" i="41"/>
  <c r="F1241" i="41"/>
  <c r="F1193" i="41"/>
  <c r="F1088" i="41"/>
  <c r="F924" i="41"/>
  <c r="F1298" i="41"/>
  <c r="F959" i="41"/>
  <c r="F1294" i="41"/>
  <c r="F1077" i="41"/>
  <c r="F1079" i="41"/>
  <c r="F876" i="41"/>
  <c r="F1245" i="41"/>
  <c r="F884" i="41"/>
  <c r="F1221" i="41"/>
  <c r="F1178" i="41"/>
  <c r="F1033" i="41"/>
  <c r="F1026" i="41"/>
  <c r="F869" i="41"/>
  <c r="F898" i="41"/>
  <c r="F1216" i="41"/>
  <c r="F913" i="41"/>
  <c r="F938" i="41"/>
  <c r="F1143" i="41"/>
  <c r="F1236" i="41"/>
  <c r="F937" i="41"/>
  <c r="F1137" i="41"/>
  <c r="F957" i="41"/>
  <c r="F1029" i="41"/>
  <c r="F936" i="41"/>
  <c r="F1062" i="41"/>
  <c r="F1060" i="41"/>
  <c r="F1238" i="41"/>
  <c r="F933" i="41"/>
  <c r="F1210" i="41"/>
  <c r="F1110" i="41"/>
  <c r="F963" i="41"/>
  <c r="F1285" i="41"/>
  <c r="F1093" i="41"/>
  <c r="F1218" i="41"/>
  <c r="F1224" i="41"/>
  <c r="F1160" i="41"/>
  <c r="F915" i="41"/>
  <c r="F1119" i="41"/>
  <c r="F1154" i="41"/>
  <c r="F1272" i="41"/>
  <c r="F370" i="29"/>
  <c r="F65" i="39"/>
  <c r="F67" i="39"/>
  <c r="F366" i="29"/>
  <c r="F72" i="39"/>
  <c r="F73" i="39"/>
  <c r="F66" i="39"/>
  <c r="F367" i="29"/>
  <c r="F369" i="29"/>
  <c r="F363" i="29"/>
  <c r="F373" i="29"/>
  <c r="F365" i="29"/>
  <c r="F371" i="29"/>
  <c r="F372" i="29"/>
  <c r="F70" i="39"/>
  <c r="F63" i="39"/>
  <c r="F827" i="41"/>
  <c r="F337" i="29"/>
  <c r="F335" i="29"/>
  <c r="F825" i="41"/>
  <c r="K36" i="39"/>
  <c r="K27" i="11"/>
  <c r="M27" i="11" s="1"/>
  <c r="F60" i="39"/>
  <c r="D9" i="59"/>
  <c r="K7" i="54" s="1"/>
  <c r="C7" i="54"/>
  <c r="C8" i="54"/>
  <c r="K14" i="11"/>
  <c r="M14" i="11" s="1"/>
  <c r="K109" i="11"/>
  <c r="K33" i="11"/>
  <c r="M33" i="11" s="1"/>
  <c r="K35" i="11"/>
  <c r="M35" i="11" s="1"/>
  <c r="K37" i="11"/>
  <c r="M37" i="11" s="1"/>
  <c r="K43" i="11"/>
  <c r="M43" i="11" s="1"/>
  <c r="K29" i="11"/>
  <c r="M29" i="11" s="1"/>
  <c r="K30" i="11"/>
  <c r="M30" i="11" s="1"/>
  <c r="K38" i="11"/>
  <c r="M38" i="11" s="1"/>
  <c r="K99" i="11"/>
  <c r="M99" i="11" s="1"/>
  <c r="K89" i="11"/>
  <c r="M89" i="11" s="1"/>
  <c r="K107" i="11"/>
  <c r="M107" i="11" s="1"/>
  <c r="K22" i="11"/>
  <c r="M22" i="11" s="1"/>
  <c r="K16" i="11"/>
  <c r="K36" i="11"/>
  <c r="M36" i="11" s="1"/>
  <c r="K34" i="11"/>
  <c r="K20" i="11"/>
  <c r="K26" i="11"/>
  <c r="M26" i="11" s="1"/>
  <c r="K19" i="11"/>
  <c r="M19" i="11" s="1"/>
  <c r="K42" i="11"/>
  <c r="M42" i="11" s="1"/>
  <c r="K25" i="11"/>
  <c r="M25" i="11" s="1"/>
  <c r="K28" i="11"/>
  <c r="M28" i="11" s="1"/>
  <c r="M125" i="11"/>
  <c r="K128" i="11"/>
  <c r="K105" i="11"/>
  <c r="M105" i="11" s="1"/>
  <c r="K39" i="11"/>
  <c r="M39" i="11" s="1"/>
  <c r="K41" i="11"/>
  <c r="M41" i="11" s="1"/>
  <c r="K106" i="11"/>
  <c r="M106" i="11" s="1"/>
  <c r="K23" i="11"/>
  <c r="F350" i="29"/>
  <c r="K102" i="11"/>
  <c r="M102" i="11" s="1"/>
  <c r="K104" i="11"/>
  <c r="M104" i="11" s="1"/>
  <c r="K85" i="11"/>
  <c r="M85" i="11" s="1"/>
  <c r="K32" i="11"/>
  <c r="M32" i="11" s="1"/>
  <c r="K95" i="11"/>
  <c r="M95" i="11" s="1"/>
  <c r="K88" i="11"/>
  <c r="M88" i="11" s="1"/>
  <c r="K21" i="11"/>
  <c r="M21" i="11" s="1"/>
  <c r="K31" i="11"/>
  <c r="M31" i="11" s="1"/>
  <c r="K93" i="11"/>
  <c r="M93" i="11" s="1"/>
  <c r="K126" i="11"/>
  <c r="K90" i="11"/>
  <c r="M90" i="11" s="1"/>
  <c r="K24" i="11"/>
  <c r="M24" i="11" s="1"/>
  <c r="H127" i="11"/>
  <c r="H130" i="11" s="1"/>
  <c r="K40" i="11"/>
  <c r="M40" i="11" s="1"/>
  <c r="F312" i="29"/>
  <c r="F339" i="29"/>
  <c r="F226" i="29"/>
  <c r="F345" i="29"/>
  <c r="F239" i="29"/>
  <c r="I127" i="11"/>
  <c r="I130" i="11" s="1"/>
  <c r="J127" i="11"/>
  <c r="J130" i="11" s="1"/>
  <c r="K94" i="11"/>
  <c r="M94" i="11" s="1"/>
  <c r="K103" i="11"/>
  <c r="M103" i="11" s="1"/>
  <c r="K96" i="11"/>
  <c r="M96" i="11" s="1"/>
  <c r="K84" i="11"/>
  <c r="K97" i="11"/>
  <c r="M97" i="11" s="1"/>
  <c r="K100" i="11"/>
  <c r="M100" i="11" s="1"/>
  <c r="K101" i="11"/>
  <c r="M101" i="11" s="1"/>
  <c r="K15" i="11"/>
  <c r="K98" i="11"/>
  <c r="M98" i="11" s="1"/>
  <c r="K86" i="11"/>
  <c r="M86" i="11" s="1"/>
  <c r="K91" i="11"/>
  <c r="M91" i="11" s="1"/>
  <c r="K87" i="11"/>
  <c r="M87" i="11" s="1"/>
  <c r="K92" i="11"/>
  <c r="M92" i="11" s="1"/>
  <c r="F716" i="41"/>
  <c r="F840" i="41"/>
  <c r="F835" i="41"/>
  <c r="F729" i="41"/>
  <c r="F802" i="41"/>
  <c r="F829" i="41"/>
  <c r="C19" i="29" l="1"/>
  <c r="F26" i="29"/>
  <c r="F21" i="29"/>
  <c r="F31" i="29"/>
  <c r="F22" i="29"/>
  <c r="F28" i="29"/>
  <c r="F27" i="29"/>
  <c r="F29" i="29"/>
  <c r="F24" i="29"/>
  <c r="F23" i="29"/>
  <c r="F30" i="29"/>
  <c r="F25" i="29"/>
  <c r="F20" i="29"/>
  <c r="F19" i="29"/>
  <c r="C25" i="29"/>
  <c r="C20" i="29"/>
  <c r="C26" i="29"/>
  <c r="C21" i="29"/>
  <c r="D21" i="29" s="1"/>
  <c r="C27" i="29"/>
  <c r="C22" i="29"/>
  <c r="C28" i="29"/>
  <c r="C23" i="29"/>
  <c r="D23" i="29" s="1"/>
  <c r="C29" i="29"/>
  <c r="C24" i="29"/>
  <c r="C16" i="39"/>
  <c r="F16" i="39"/>
  <c r="F17" i="39"/>
  <c r="C30" i="39"/>
  <c r="G30" i="39" s="1"/>
  <c r="C17" i="39"/>
  <c r="G17" i="39" s="1"/>
  <c r="C21" i="39"/>
  <c r="B21" i="39" s="1"/>
  <c r="E21" i="39" s="1"/>
  <c r="C35" i="39"/>
  <c r="D35" i="39" s="1"/>
  <c r="F24" i="39"/>
  <c r="F33" i="39"/>
  <c r="F27" i="39"/>
  <c r="F29" i="39"/>
  <c r="C20" i="39"/>
  <c r="B20" i="39" s="1"/>
  <c r="E20" i="39" s="1"/>
  <c r="C22" i="39"/>
  <c r="B22" i="39" s="1"/>
  <c r="E22" i="39" s="1"/>
  <c r="C31" i="39"/>
  <c r="B31" i="39" s="1"/>
  <c r="E31" i="39" s="1"/>
  <c r="C27" i="39"/>
  <c r="D27" i="39" s="1"/>
  <c r="C28" i="39"/>
  <c r="G28" i="39" s="1"/>
  <c r="C19" i="39"/>
  <c r="D19" i="39" s="1"/>
  <c r="C26" i="39"/>
  <c r="B26" i="39" s="1"/>
  <c r="E26" i="39" s="1"/>
  <c r="F21" i="39"/>
  <c r="C29" i="39"/>
  <c r="B29" i="39" s="1"/>
  <c r="E29" i="39" s="1"/>
  <c r="C32" i="39"/>
  <c r="G32" i="39" s="1"/>
  <c r="F23" i="39"/>
  <c r="F18" i="39"/>
  <c r="C18" i="39"/>
  <c r="D18" i="39" s="1"/>
  <c r="F28" i="39"/>
  <c r="F26" i="39"/>
  <c r="F22" i="39"/>
  <c r="F35" i="39"/>
  <c r="C34" i="39"/>
  <c r="G34" i="39" s="1"/>
  <c r="F19" i="39"/>
  <c r="C25" i="39"/>
  <c r="B25" i="39" s="1"/>
  <c r="E25" i="39" s="1"/>
  <c r="C33" i="39"/>
  <c r="B33" i="39" s="1"/>
  <c r="E33" i="39" s="1"/>
  <c r="F20" i="39"/>
  <c r="C23" i="39"/>
  <c r="D23" i="39" s="1"/>
  <c r="F25" i="39"/>
  <c r="F32" i="39"/>
  <c r="C24" i="39"/>
  <c r="B24" i="39" s="1"/>
  <c r="E24" i="39" s="1"/>
  <c r="F34" i="39"/>
  <c r="F31" i="39"/>
  <c r="F30" i="39"/>
  <c r="H7" i="54"/>
  <c r="D7" i="54"/>
  <c r="E7" i="54" s="1"/>
  <c r="L7" i="54" s="1"/>
  <c r="M7" i="54" s="1"/>
  <c r="I7" i="54"/>
  <c r="H8" i="54"/>
  <c r="C9" i="54"/>
  <c r="I8" i="54"/>
  <c r="D8" i="54"/>
  <c r="E8" i="54" s="1"/>
  <c r="L8" i="54" s="1"/>
  <c r="M8" i="54" s="1"/>
  <c r="D30" i="39"/>
  <c r="J30" i="39" s="1"/>
  <c r="C18" i="29"/>
  <c r="D18" i="29" s="1"/>
  <c r="F38" i="29"/>
  <c r="C135" i="29"/>
  <c r="D135" i="29" s="1"/>
  <c r="F93" i="29"/>
  <c r="F90" i="29"/>
  <c r="C71" i="29"/>
  <c r="D71" i="29" s="1"/>
  <c r="C82" i="29"/>
  <c r="G82" i="29" s="1"/>
  <c r="F42" i="29"/>
  <c r="C158" i="29"/>
  <c r="D158" i="29" s="1"/>
  <c r="F51" i="29"/>
  <c r="C92" i="29"/>
  <c r="B92" i="29" s="1"/>
  <c r="E92" i="29" s="1"/>
  <c r="C133" i="29"/>
  <c r="G133" i="29" s="1"/>
  <c r="F126" i="29"/>
  <c r="C87" i="29"/>
  <c r="B87" i="29" s="1"/>
  <c r="E87" i="29" s="1"/>
  <c r="F137" i="29"/>
  <c r="C33" i="29"/>
  <c r="B33" i="29" s="1"/>
  <c r="E33" i="29" s="1"/>
  <c r="F82" i="29"/>
  <c r="C129" i="29"/>
  <c r="B129" i="29" s="1"/>
  <c r="E129" i="29" s="1"/>
  <c r="F127" i="29"/>
  <c r="F157" i="29"/>
  <c r="F115" i="29"/>
  <c r="F75" i="29"/>
  <c r="C106" i="29"/>
  <c r="G106" i="29" s="1"/>
  <c r="C115" i="29"/>
  <c r="B115" i="29" s="1"/>
  <c r="E115" i="29" s="1"/>
  <c r="C17" i="29"/>
  <c r="G17" i="29" s="1"/>
  <c r="F139" i="29"/>
  <c r="C143" i="29"/>
  <c r="B143" i="29" s="1"/>
  <c r="E143" i="29" s="1"/>
  <c r="C132" i="29"/>
  <c r="G132" i="29" s="1"/>
  <c r="C163" i="29"/>
  <c r="G163" i="29" s="1"/>
  <c r="C79" i="29"/>
  <c r="G79" i="29" s="1"/>
  <c r="C58" i="29"/>
  <c r="B58" i="29" s="1"/>
  <c r="E58" i="29" s="1"/>
  <c r="F34" i="29"/>
  <c r="F144" i="29"/>
  <c r="C36" i="29"/>
  <c r="G36" i="29" s="1"/>
  <c r="C112" i="29"/>
  <c r="D112" i="29" s="1"/>
  <c r="C80" i="29"/>
  <c r="G80" i="29" s="1"/>
  <c r="F18" i="29"/>
  <c r="C68" i="29"/>
  <c r="B68" i="29" s="1"/>
  <c r="E68" i="29" s="1"/>
  <c r="C122" i="29"/>
  <c r="G122" i="29" s="1"/>
  <c r="C94" i="29"/>
  <c r="B94" i="29" s="1"/>
  <c r="E94" i="29" s="1"/>
  <c r="F128" i="29"/>
  <c r="C90" i="29"/>
  <c r="G90" i="29" s="1"/>
  <c r="F59" i="29"/>
  <c r="F85" i="29"/>
  <c r="C37" i="29"/>
  <c r="G37" i="29" s="1"/>
  <c r="F165" i="29"/>
  <c r="F249" i="41"/>
  <c r="F133" i="29"/>
  <c r="C67" i="29"/>
  <c r="B67" i="29" s="1"/>
  <c r="E67" i="29" s="1"/>
  <c r="C113" i="29"/>
  <c r="G113" i="29" s="1"/>
  <c r="C134" i="29"/>
  <c r="G134" i="29" s="1"/>
  <c r="F53" i="29"/>
  <c r="C97" i="29"/>
  <c r="D97" i="29" s="1"/>
  <c r="C102" i="29"/>
  <c r="G102" i="29" s="1"/>
  <c r="F99" i="29"/>
  <c r="F36" i="29"/>
  <c r="F104" i="29"/>
  <c r="C138" i="29"/>
  <c r="D138" i="29" s="1"/>
  <c r="F162" i="29"/>
  <c r="F47" i="29"/>
  <c r="D22" i="29"/>
  <c r="C32" i="29"/>
  <c r="G32" i="29" s="1"/>
  <c r="C157" i="29"/>
  <c r="B157" i="29" s="1"/>
  <c r="E157" i="29" s="1"/>
  <c r="C124" i="29"/>
  <c r="D124" i="29" s="1"/>
  <c r="F130" i="29"/>
  <c r="D25" i="29"/>
  <c r="F124" i="29"/>
  <c r="C160" i="29"/>
  <c r="B160" i="29" s="1"/>
  <c r="E160" i="29" s="1"/>
  <c r="C100" i="29"/>
  <c r="D100" i="29" s="1"/>
  <c r="F58" i="29"/>
  <c r="F109" i="29"/>
  <c r="C65" i="29"/>
  <c r="D65" i="29" s="1"/>
  <c r="C66" i="29"/>
  <c r="B66" i="29" s="1"/>
  <c r="E66" i="29" s="1"/>
  <c r="F88" i="29"/>
  <c r="C85" i="29"/>
  <c r="G85" i="29" s="1"/>
  <c r="C111" i="29"/>
  <c r="B111" i="29" s="1"/>
  <c r="E111" i="29" s="1"/>
  <c r="C54" i="29"/>
  <c r="D54" i="29" s="1"/>
  <c r="F108" i="29"/>
  <c r="C77" i="29"/>
  <c r="B77" i="29" s="1"/>
  <c r="E77" i="29" s="1"/>
  <c r="C69" i="29"/>
  <c r="D69" i="29" s="1"/>
  <c r="C137" i="29"/>
  <c r="B137" i="29" s="1"/>
  <c r="E137" i="29" s="1"/>
  <c r="C149" i="29"/>
  <c r="G149" i="29" s="1"/>
  <c r="C81" i="29"/>
  <c r="G81" i="29" s="1"/>
  <c r="F164" i="29"/>
  <c r="F142" i="29"/>
  <c r="F76" i="29"/>
  <c r="F54" i="29"/>
  <c r="F96" i="29"/>
  <c r="F69" i="29"/>
  <c r="F158" i="29"/>
  <c r="F145" i="29"/>
  <c r="C126" i="29"/>
  <c r="D126" i="29" s="1"/>
  <c r="C43" i="29"/>
  <c r="D43" i="29" s="1"/>
  <c r="C59" i="29"/>
  <c r="B59" i="29" s="1"/>
  <c r="E59" i="29" s="1"/>
  <c r="F125" i="29"/>
  <c r="C45" i="29"/>
  <c r="G45" i="29" s="1"/>
  <c r="F55" i="29"/>
  <c r="C148" i="29"/>
  <c r="G148" i="29" s="1"/>
  <c r="F50" i="29"/>
  <c r="F100" i="29"/>
  <c r="C56" i="29"/>
  <c r="D56" i="29" s="1"/>
  <c r="F160" i="29"/>
  <c r="C114" i="29"/>
  <c r="G114" i="29" s="1"/>
  <c r="F156" i="29"/>
  <c r="C84" i="29"/>
  <c r="G84" i="29" s="1"/>
  <c r="C103" i="29"/>
  <c r="D103" i="29" s="1"/>
  <c r="C152" i="29"/>
  <c r="B152" i="29" s="1"/>
  <c r="E152" i="29" s="1"/>
  <c r="C110" i="29"/>
  <c r="G110" i="29" s="1"/>
  <c r="F122" i="29"/>
  <c r="F49" i="29"/>
  <c r="C159" i="29"/>
  <c r="G159" i="29" s="1"/>
  <c r="C53" i="29"/>
  <c r="B53" i="29" s="1"/>
  <c r="E53" i="29" s="1"/>
  <c r="C99" i="29"/>
  <c r="B99" i="29" s="1"/>
  <c r="E99" i="29" s="1"/>
  <c r="G20" i="29"/>
  <c r="C42" i="29"/>
  <c r="G42" i="29" s="1"/>
  <c r="C107" i="29"/>
  <c r="D107" i="29" s="1"/>
  <c r="F44" i="29"/>
  <c r="D29" i="29"/>
  <c r="C121" i="29"/>
  <c r="D121" i="29" s="1"/>
  <c r="C38" i="29"/>
  <c r="D38" i="29" s="1"/>
  <c r="C105" i="29"/>
  <c r="B105" i="29" s="1"/>
  <c r="E105" i="29" s="1"/>
  <c r="C142" i="29"/>
  <c r="D142" i="29" s="1"/>
  <c r="F43" i="29"/>
  <c r="F62" i="29"/>
  <c r="F61" i="29"/>
  <c r="C153" i="29"/>
  <c r="B153" i="29" s="1"/>
  <c r="E153" i="29" s="1"/>
  <c r="F84" i="29"/>
  <c r="F117" i="29"/>
  <c r="F57" i="29"/>
  <c r="F107" i="29"/>
  <c r="C76" i="29"/>
  <c r="B76" i="29" s="1"/>
  <c r="E76" i="29" s="1"/>
  <c r="D24" i="29"/>
  <c r="F79" i="29"/>
  <c r="F68" i="29"/>
  <c r="C35" i="29"/>
  <c r="G35" i="29" s="1"/>
  <c r="F66" i="29"/>
  <c r="C164" i="29"/>
  <c r="G164" i="29" s="1"/>
  <c r="C30" i="29"/>
  <c r="G30" i="29" s="1"/>
  <c r="F136" i="29"/>
  <c r="F148" i="29"/>
  <c r="F94" i="29"/>
  <c r="C44" i="29"/>
  <c r="B44" i="29" s="1"/>
  <c r="E44" i="29" s="1"/>
  <c r="C74" i="29"/>
  <c r="B74" i="29" s="1"/>
  <c r="E74" i="29" s="1"/>
  <c r="F154" i="29"/>
  <c r="F64" i="29"/>
  <c r="F52" i="29"/>
  <c r="F37" i="29"/>
  <c r="C104" i="29"/>
  <c r="B104" i="29" s="1"/>
  <c r="E104" i="29" s="1"/>
  <c r="F123" i="29"/>
  <c r="C73" i="29"/>
  <c r="D73" i="29" s="1"/>
  <c r="C57" i="29"/>
  <c r="B57" i="29" s="1"/>
  <c r="E57" i="29" s="1"/>
  <c r="F56" i="29"/>
  <c r="C118" i="29"/>
  <c r="B118" i="29" s="1"/>
  <c r="E118" i="29" s="1"/>
  <c r="F112" i="29"/>
  <c r="C40" i="29"/>
  <c r="G40" i="29" s="1"/>
  <c r="C144" i="29"/>
  <c r="D144" i="29" s="1"/>
  <c r="F150" i="29"/>
  <c r="C34" i="29"/>
  <c r="G34" i="29" s="1"/>
  <c r="C109" i="29"/>
  <c r="G109" i="29" s="1"/>
  <c r="F163" i="29"/>
  <c r="C95" i="29"/>
  <c r="B95" i="29" s="1"/>
  <c r="E95" i="29" s="1"/>
  <c r="C51" i="29"/>
  <c r="G51" i="29" s="1"/>
  <c r="F67" i="29"/>
  <c r="F129" i="29"/>
  <c r="F98" i="29"/>
  <c r="C47" i="29"/>
  <c r="B47" i="29" s="1"/>
  <c r="E47" i="29" s="1"/>
  <c r="C117" i="29"/>
  <c r="D117" i="29" s="1"/>
  <c r="C128" i="29"/>
  <c r="D128" i="29" s="1"/>
  <c r="C62" i="29"/>
  <c r="D62" i="29" s="1"/>
  <c r="F147" i="29"/>
  <c r="F161" i="29"/>
  <c r="B26" i="29"/>
  <c r="E26" i="29" s="1"/>
  <c r="F81" i="29"/>
  <c r="C55" i="29"/>
  <c r="D55" i="29" s="1"/>
  <c r="F153" i="29"/>
  <c r="F77" i="29"/>
  <c r="C31" i="29"/>
  <c r="G31" i="29" s="1"/>
  <c r="C89" i="29"/>
  <c r="D89" i="29" s="1"/>
  <c r="F135" i="29"/>
  <c r="C83" i="29"/>
  <c r="G83" i="29" s="1"/>
  <c r="F46" i="29"/>
  <c r="F102" i="29"/>
  <c r="C156" i="29"/>
  <c r="G156" i="29" s="1"/>
  <c r="C125" i="29"/>
  <c r="B125" i="29" s="1"/>
  <c r="E125" i="29" s="1"/>
  <c r="F149" i="29"/>
  <c r="C131" i="29"/>
  <c r="D131" i="29" s="1"/>
  <c r="G19" i="29"/>
  <c r="C16" i="29"/>
  <c r="G16" i="29" s="1"/>
  <c r="F119" i="29"/>
  <c r="C86" i="29"/>
  <c r="B86" i="29" s="1"/>
  <c r="E86" i="29" s="1"/>
  <c r="F72" i="29"/>
  <c r="C70" i="29"/>
  <c r="G70" i="29" s="1"/>
  <c r="C75" i="29"/>
  <c r="G75" i="29" s="1"/>
  <c r="F105" i="29"/>
  <c r="F71" i="29"/>
  <c r="F33" i="29"/>
  <c r="C48" i="29"/>
  <c r="D48" i="29" s="1"/>
  <c r="F78" i="29"/>
  <c r="F65" i="29"/>
  <c r="F91" i="29"/>
  <c r="F146" i="29"/>
  <c r="F132" i="29"/>
  <c r="C61" i="29"/>
  <c r="G61" i="29" s="1"/>
  <c r="F45" i="29"/>
  <c r="C154" i="29"/>
  <c r="B154" i="29" s="1"/>
  <c r="E154" i="29" s="1"/>
  <c r="C72" i="29"/>
  <c r="D72" i="29" s="1"/>
  <c r="F116" i="29"/>
  <c r="F140" i="29"/>
  <c r="C64" i="29"/>
  <c r="D64" i="29" s="1"/>
  <c r="C150" i="29"/>
  <c r="D150" i="29" s="1"/>
  <c r="F83" i="29"/>
  <c r="F74" i="29"/>
  <c r="C120" i="29"/>
  <c r="B120" i="29" s="1"/>
  <c r="E120" i="29" s="1"/>
  <c r="F138" i="29"/>
  <c r="F155" i="29"/>
  <c r="F113" i="29"/>
  <c r="C19" i="41"/>
  <c r="B19" i="41" s="1"/>
  <c r="C140" i="29"/>
  <c r="G140" i="29" s="1"/>
  <c r="C60" i="29"/>
  <c r="B60" i="29" s="1"/>
  <c r="E60" i="29" s="1"/>
  <c r="F141" i="29"/>
  <c r="F110" i="29"/>
  <c r="F86" i="29"/>
  <c r="C151" i="29"/>
  <c r="B151" i="29" s="1"/>
  <c r="E151" i="29" s="1"/>
  <c r="C155" i="29"/>
  <c r="B155" i="29" s="1"/>
  <c r="E155" i="29" s="1"/>
  <c r="C88" i="29"/>
  <c r="G88" i="29" s="1"/>
  <c r="F92" i="29"/>
  <c r="C93" i="29"/>
  <c r="G93" i="29" s="1"/>
  <c r="C116" i="29"/>
  <c r="D116" i="29" s="1"/>
  <c r="F103" i="29"/>
  <c r="F118" i="29"/>
  <c r="C136" i="29"/>
  <c r="D136" i="29" s="1"/>
  <c r="F143" i="29"/>
  <c r="C46" i="29"/>
  <c r="B46" i="29" s="1"/>
  <c r="E46" i="29" s="1"/>
  <c r="C127" i="29"/>
  <c r="B127" i="29" s="1"/>
  <c r="E127" i="29" s="1"/>
  <c r="F114" i="29"/>
  <c r="F41" i="29"/>
  <c r="F63" i="29"/>
  <c r="F97" i="29"/>
  <c r="C119" i="29"/>
  <c r="G119" i="29" s="1"/>
  <c r="C141" i="29"/>
  <c r="D141" i="29" s="1"/>
  <c r="F48" i="29"/>
  <c r="C96" i="29"/>
  <c r="D96" i="29" s="1"/>
  <c r="F151" i="29"/>
  <c r="C101" i="29"/>
  <c r="D101" i="29" s="1"/>
  <c r="C130" i="29"/>
  <c r="G130" i="29" s="1"/>
  <c r="B27" i="29"/>
  <c r="E27" i="29" s="1"/>
  <c r="C91" i="29"/>
  <c r="B91" i="29" s="1"/>
  <c r="E91" i="29" s="1"/>
  <c r="C139" i="29"/>
  <c r="D139" i="29" s="1"/>
  <c r="F80" i="29"/>
  <c r="C41" i="29"/>
  <c r="G41" i="29" s="1"/>
  <c r="C161" i="29"/>
  <c r="B161" i="29" s="1"/>
  <c r="E161" i="29" s="1"/>
  <c r="C146" i="29"/>
  <c r="D146" i="29" s="1"/>
  <c r="F87" i="29"/>
  <c r="C123" i="29"/>
  <c r="B123" i="29" s="1"/>
  <c r="E123" i="29" s="1"/>
  <c r="F131" i="29"/>
  <c r="F89" i="29"/>
  <c r="C39" i="29"/>
  <c r="G39" i="29" s="1"/>
  <c r="F40" i="29"/>
  <c r="F101" i="29"/>
  <c r="F121" i="29"/>
  <c r="C63" i="29"/>
  <c r="D63" i="29" s="1"/>
  <c r="B28" i="29"/>
  <c r="E28" i="29" s="1"/>
  <c r="F70" i="29"/>
  <c r="C162" i="29"/>
  <c r="B162" i="29" s="1"/>
  <c r="E162" i="29" s="1"/>
  <c r="F120" i="29"/>
  <c r="F35" i="29"/>
  <c r="F159" i="29"/>
  <c r="F111" i="29"/>
  <c r="F106" i="29"/>
  <c r="F39" i="29"/>
  <c r="C147" i="29"/>
  <c r="D147" i="29" s="1"/>
  <c r="F134" i="29"/>
  <c r="C78" i="29"/>
  <c r="D78" i="29" s="1"/>
  <c r="F60" i="29"/>
  <c r="F95" i="29"/>
  <c r="C165" i="29"/>
  <c r="G165" i="29" s="1"/>
  <c r="C49" i="29"/>
  <c r="G49" i="29" s="1"/>
  <c r="C50" i="29"/>
  <c r="D50" i="29" s="1"/>
  <c r="C108" i="29"/>
  <c r="D108" i="29" s="1"/>
  <c r="C145" i="29"/>
  <c r="G145" i="29" s="1"/>
  <c r="C98" i="29"/>
  <c r="D98" i="29" s="1"/>
  <c r="F152" i="29"/>
  <c r="F73" i="29"/>
  <c r="C52" i="29"/>
  <c r="G52" i="29" s="1"/>
  <c r="F16" i="29"/>
  <c r="F17" i="29"/>
  <c r="J131" i="11"/>
  <c r="J132" i="11" s="1"/>
  <c r="H131" i="11"/>
  <c r="H132" i="11" s="1"/>
  <c r="I131" i="11"/>
  <c r="I132" i="11" s="1"/>
  <c r="C494" i="41"/>
  <c r="C169" i="41"/>
  <c r="F414" i="41"/>
  <c r="F635" i="41"/>
  <c r="F80" i="41"/>
  <c r="F342" i="41"/>
  <c r="F446" i="41"/>
  <c r="F173" i="41"/>
  <c r="C406" i="41"/>
  <c r="F89" i="41"/>
  <c r="F682" i="41"/>
  <c r="C363" i="41"/>
  <c r="C269" i="41"/>
  <c r="F667" i="41"/>
  <c r="C273" i="41"/>
  <c r="C535" i="41"/>
  <c r="C497" i="41"/>
  <c r="F529" i="41"/>
  <c r="F627" i="41"/>
  <c r="F102" i="41"/>
  <c r="C223" i="41"/>
  <c r="F499" i="41"/>
  <c r="F129" i="41"/>
  <c r="F236" i="41"/>
  <c r="C260" i="41"/>
  <c r="C451" i="41"/>
  <c r="F396" i="41"/>
  <c r="C293" i="41"/>
  <c r="F262" i="41"/>
  <c r="C222" i="41"/>
  <c r="F376" i="41"/>
  <c r="C581" i="41"/>
  <c r="C555" i="41"/>
  <c r="F395" i="41"/>
  <c r="F269" i="41"/>
  <c r="F389" i="41"/>
  <c r="C477" i="41"/>
  <c r="C484" i="41"/>
  <c r="C197" i="41"/>
  <c r="F354" i="41"/>
  <c r="F227" i="41"/>
  <c r="F649" i="41"/>
  <c r="C384" i="41"/>
  <c r="C87" i="41"/>
  <c r="F642" i="41"/>
  <c r="C597" i="41"/>
  <c r="C187" i="41"/>
  <c r="C503" i="41"/>
  <c r="C582" i="41"/>
  <c r="C587" i="41"/>
  <c r="F32" i="41"/>
  <c r="C379" i="41"/>
  <c r="F613" i="41"/>
  <c r="C103" i="41"/>
  <c r="F332" i="41"/>
  <c r="C138" i="41"/>
  <c r="C88" i="41"/>
  <c r="F45" i="41"/>
  <c r="F90" i="41"/>
  <c r="C624" i="41"/>
  <c r="C521" i="41"/>
  <c r="F228" i="41"/>
  <c r="F467" i="41"/>
  <c r="C33" i="41"/>
  <c r="F555" i="41"/>
  <c r="F632" i="41"/>
  <c r="C313" i="41"/>
  <c r="C113" i="41"/>
  <c r="C341" i="41"/>
  <c r="C119" i="41"/>
  <c r="C500" i="41"/>
  <c r="C309" i="41"/>
  <c r="F100" i="41"/>
  <c r="F33" i="41"/>
  <c r="F168" i="41"/>
  <c r="F646" i="41"/>
  <c r="F408" i="41"/>
  <c r="F289" i="41"/>
  <c r="C339" i="41"/>
  <c r="C236" i="41"/>
  <c r="C131" i="41"/>
  <c r="C611" i="41"/>
  <c r="F337" i="41"/>
  <c r="C47" i="41"/>
  <c r="C705" i="41"/>
  <c r="F558" i="41"/>
  <c r="C80" i="41"/>
  <c r="C432" i="41"/>
  <c r="F503" i="41"/>
  <c r="F344" i="41"/>
  <c r="F233" i="41"/>
  <c r="C146" i="41"/>
  <c r="F122" i="41"/>
  <c r="F422" i="41"/>
  <c r="C689" i="41"/>
  <c r="C290" i="41"/>
  <c r="C439" i="41"/>
  <c r="C560" i="41"/>
  <c r="F421" i="41"/>
  <c r="C711" i="41"/>
  <c r="F82" i="41"/>
  <c r="C463" i="41"/>
  <c r="F243" i="41"/>
  <c r="F639" i="41"/>
  <c r="F146" i="41"/>
  <c r="C378" i="41"/>
  <c r="C153" i="41"/>
  <c r="C568" i="41"/>
  <c r="F235" i="41"/>
  <c r="C380" i="41"/>
  <c r="C398" i="41"/>
  <c r="C92" i="41"/>
  <c r="C508" i="41"/>
  <c r="F651" i="41"/>
  <c r="F52" i="41"/>
  <c r="F364" i="41"/>
  <c r="C629" i="41"/>
  <c r="C356" i="41"/>
  <c r="C465" i="41"/>
  <c r="C586" i="41"/>
  <c r="C229" i="41"/>
  <c r="C142" i="41"/>
  <c r="F292" i="41"/>
  <c r="C578" i="41"/>
  <c r="F491" i="41"/>
  <c r="C332" i="41"/>
  <c r="C588" i="41"/>
  <c r="F43" i="41"/>
  <c r="C639" i="41"/>
  <c r="F340" i="41"/>
  <c r="F191" i="41"/>
  <c r="F294" i="41"/>
  <c r="C585" i="41"/>
  <c r="C45" i="41"/>
  <c r="C226" i="41"/>
  <c r="C489" i="41"/>
  <c r="F477" i="41"/>
  <c r="F304" i="41"/>
  <c r="F60" i="41"/>
  <c r="C570" i="41"/>
  <c r="F118" i="41"/>
  <c r="C73" i="41"/>
  <c r="F366" i="41"/>
  <c r="F701" i="41"/>
  <c r="F288" i="41"/>
  <c r="C26" i="41"/>
  <c r="F700" i="41"/>
  <c r="F30" i="41"/>
  <c r="C390" i="41"/>
  <c r="F201" i="41"/>
  <c r="F496" i="41"/>
  <c r="C444" i="41"/>
  <c r="C651" i="41"/>
  <c r="C199" i="41"/>
  <c r="F436" i="41"/>
  <c r="F413" i="41"/>
  <c r="F679" i="41"/>
  <c r="F493" i="41"/>
  <c r="F25" i="41"/>
  <c r="F474" i="41"/>
  <c r="C549" i="41"/>
  <c r="C571" i="41"/>
  <c r="F61" i="41"/>
  <c r="C487" i="41"/>
  <c r="F225" i="41"/>
  <c r="C320" i="41"/>
  <c r="C238" i="41"/>
  <c r="C630" i="41"/>
  <c r="C274" i="41"/>
  <c r="F222" i="41"/>
  <c r="C213" i="41"/>
  <c r="F239" i="41"/>
  <c r="C523" i="41"/>
  <c r="F490" i="41"/>
  <c r="C499" i="41"/>
  <c r="C247" i="41"/>
  <c r="C351" i="41"/>
  <c r="F320" i="41"/>
  <c r="C42" i="41"/>
  <c r="C15" i="41"/>
  <c r="C395" i="41"/>
  <c r="F312" i="41"/>
  <c r="F77" i="41"/>
  <c r="F279" i="41"/>
  <c r="F221" i="41"/>
  <c r="C410" i="41"/>
  <c r="C350" i="41"/>
  <c r="C78" i="41"/>
  <c r="F343" i="41"/>
  <c r="F599" i="41"/>
  <c r="F355" i="41"/>
  <c r="C98" i="41"/>
  <c r="C672" i="41"/>
  <c r="C327" i="41"/>
  <c r="F273" i="41"/>
  <c r="F215" i="41"/>
  <c r="C621" i="41"/>
  <c r="C473" i="41"/>
  <c r="C423" i="41"/>
  <c r="F441" i="41"/>
  <c r="C461" i="41"/>
  <c r="F209" i="41"/>
  <c r="C49" i="41"/>
  <c r="C314" i="41"/>
  <c r="F469" i="41"/>
  <c r="F212" i="41"/>
  <c r="F260" i="41"/>
  <c r="F237" i="41"/>
  <c r="F202" i="41"/>
  <c r="F615" i="41"/>
  <c r="C184" i="41"/>
  <c r="F473" i="41"/>
  <c r="C495" i="41"/>
  <c r="C520" i="41"/>
  <c r="F169" i="41"/>
  <c r="F300" i="41"/>
  <c r="F290" i="41"/>
  <c r="C20" i="41"/>
  <c r="F350" i="41"/>
  <c r="F439" i="41"/>
  <c r="C531" i="41"/>
  <c r="F303" i="41"/>
  <c r="F410" i="41"/>
  <c r="F175" i="41"/>
  <c r="C536" i="41"/>
  <c r="C661" i="41"/>
  <c r="F698" i="41"/>
  <c r="F504" i="41"/>
  <c r="F616" i="41"/>
  <c r="F204" i="41"/>
  <c r="F371" i="41"/>
  <c r="F678" i="41"/>
  <c r="C101" i="41"/>
  <c r="C93" i="41"/>
  <c r="C650" i="41"/>
  <c r="C232" i="41"/>
  <c r="F167" i="41"/>
  <c r="C289" i="41"/>
  <c r="F546" i="41"/>
  <c r="C204" i="41"/>
  <c r="C580" i="41"/>
  <c r="C648" i="41"/>
  <c r="C561" i="41"/>
  <c r="F415" i="41"/>
  <c r="C443" i="41"/>
  <c r="F378" i="41"/>
  <c r="C545" i="41"/>
  <c r="C438" i="41"/>
  <c r="C615" i="41"/>
  <c r="C257" i="41"/>
  <c r="F600" i="41"/>
  <c r="F206" i="41"/>
  <c r="C256" i="41"/>
  <c r="C16" i="41"/>
  <c r="F281" i="41"/>
  <c r="F455" i="41"/>
  <c r="C299" i="41"/>
  <c r="F662" i="41"/>
  <c r="F154" i="41"/>
  <c r="C696" i="41"/>
  <c r="C112" i="41"/>
  <c r="F384" i="41"/>
  <c r="C547" i="41"/>
  <c r="C594" i="41"/>
  <c r="F207" i="41"/>
  <c r="F464" i="41"/>
  <c r="F589" i="41"/>
  <c r="C143" i="41"/>
  <c r="C553" i="41"/>
  <c r="C681" i="41"/>
  <c r="F62" i="41"/>
  <c r="F557" i="41"/>
  <c r="F437" i="41"/>
  <c r="C619" i="41"/>
  <c r="C53" i="41"/>
  <c r="F705" i="41"/>
  <c r="C605" i="41"/>
  <c r="C419" i="41"/>
  <c r="F174" i="41"/>
  <c r="F22" i="41"/>
  <c r="F316" i="41"/>
  <c r="C433" i="41"/>
  <c r="C362" i="41"/>
  <c r="C674" i="41"/>
  <c r="F12" i="41"/>
  <c r="F605" i="41"/>
  <c r="F671" i="41"/>
  <c r="C99" i="41"/>
  <c r="F537" i="41"/>
  <c r="F321" i="41"/>
  <c r="F330" i="41"/>
  <c r="F626" i="41"/>
  <c r="C243" i="41"/>
  <c r="C85" i="41"/>
  <c r="C120" i="41"/>
  <c r="F156" i="41"/>
  <c r="F603" i="41"/>
  <c r="F403" i="41"/>
  <c r="F608" i="41"/>
  <c r="C37" i="41"/>
  <c r="C420" i="41"/>
  <c r="C297" i="41"/>
  <c r="F591" i="41"/>
  <c r="C246" i="41"/>
  <c r="F58" i="41"/>
  <c r="F135" i="41"/>
  <c r="F104" i="41"/>
  <c r="C396" i="41"/>
  <c r="F648" i="41"/>
  <c r="F406" i="41"/>
  <c r="C343" i="41"/>
  <c r="C541" i="41"/>
  <c r="C425" i="41"/>
  <c r="F597" i="41"/>
  <c r="F654" i="41"/>
  <c r="C294" i="41"/>
  <c r="C18" i="41"/>
  <c r="F629" i="41"/>
  <c r="F338" i="41"/>
  <c r="F618" i="41"/>
  <c r="F668" i="41"/>
  <c r="C160" i="41"/>
  <c r="C157" i="41"/>
  <c r="C185" i="41"/>
  <c r="F121" i="41"/>
  <c r="C330" i="41"/>
  <c r="C180" i="41"/>
  <c r="F691" i="41"/>
  <c r="C74" i="41"/>
  <c r="F334" i="41"/>
  <c r="C67" i="41"/>
  <c r="C483" i="41"/>
  <c r="C488" i="41"/>
  <c r="C220" i="41"/>
  <c r="F707" i="41"/>
  <c r="F153" i="41"/>
  <c r="C421" i="41"/>
  <c r="C206" i="41"/>
  <c r="C662" i="41"/>
  <c r="F592" i="41"/>
  <c r="C346" i="41"/>
  <c r="C385" i="41"/>
  <c r="F352" i="41"/>
  <c r="C604" i="41"/>
  <c r="F430" i="41"/>
  <c r="C557" i="41"/>
  <c r="F516" i="41"/>
  <c r="C259" i="41"/>
  <c r="C106" i="41"/>
  <c r="F15" i="41"/>
  <c r="G19" i="39"/>
  <c r="F391" i="41"/>
  <c r="C512" i="41"/>
  <c r="C627" i="41"/>
  <c r="C281" i="41"/>
  <c r="C622" i="41"/>
  <c r="C345" i="41"/>
  <c r="F485" i="41"/>
  <c r="C181" i="41"/>
  <c r="C670" i="41"/>
  <c r="C239" i="41"/>
  <c r="F51" i="41"/>
  <c r="F70" i="41"/>
  <c r="F538" i="41"/>
  <c r="C539" i="41"/>
  <c r="F429" i="41"/>
  <c r="C347" i="41"/>
  <c r="C417" i="41"/>
  <c r="F570" i="41"/>
  <c r="F438" i="41"/>
  <c r="F244" i="41"/>
  <c r="C665" i="41"/>
  <c r="F523" i="41"/>
  <c r="C562" i="41"/>
  <c r="F339" i="41"/>
  <c r="F254" i="41"/>
  <c r="C474" i="41"/>
  <c r="F548" i="41"/>
  <c r="C698" i="41"/>
  <c r="F198" i="41"/>
  <c r="F291" i="41"/>
  <c r="F158" i="41"/>
  <c r="F536" i="41"/>
  <c r="F518" i="41"/>
  <c r="C208" i="41"/>
  <c r="F610" i="41"/>
  <c r="C165" i="41"/>
  <c r="C614" i="41"/>
  <c r="F672" i="41"/>
  <c r="C649" i="41"/>
  <c r="F448" i="41"/>
  <c r="C285" i="41"/>
  <c r="C659" i="41"/>
  <c r="C227" i="41"/>
  <c r="F409" i="41"/>
  <c r="F24" i="41"/>
  <c r="F553" i="41"/>
  <c r="F586" i="41"/>
  <c r="F323" i="41"/>
  <c r="F210" i="41"/>
  <c r="C361" i="41"/>
  <c r="C677" i="41"/>
  <c r="F407" i="41"/>
  <c r="C476" i="41"/>
  <c r="F693" i="41"/>
  <c r="C190" i="41"/>
  <c r="F101" i="41"/>
  <c r="C663" i="41"/>
  <c r="C682" i="41"/>
  <c r="C115" i="41"/>
  <c r="F606" i="41"/>
  <c r="F213" i="41"/>
  <c r="C29" i="41"/>
  <c r="C244" i="41"/>
  <c r="C608" i="41"/>
  <c r="F272" i="41"/>
  <c r="F392" i="41"/>
  <c r="F143" i="41"/>
  <c r="C647" i="41"/>
  <c r="C340" i="41"/>
  <c r="C202" i="41"/>
  <c r="C319" i="41"/>
  <c r="C221" i="41"/>
  <c r="F138" i="41"/>
  <c r="C522" i="41"/>
  <c r="C632" i="41"/>
  <c r="F54" i="41"/>
  <c r="C156" i="41"/>
  <c r="C61" i="41"/>
  <c r="F130" i="41"/>
  <c r="F622" i="41"/>
  <c r="C32" i="41"/>
  <c r="F452" i="41"/>
  <c r="F480" i="41"/>
  <c r="F450" i="41"/>
  <c r="F185" i="41"/>
  <c r="F440" i="41"/>
  <c r="F664" i="41"/>
  <c r="F702" i="41"/>
  <c r="C704" i="41"/>
  <c r="F453" i="41"/>
  <c r="F152" i="41"/>
  <c r="C211" i="41"/>
  <c r="F650" i="41"/>
  <c r="F181" i="41"/>
  <c r="C224" i="41"/>
  <c r="F296" i="41"/>
  <c r="C171" i="41"/>
  <c r="C205" i="41"/>
  <c r="C264" i="41"/>
  <c r="F301" i="41"/>
  <c r="C333" i="41"/>
  <c r="C631" i="41"/>
  <c r="C414" i="41"/>
  <c r="F514" i="41"/>
  <c r="C301" i="41"/>
  <c r="C366" i="41"/>
  <c r="C186" i="41"/>
  <c r="F466" i="41"/>
  <c r="C519" i="41"/>
  <c r="C82" i="41"/>
  <c r="F29" i="41"/>
  <c r="C697" i="41"/>
  <c r="C454" i="41"/>
  <c r="F520" i="41"/>
  <c r="F126" i="41"/>
  <c r="F412" i="41"/>
  <c r="F677" i="41"/>
  <c r="C492" i="41"/>
  <c r="F405" i="41"/>
  <c r="C291" i="41"/>
  <c r="F367" i="41"/>
  <c r="F365" i="41"/>
  <c r="C292" i="41"/>
  <c r="C51" i="41"/>
  <c r="F530" i="41"/>
  <c r="F370" i="41"/>
  <c r="F640" i="41"/>
  <c r="C616" i="41"/>
  <c r="F645" i="41"/>
  <c r="C707" i="41"/>
  <c r="C403" i="41"/>
  <c r="F172" i="41"/>
  <c r="C27" i="41"/>
  <c r="C312" i="41"/>
  <c r="F345" i="41"/>
  <c r="F572" i="41"/>
  <c r="C654" i="41"/>
  <c r="C424" i="41"/>
  <c r="C139" i="41"/>
  <c r="C642" i="41"/>
  <c r="C375" i="41"/>
  <c r="F189" i="41"/>
  <c r="C510" i="41"/>
  <c r="F690" i="41"/>
  <c r="C565" i="41"/>
  <c r="F92" i="41"/>
  <c r="F184" i="41"/>
  <c r="F230" i="41"/>
  <c r="F552" i="41"/>
  <c r="F483" i="41"/>
  <c r="F108" i="41"/>
  <c r="F255" i="41"/>
  <c r="C163" i="41"/>
  <c r="C556" i="41"/>
  <c r="F383" i="41"/>
  <c r="C66" i="41"/>
  <c r="F623" i="41"/>
  <c r="C183" i="41"/>
  <c r="C507" i="41"/>
  <c r="C261" i="41"/>
  <c r="C214" i="41"/>
  <c r="F362" i="41"/>
  <c r="F315" i="41"/>
  <c r="C154" i="41"/>
  <c r="F314" i="41"/>
  <c r="F284" i="41"/>
  <c r="C567" i="41"/>
  <c r="F663" i="41"/>
  <c r="F697" i="41"/>
  <c r="C644" i="41"/>
  <c r="F393" i="41"/>
  <c r="F358" i="41"/>
  <c r="C225" i="41"/>
  <c r="C159" i="41"/>
  <c r="F74" i="41"/>
  <c r="F131" i="41"/>
  <c r="F238" i="41"/>
  <c r="F580" i="41"/>
  <c r="F404" i="41"/>
  <c r="C162" i="41"/>
  <c r="C231" i="41"/>
  <c r="C22" i="41"/>
  <c r="F93" i="41"/>
  <c r="C137" i="41"/>
  <c r="C48" i="41"/>
  <c r="C373" i="41"/>
  <c r="F164" i="41"/>
  <c r="F248" i="41"/>
  <c r="C612" i="41"/>
  <c r="F656" i="41"/>
  <c r="C218" i="41"/>
  <c r="C317" i="41"/>
  <c r="C144" i="41"/>
  <c r="C114" i="41"/>
  <c r="F259" i="41"/>
  <c r="F96" i="41"/>
  <c r="C192" i="41"/>
  <c r="C24" i="41"/>
  <c r="C272" i="41"/>
  <c r="F199" i="41"/>
  <c r="F550" i="41"/>
  <c r="C104" i="41"/>
  <c r="C490" i="41"/>
  <c r="C200" i="41"/>
  <c r="F277" i="41"/>
  <c r="F387" i="41"/>
  <c r="C245" i="41"/>
  <c r="C268" i="41"/>
  <c r="C628" i="41"/>
  <c r="F287" i="41"/>
  <c r="F661" i="41"/>
  <c r="C610" i="41"/>
  <c r="F47" i="41"/>
  <c r="C300" i="41"/>
  <c r="C442" i="41"/>
  <c r="F424" i="41"/>
  <c r="C599" i="41"/>
  <c r="F208" i="41"/>
  <c r="F183" i="41"/>
  <c r="F240" i="41"/>
  <c r="C152" i="41"/>
  <c r="C518" i="41"/>
  <c r="F582" i="41"/>
  <c r="F144" i="41"/>
  <c r="F113" i="41"/>
  <c r="C382" i="41"/>
  <c r="C493" i="41"/>
  <c r="F26" i="41"/>
  <c r="C668" i="41"/>
  <c r="C688" i="41"/>
  <c r="F637" i="41"/>
  <c r="F348" i="41"/>
  <c r="C664" i="41"/>
  <c r="C161" i="41"/>
  <c r="F91" i="41"/>
  <c r="C59" i="41"/>
  <c r="F285" i="41"/>
  <c r="F42" i="41"/>
  <c r="C370" i="41"/>
  <c r="F435" i="41"/>
  <c r="C572" i="41"/>
  <c r="C603" i="41"/>
  <c r="F196" i="41"/>
  <c r="C172" i="41"/>
  <c r="F73" i="41"/>
  <c r="F363" i="41"/>
  <c r="F150" i="41"/>
  <c r="C691" i="41"/>
  <c r="F706" i="41"/>
  <c r="F567" i="41"/>
  <c r="C485" i="41"/>
  <c r="C182" i="41"/>
  <c r="F561" i="41"/>
  <c r="C148" i="41"/>
  <c r="F18" i="41"/>
  <c r="F442" i="41"/>
  <c r="F34" i="41"/>
  <c r="C636" i="41"/>
  <c r="C177" i="41"/>
  <c r="F160" i="41"/>
  <c r="F562" i="41"/>
  <c r="F161" i="41"/>
  <c r="C107" i="41"/>
  <c r="F411" i="41"/>
  <c r="F188" i="41"/>
  <c r="C344" i="41"/>
  <c r="F431" i="41"/>
  <c r="C83" i="41"/>
  <c r="C613" i="41"/>
  <c r="C637" i="41"/>
  <c r="C216" i="41"/>
  <c r="C448" i="41"/>
  <c r="F657" i="41"/>
  <c r="F460" i="41"/>
  <c r="C538" i="41"/>
  <c r="F644" i="41"/>
  <c r="F676" i="41"/>
  <c r="C455" i="41"/>
  <c r="F263" i="41"/>
  <c r="C265" i="41"/>
  <c r="C25" i="41"/>
  <c r="F489" i="41"/>
  <c r="C576" i="41"/>
  <c r="F50" i="41"/>
  <c r="F401" i="41"/>
  <c r="F481" i="41"/>
  <c r="F111" i="41"/>
  <c r="F502" i="41"/>
  <c r="C283" i="41"/>
  <c r="C41" i="41"/>
  <c r="C110" i="41"/>
  <c r="F418" i="41"/>
  <c r="F120" i="41"/>
  <c r="C703" i="41"/>
  <c r="C84" i="41"/>
  <c r="F226" i="41"/>
  <c r="C64" i="41"/>
  <c r="F417" i="41"/>
  <c r="C89" i="41"/>
  <c r="C470" i="41"/>
  <c r="F549" i="41"/>
  <c r="C481" i="41"/>
  <c r="C684" i="41"/>
  <c r="F612" i="41"/>
  <c r="C482" i="41"/>
  <c r="C307" i="41"/>
  <c r="C124" i="41"/>
  <c r="F540" i="41"/>
  <c r="C215" i="41"/>
  <c r="F402" i="41"/>
  <c r="C46" i="41"/>
  <c r="C458" i="41"/>
  <c r="C472" i="41"/>
  <c r="C175" i="41"/>
  <c r="F686" i="41"/>
  <c r="F398" i="41"/>
  <c r="C354" i="41"/>
  <c r="C21" i="41"/>
  <c r="F427" i="41"/>
  <c r="F495" i="41"/>
  <c r="C321" i="41"/>
  <c r="F521" i="41"/>
  <c r="F560" i="41"/>
  <c r="C196" i="41"/>
  <c r="F252" i="41"/>
  <c r="C365" i="41"/>
  <c r="F568" i="41"/>
  <c r="F647" i="41"/>
  <c r="C618" i="41"/>
  <c r="F501" i="41"/>
  <c r="F531" i="41"/>
  <c r="C577" i="41"/>
  <c r="C606" i="41"/>
  <c r="F85" i="41"/>
  <c r="C706" i="41"/>
  <c r="F709" i="41"/>
  <c r="C334" i="41"/>
  <c r="C212" i="41"/>
  <c r="C134" i="41"/>
  <c r="F38" i="41"/>
  <c r="C686" i="41"/>
  <c r="C266" i="41"/>
  <c r="C44" i="41"/>
  <c r="F475" i="41"/>
  <c r="C573" i="41"/>
  <c r="C407" i="41"/>
  <c r="F505" i="41"/>
  <c r="F353" i="41"/>
  <c r="C13" i="41"/>
  <c r="F19" i="41"/>
  <c r="G22" i="29"/>
  <c r="C173" i="41"/>
  <c r="F37" i="41"/>
  <c r="C329" i="41"/>
  <c r="C383" i="41"/>
  <c r="F119" i="41"/>
  <c r="F423" i="41"/>
  <c r="C626" i="41"/>
  <c r="F49" i="41"/>
  <c r="C456" i="41"/>
  <c r="F245" i="41"/>
  <c r="C284" i="41"/>
  <c r="F123" i="41"/>
  <c r="F394" i="41"/>
  <c r="C352" i="41"/>
  <c r="F267" i="41"/>
  <c r="C434" i="41"/>
  <c r="C117" i="41"/>
  <c r="C189" i="41"/>
  <c r="F624" i="41"/>
  <c r="F293" i="41"/>
  <c r="F95" i="41"/>
  <c r="C652" i="41"/>
  <c r="F319" i="41"/>
  <c r="C105" i="41"/>
  <c r="C288" i="41"/>
  <c r="C550" i="41"/>
  <c r="C514" i="41"/>
  <c r="C60" i="41"/>
  <c r="C430" i="41"/>
  <c r="C155" i="41"/>
  <c r="C217" i="41"/>
  <c r="F710" i="41"/>
  <c r="F522" i="41"/>
  <c r="F361" i="41"/>
  <c r="F115" i="41"/>
  <c r="C558" i="41"/>
  <c r="C641" i="41"/>
  <c r="F381" i="41"/>
  <c r="C450" i="41"/>
  <c r="F165" i="41"/>
  <c r="F127" i="41"/>
  <c r="F400" i="41"/>
  <c r="F329" i="41"/>
  <c r="F447" i="41"/>
  <c r="C552" i="41"/>
  <c r="C399" i="41"/>
  <c r="C469" i="41"/>
  <c r="C140" i="41"/>
  <c r="C235" i="41"/>
  <c r="F59" i="41"/>
  <c r="F286" i="41"/>
  <c r="C306" i="41"/>
  <c r="F170" i="41"/>
  <c r="F595" i="41"/>
  <c r="C667" i="41"/>
  <c r="F306" i="41"/>
  <c r="F341" i="41"/>
  <c r="C324" i="41"/>
  <c r="F609" i="41"/>
  <c r="F166" i="41"/>
  <c r="C527" i="41"/>
  <c r="F535" i="41"/>
  <c r="C337" i="41"/>
  <c r="C428" i="41"/>
  <c r="F594" i="41"/>
  <c r="F250" i="41"/>
  <c r="C584" i="41"/>
  <c r="C267" i="41"/>
  <c r="F660" i="41"/>
  <c r="C427" i="41"/>
  <c r="C316" i="41"/>
  <c r="F579" i="41"/>
  <c r="C279" i="41"/>
  <c r="F670" i="41"/>
  <c r="C435" i="41"/>
  <c r="F470" i="41"/>
  <c r="F276" i="41"/>
  <c r="C43" i="41"/>
  <c r="F157" i="41"/>
  <c r="C72" i="41"/>
  <c r="C511" i="41"/>
  <c r="C109" i="41"/>
  <c r="F246" i="41"/>
  <c r="C303" i="41"/>
  <c r="F699" i="41"/>
  <c r="C453" i="41"/>
  <c r="C656" i="41"/>
  <c r="C323" i="41"/>
  <c r="C459" i="41"/>
  <c r="C516" i="41"/>
  <c r="F147" i="41"/>
  <c r="C422" i="41"/>
  <c r="F619" i="41"/>
  <c r="C462" i="41"/>
  <c r="C118" i="41"/>
  <c r="F426" i="41"/>
  <c r="C275" i="41"/>
  <c r="F40" i="41"/>
  <c r="C121" i="41"/>
  <c r="C657" i="41"/>
  <c r="F159" i="41"/>
  <c r="F309" i="41"/>
  <c r="C255" i="41"/>
  <c r="F416" i="41"/>
  <c r="F103" i="41"/>
  <c r="F234" i="41"/>
  <c r="C308" i="41"/>
  <c r="F75" i="41"/>
  <c r="F151" i="41"/>
  <c r="F652" i="41"/>
  <c r="F692" i="41"/>
  <c r="F197" i="41"/>
  <c r="F382" i="41"/>
  <c r="C254" i="41"/>
  <c r="F351" i="41"/>
  <c r="C30" i="41"/>
  <c r="C135" i="41"/>
  <c r="C358" i="41"/>
  <c r="F556" i="41"/>
  <c r="F220" i="41"/>
  <c r="C62" i="41"/>
  <c r="F148" i="41"/>
  <c r="C446" i="41"/>
  <c r="C574" i="41"/>
  <c r="C579" i="41"/>
  <c r="F67" i="41"/>
  <c r="F569" i="41"/>
  <c r="C671" i="41"/>
  <c r="C38" i="41"/>
  <c r="C122" i="41"/>
  <c r="C76" i="41"/>
  <c r="C658" i="41"/>
  <c r="F374" i="41"/>
  <c r="C258" i="41"/>
  <c r="F659" i="41"/>
  <c r="C126" i="41"/>
  <c r="C158" i="41"/>
  <c r="F620" i="41"/>
  <c r="C371" i="41"/>
  <c r="F704" i="41"/>
  <c r="C429" i="41"/>
  <c r="C249" i="41"/>
  <c r="F346" i="41"/>
  <c r="F379" i="41"/>
  <c r="F515" i="41"/>
  <c r="F492" i="41"/>
  <c r="F458" i="41"/>
  <c r="F179" i="41"/>
  <c r="F311" i="41"/>
  <c r="F112" i="41"/>
  <c r="C201" i="41"/>
  <c r="C653" i="41"/>
  <c r="F271" i="41"/>
  <c r="C359" i="41"/>
  <c r="F461" i="41"/>
  <c r="F588" i="41"/>
  <c r="F630" i="41"/>
  <c r="F543" i="41"/>
  <c r="C270" i="41"/>
  <c r="C496" i="41"/>
  <c r="F554" i="41"/>
  <c r="F385" i="41"/>
  <c r="F611" i="41"/>
  <c r="C241" i="41"/>
  <c r="F544" i="41"/>
  <c r="C554" i="41"/>
  <c r="F247" i="41"/>
  <c r="F64" i="41"/>
  <c r="F69" i="41"/>
  <c r="C468" i="41"/>
  <c r="C116" i="41"/>
  <c r="C209" i="41"/>
  <c r="F274" i="41"/>
  <c r="F673" i="41"/>
  <c r="C655" i="41"/>
  <c r="C404" i="41"/>
  <c r="F282" i="41"/>
  <c r="C589" i="41"/>
  <c r="F265" i="41"/>
  <c r="C97" i="41"/>
  <c r="F634" i="41"/>
  <c r="C645" i="41"/>
  <c r="F399" i="41"/>
  <c r="F465" i="41"/>
  <c r="F48" i="41"/>
  <c r="C310" i="41"/>
  <c r="C133" i="41"/>
  <c r="F542" i="41"/>
  <c r="C498" i="41"/>
  <c r="F39" i="41"/>
  <c r="F105" i="41"/>
  <c r="F565" i="41"/>
  <c r="C262" i="41"/>
  <c r="F688" i="41"/>
  <c r="C692" i="41"/>
  <c r="F451" i="41"/>
  <c r="C68" i="41"/>
  <c r="C178" i="41"/>
  <c r="C242" i="41"/>
  <c r="F524" i="41"/>
  <c r="F83" i="41"/>
  <c r="F268" i="41"/>
  <c r="C230" i="41"/>
  <c r="F163" i="41"/>
  <c r="C617" i="41"/>
  <c r="C129" i="41"/>
  <c r="C325" i="41"/>
  <c r="F375" i="41"/>
  <c r="F462" i="41"/>
  <c r="C479" i="41"/>
  <c r="C318" i="41"/>
  <c r="C207" i="41"/>
  <c r="C505" i="41"/>
  <c r="F360" i="41"/>
  <c r="F133" i="41"/>
  <c r="F695" i="41"/>
  <c r="C95" i="41"/>
  <c r="F420" i="41"/>
  <c r="F114" i="41"/>
  <c r="C302" i="41"/>
  <c r="F261" i="41"/>
  <c r="F109" i="41"/>
  <c r="C452" i="41"/>
  <c r="C710" i="41"/>
  <c r="C141" i="41"/>
  <c r="F508" i="41"/>
  <c r="F87" i="41"/>
  <c r="C506" i="41"/>
  <c r="F36" i="41"/>
  <c r="F607" i="41"/>
  <c r="C694" i="41"/>
  <c r="F476" i="41"/>
  <c r="C526" i="41"/>
  <c r="C342" i="41"/>
  <c r="F41" i="41"/>
  <c r="C188" i="41"/>
  <c r="C34" i="41"/>
  <c r="F696" i="41"/>
  <c r="F551" i="41"/>
  <c r="F223" i="41"/>
  <c r="F76" i="41"/>
  <c r="F46" i="41"/>
  <c r="C127" i="41"/>
  <c r="F177" i="41"/>
  <c r="F84" i="41"/>
  <c r="C326" i="41"/>
  <c r="C408" i="41"/>
  <c r="F689" i="41"/>
  <c r="F192" i="41"/>
  <c r="C693" i="41"/>
  <c r="F614" i="41"/>
  <c r="C355" i="41"/>
  <c r="F479" i="41"/>
  <c r="F21" i="41"/>
  <c r="F106" i="41"/>
  <c r="F445" i="41"/>
  <c r="C179" i="41"/>
  <c r="C491" i="41"/>
  <c r="C676" i="41"/>
  <c r="C248" i="41"/>
  <c r="F373" i="41"/>
  <c r="C277" i="41"/>
  <c r="F132" i="41"/>
  <c r="C466" i="41"/>
  <c r="F186" i="41"/>
  <c r="F587" i="41"/>
  <c r="F685" i="41"/>
  <c r="C431" i="41"/>
  <c r="F56" i="41"/>
  <c r="F65" i="41"/>
  <c r="F545" i="41"/>
  <c r="C509" i="41"/>
  <c r="F527" i="41"/>
  <c r="C271" i="41"/>
  <c r="C675" i="41"/>
  <c r="C543" i="41"/>
  <c r="C566" i="41"/>
  <c r="F324" i="41"/>
  <c r="C50" i="41"/>
  <c r="F703" i="41"/>
  <c r="F573" i="41"/>
  <c r="F141" i="41"/>
  <c r="C305" i="41"/>
  <c r="F16" i="41"/>
  <c r="C75" i="41"/>
  <c r="F509" i="41"/>
  <c r="C600" i="41"/>
  <c r="C36" i="41"/>
  <c r="F139" i="41"/>
  <c r="F218" i="41"/>
  <c r="C147" i="41"/>
  <c r="C348" i="41"/>
  <c r="F583" i="41"/>
  <c r="C591" i="41"/>
  <c r="C388" i="41"/>
  <c r="F190" i="41"/>
  <c r="F187" i="41"/>
  <c r="F232" i="41"/>
  <c r="F680" i="41"/>
  <c r="F98" i="41"/>
  <c r="C54" i="41"/>
  <c r="F602" i="41"/>
  <c r="F628" i="41"/>
  <c r="F581" i="41"/>
  <c r="F270" i="41"/>
  <c r="F180" i="41"/>
  <c r="F380" i="41"/>
  <c r="C623" i="41"/>
  <c r="C194" i="41"/>
  <c r="F484" i="41"/>
  <c r="C673" i="41"/>
  <c r="C40" i="41"/>
  <c r="F507" i="41"/>
  <c r="C638" i="41"/>
  <c r="C690" i="41"/>
  <c r="C17" i="41"/>
  <c r="F302" i="41"/>
  <c r="F494" i="41"/>
  <c r="F457" i="41"/>
  <c r="F532" i="41"/>
  <c r="F347" i="41"/>
  <c r="C298" i="41"/>
  <c r="C513" i="41"/>
  <c r="C397" i="41"/>
  <c r="C35" i="41"/>
  <c r="F681" i="41"/>
  <c r="C394" i="41"/>
  <c r="F541" i="41"/>
  <c r="C237" i="41"/>
  <c r="F511" i="41"/>
  <c r="C569" i="41"/>
  <c r="F55" i="41"/>
  <c r="C228" i="41"/>
  <c r="C132" i="41"/>
  <c r="F214" i="41"/>
  <c r="F500" i="41"/>
  <c r="C471" i="41"/>
  <c r="C149" i="41"/>
  <c r="F665" i="41"/>
  <c r="C475" i="41"/>
  <c r="F28" i="41"/>
  <c r="C633" i="41"/>
  <c r="F241" i="41"/>
  <c r="F547" i="41"/>
  <c r="C145" i="41"/>
  <c r="C532" i="41"/>
  <c r="F326" i="41"/>
  <c r="F20" i="41"/>
  <c r="F13" i="41"/>
  <c r="B85" i="29"/>
  <c r="E85" i="29" s="1"/>
  <c r="G77" i="29"/>
  <c r="G38" i="29"/>
  <c r="D149" i="29"/>
  <c r="G22" i="39"/>
  <c r="M15" i="11"/>
  <c r="K127" i="11"/>
  <c r="K130" i="11" s="1"/>
  <c r="F711" i="41"/>
  <c r="F242" i="41"/>
  <c r="C52" i="41"/>
  <c r="F71" i="41"/>
  <c r="F128" i="41"/>
  <c r="C336" i="41"/>
  <c r="C278" i="41"/>
  <c r="F454" i="41"/>
  <c r="C322" i="41"/>
  <c r="F336" i="41"/>
  <c r="F219" i="41"/>
  <c r="C364" i="41"/>
  <c r="F368" i="41"/>
  <c r="C195" i="41"/>
  <c r="C709" i="41"/>
  <c r="F482" i="41"/>
  <c r="F308" i="41"/>
  <c r="C501" i="41"/>
  <c r="C533" i="41"/>
  <c r="F88" i="41"/>
  <c r="C167" i="41"/>
  <c r="C377" i="41"/>
  <c r="F229" i="41"/>
  <c r="F31" i="41"/>
  <c r="C252" i="41"/>
  <c r="C233" i="41"/>
  <c r="C311" i="41"/>
  <c r="C164" i="41"/>
  <c r="F68" i="41"/>
  <c r="C480" i="41"/>
  <c r="F313" i="41"/>
  <c r="C590" i="41"/>
  <c r="C55" i="41"/>
  <c r="F57" i="41"/>
  <c r="C464" i="41"/>
  <c r="C57" i="41"/>
  <c r="F149" i="41"/>
  <c r="C331" i="41"/>
  <c r="C551" i="41"/>
  <c r="F577" i="41"/>
  <c r="C635" i="41"/>
  <c r="F66" i="41"/>
  <c r="C263" i="41"/>
  <c r="C592" i="41"/>
  <c r="F449" i="41"/>
  <c r="C702" i="41"/>
  <c r="F463" i="41"/>
  <c r="F216" i="41"/>
  <c r="C357" i="41"/>
  <c r="F357" i="41"/>
  <c r="F327" i="41"/>
  <c r="F140" i="41"/>
  <c r="F432" i="41"/>
  <c r="F593" i="41"/>
  <c r="C400" i="41"/>
  <c r="F275" i="41"/>
  <c r="F434" i="41"/>
  <c r="C699" i="41"/>
  <c r="F487" i="41"/>
  <c r="F578" i="41"/>
  <c r="F708" i="41"/>
  <c r="C251" i="41"/>
  <c r="C250" i="41"/>
  <c r="F388" i="41"/>
  <c r="C445" i="41"/>
  <c r="C416" i="41"/>
  <c r="C360" i="41"/>
  <c r="C69" i="41"/>
  <c r="C515" i="41"/>
  <c r="C525" i="41"/>
  <c r="F471" i="41"/>
  <c r="F456" i="41"/>
  <c r="F576" i="41"/>
  <c r="C86" i="41"/>
  <c r="F110" i="41"/>
  <c r="C401" i="41"/>
  <c r="F601" i="41"/>
  <c r="C563" i="41"/>
  <c r="F231" i="41"/>
  <c r="F194" i="41"/>
  <c r="C411" i="41"/>
  <c r="F78" i="41"/>
  <c r="C701" i="41"/>
  <c r="F571" i="41"/>
  <c r="C198" i="41"/>
  <c r="C108" i="41"/>
  <c r="F251" i="41"/>
  <c r="F598" i="41"/>
  <c r="F137" i="41"/>
  <c r="C193" i="41"/>
  <c r="F318" i="41"/>
  <c r="F643" i="41"/>
  <c r="C504" i="41"/>
  <c r="C596" i="41"/>
  <c r="F176" i="41"/>
  <c r="F116" i="41"/>
  <c r="C595" i="41"/>
  <c r="C79" i="41"/>
  <c r="F359" i="41"/>
  <c r="C666" i="41"/>
  <c r="F299" i="41"/>
  <c r="C426" i="41"/>
  <c r="C598" i="41"/>
  <c r="F81" i="41"/>
  <c r="C94" i="41"/>
  <c r="F35" i="41"/>
  <c r="F205" i="41"/>
  <c r="C111" i="41"/>
  <c r="C65" i="41"/>
  <c r="C389" i="41"/>
  <c r="F72" i="41"/>
  <c r="C56" i="41"/>
  <c r="F298" i="41"/>
  <c r="C349" i="41"/>
  <c r="C368" i="41"/>
  <c r="F182" i="41"/>
  <c r="F97" i="41"/>
  <c r="F94" i="41"/>
  <c r="C593" i="41"/>
  <c r="C564" i="41"/>
  <c r="C63" i="41"/>
  <c r="C575" i="41"/>
  <c r="F574" i="41"/>
  <c r="C296" i="41"/>
  <c r="F566" i="41"/>
  <c r="F478" i="41"/>
  <c r="C338" i="41"/>
  <c r="C537" i="41"/>
  <c r="F86" i="41"/>
  <c r="C240" i="41"/>
  <c r="C77" i="41"/>
  <c r="F27" i="41"/>
  <c r="C447" i="41"/>
  <c r="F563" i="41"/>
  <c r="C528" i="41"/>
  <c r="F125" i="41"/>
  <c r="C100" i="41"/>
  <c r="F621" i="41"/>
  <c r="F419" i="41"/>
  <c r="C583" i="41"/>
  <c r="F117" i="41"/>
  <c r="C524" i="41"/>
  <c r="F653" i="41"/>
  <c r="C679" i="41"/>
  <c r="F517" i="41"/>
  <c r="F203" i="41"/>
  <c r="F328" i="41"/>
  <c r="C123" i="41"/>
  <c r="C372" i="41"/>
  <c r="C219" i="41"/>
  <c r="F472" i="41"/>
  <c r="F280" i="41"/>
  <c r="F526" i="41"/>
  <c r="C436" i="41"/>
  <c r="F631" i="41"/>
  <c r="F655" i="41"/>
  <c r="C166" i="41"/>
  <c r="F604" i="41"/>
  <c r="F584" i="41"/>
  <c r="C687" i="41"/>
  <c r="C457" i="41"/>
  <c r="C287" i="41"/>
  <c r="C440" i="41"/>
  <c r="F283" i="41"/>
  <c r="F63" i="41"/>
  <c r="F136" i="41"/>
  <c r="C125" i="41"/>
  <c r="C678" i="41"/>
  <c r="C467" i="41"/>
  <c r="F278" i="41"/>
  <c r="C441" i="41"/>
  <c r="F195" i="41"/>
  <c r="F684" i="41"/>
  <c r="C70" i="41"/>
  <c r="C23" i="41"/>
  <c r="C81" i="41"/>
  <c r="F658" i="41"/>
  <c r="C203" i="41"/>
  <c r="C136" i="41"/>
  <c r="C708" i="41"/>
  <c r="C374" i="41"/>
  <c r="F331" i="41"/>
  <c r="F397" i="41"/>
  <c r="C680" i="41"/>
  <c r="F377" i="41"/>
  <c r="C386" i="41"/>
  <c r="C529" i="41"/>
  <c r="F335" i="41"/>
  <c r="F683" i="41"/>
  <c r="F317" i="41"/>
  <c r="C607" i="41"/>
  <c r="F428" i="41"/>
  <c r="F178" i="41"/>
  <c r="C150" i="41"/>
  <c r="C418" i="41"/>
  <c r="F506" i="41"/>
  <c r="F459" i="41"/>
  <c r="F99" i="41"/>
  <c r="F687" i="41"/>
  <c r="F674" i="41"/>
  <c r="C601" i="41"/>
  <c r="C625" i="41"/>
  <c r="F497" i="41"/>
  <c r="C460" i="41"/>
  <c r="F513" i="41"/>
  <c r="F468" i="41"/>
  <c r="C328" i="41"/>
  <c r="C449" i="41"/>
  <c r="F633" i="41"/>
  <c r="C369" i="41"/>
  <c r="F193" i="41"/>
  <c r="C660" i="41"/>
  <c r="F539" i="41"/>
  <c r="F155" i="41"/>
  <c r="F256" i="41"/>
  <c r="F638" i="41"/>
  <c r="C634" i="41"/>
  <c r="F264" i="41"/>
  <c r="F669" i="41"/>
  <c r="F666" i="41"/>
  <c r="C542" i="41"/>
  <c r="F224" i="41"/>
  <c r="C295" i="41"/>
  <c r="C286" i="41"/>
  <c r="F585" i="41"/>
  <c r="C174" i="41"/>
  <c r="F425" i="41"/>
  <c r="F694" i="41"/>
  <c r="F145" i="41"/>
  <c r="C405" i="41"/>
  <c r="C393" i="41"/>
  <c r="C130" i="41"/>
  <c r="F325" i="41"/>
  <c r="F322" i="41"/>
  <c r="F53" i="41"/>
  <c r="C304" i="41"/>
  <c r="F217" i="41"/>
  <c r="C415" i="41"/>
  <c r="C39" i="41"/>
  <c r="C413" i="41"/>
  <c r="C685" i="41"/>
  <c r="C643" i="41"/>
  <c r="F356" i="41"/>
  <c r="C280" i="41"/>
  <c r="F307" i="41"/>
  <c r="F519" i="41"/>
  <c r="C391" i="41"/>
  <c r="C253" i="41"/>
  <c r="C695" i="41"/>
  <c r="F253" i="41"/>
  <c r="F510" i="41"/>
  <c r="F124" i="41"/>
  <c r="F349" i="41"/>
  <c r="C700" i="41"/>
  <c r="C12" i="41"/>
  <c r="F142" i="41"/>
  <c r="F444" i="41"/>
  <c r="C502" i="41"/>
  <c r="F200" i="41"/>
  <c r="F107" i="41"/>
  <c r="F305" i="41"/>
  <c r="F534" i="41"/>
  <c r="C170" i="41"/>
  <c r="C28" i="41"/>
  <c r="C276" i="41"/>
  <c r="F433" i="41"/>
  <c r="C409" i="41"/>
  <c r="F369" i="41"/>
  <c r="C335" i="41"/>
  <c r="C530" i="41"/>
  <c r="F533" i="41"/>
  <c r="C548" i="41"/>
  <c r="C602" i="41"/>
  <c r="C683" i="41"/>
  <c r="F559" i="41"/>
  <c r="C96" i="41"/>
  <c r="F390" i="41"/>
  <c r="F525" i="41"/>
  <c r="F675" i="41"/>
  <c r="F266" i="41"/>
  <c r="C31" i="41"/>
  <c r="C71" i="41"/>
  <c r="F211" i="41"/>
  <c r="F564" i="41"/>
  <c r="F17" i="41"/>
  <c r="C540" i="41"/>
  <c r="F636" i="41"/>
  <c r="F372" i="41"/>
  <c r="C367" i="41"/>
  <c r="F443" i="41"/>
  <c r="C437" i="41"/>
  <c r="F44" i="41"/>
  <c r="C478" i="41"/>
  <c r="F488" i="41"/>
  <c r="C210" i="41"/>
  <c r="C381" i="41"/>
  <c r="F575" i="41"/>
  <c r="F310" i="41"/>
  <c r="C176" i="41"/>
  <c r="C646" i="41"/>
  <c r="F625" i="41"/>
  <c r="C58" i="41"/>
  <c r="C412" i="41"/>
  <c r="C90" i="41"/>
  <c r="C168" i="41"/>
  <c r="C91" i="41"/>
  <c r="C640" i="41"/>
  <c r="C559" i="41"/>
  <c r="C546" i="41"/>
  <c r="F486" i="41"/>
  <c r="C620" i="41"/>
  <c r="C534" i="41"/>
  <c r="F257" i="41"/>
  <c r="F162" i="41"/>
  <c r="C234" i="41"/>
  <c r="F386" i="41"/>
  <c r="C14" i="41"/>
  <c r="C402" i="41"/>
  <c r="C669" i="41"/>
  <c r="C191" i="41"/>
  <c r="F297" i="41"/>
  <c r="F590" i="41"/>
  <c r="F134" i="41"/>
  <c r="F258" i="41"/>
  <c r="F333" i="41"/>
  <c r="C609" i="41"/>
  <c r="F23" i="41"/>
  <c r="C353" i="41"/>
  <c r="C128" i="41"/>
  <c r="C517" i="41"/>
  <c r="F295" i="41"/>
  <c r="F528" i="41"/>
  <c r="C376" i="41"/>
  <c r="F617" i="41"/>
  <c r="F596" i="41"/>
  <c r="F641" i="41"/>
  <c r="C315" i="41"/>
  <c r="F79" i="41"/>
  <c r="C387" i="41"/>
  <c r="F498" i="41"/>
  <c r="C102" i="41"/>
  <c r="C151" i="41"/>
  <c r="F171" i="41"/>
  <c r="C282" i="41"/>
  <c r="F512" i="41"/>
  <c r="C544" i="41"/>
  <c r="C392" i="41"/>
  <c r="C486" i="41"/>
  <c r="F14" i="41"/>
  <c r="G24" i="39"/>
  <c r="D24" i="39"/>
  <c r="D35" i="29"/>
  <c r="G26" i="29"/>
  <c r="D19" i="29"/>
  <c r="G99" i="29" l="1"/>
  <c r="D99" i="29"/>
  <c r="D154" i="29"/>
  <c r="D17" i="39"/>
  <c r="D22" i="39"/>
  <c r="D32" i="39"/>
  <c r="D34" i="39"/>
  <c r="G24" i="29"/>
  <c r="B17" i="39"/>
  <c r="E17" i="39" s="1"/>
  <c r="B32" i="39"/>
  <c r="E32" i="39" s="1"/>
  <c r="B19" i="39"/>
  <c r="E19" i="39" s="1"/>
  <c r="B34" i="39"/>
  <c r="E34" i="39" s="1"/>
  <c r="B38" i="29"/>
  <c r="E38" i="29" s="1"/>
  <c r="G131" i="29"/>
  <c r="D109" i="29"/>
  <c r="H109" i="29" s="1"/>
  <c r="B40" i="29"/>
  <c r="E40" i="29" s="1"/>
  <c r="G74" i="29"/>
  <c r="B90" i="29"/>
  <c r="E90" i="29" s="1"/>
  <c r="D133" i="29"/>
  <c r="H133" i="29" s="1"/>
  <c r="B112" i="29"/>
  <c r="E112" i="29" s="1"/>
  <c r="G33" i="29"/>
  <c r="G124" i="29"/>
  <c r="G160" i="29"/>
  <c r="B122" i="29"/>
  <c r="E122" i="29" s="1"/>
  <c r="D115" i="29"/>
  <c r="H115" i="29" s="1"/>
  <c r="B65" i="29"/>
  <c r="E65" i="29" s="1"/>
  <c r="G112" i="29"/>
  <c r="D160" i="29"/>
  <c r="D58" i="29"/>
  <c r="H58" i="29" s="1"/>
  <c r="B133" i="29"/>
  <c r="E133" i="29" s="1"/>
  <c r="D33" i="29"/>
  <c r="G143" i="29"/>
  <c r="B124" i="29"/>
  <c r="E124" i="29" s="1"/>
  <c r="G115" i="29"/>
  <c r="G65" i="29"/>
  <c r="D90" i="29"/>
  <c r="G58" i="29"/>
  <c r="D122" i="29"/>
  <c r="J122" i="29" s="1"/>
  <c r="D143" i="29"/>
  <c r="B149" i="29"/>
  <c r="E149" i="29" s="1"/>
  <c r="D85" i="29"/>
  <c r="J85" i="29" s="1"/>
  <c r="D92" i="29"/>
  <c r="H92" i="29" s="1"/>
  <c r="D28" i="39"/>
  <c r="G20" i="39"/>
  <c r="B148" i="29"/>
  <c r="E148" i="29" s="1"/>
  <c r="D67" i="29"/>
  <c r="H67" i="29" s="1"/>
  <c r="D68" i="29"/>
  <c r="D20" i="29"/>
  <c r="I20" i="29" s="1"/>
  <c r="D33" i="39"/>
  <c r="I33" i="39" s="1"/>
  <c r="B18" i="39"/>
  <c r="E18" i="39" s="1"/>
  <c r="G29" i="39"/>
  <c r="B30" i="39"/>
  <c r="E30" i="39" s="1"/>
  <c r="B72" i="29"/>
  <c r="E72" i="29" s="1"/>
  <c r="B16" i="39"/>
  <c r="E16" i="39" s="1"/>
  <c r="G16" i="39"/>
  <c r="D16" i="39"/>
  <c r="G144" i="29"/>
  <c r="D148" i="29"/>
  <c r="H148" i="29" s="1"/>
  <c r="G105" i="29"/>
  <c r="D77" i="29"/>
  <c r="I77" i="29" s="1"/>
  <c r="G33" i="39"/>
  <c r="I30" i="39"/>
  <c r="D106" i="29"/>
  <c r="G18" i="39"/>
  <c r="D29" i="39"/>
  <c r="I29" i="39" s="1"/>
  <c r="B28" i="39"/>
  <c r="E28" i="39" s="1"/>
  <c r="D20" i="39"/>
  <c r="B128" i="29"/>
  <c r="E128" i="29" s="1"/>
  <c r="G104" i="29"/>
  <c r="G59" i="29"/>
  <c r="B55" i="29"/>
  <c r="E55" i="29" s="1"/>
  <c r="D31" i="39"/>
  <c r="I31" i="39" s="1"/>
  <c r="B131" i="29"/>
  <c r="E131" i="29" s="1"/>
  <c r="B109" i="29"/>
  <c r="E109" i="29" s="1"/>
  <c r="D57" i="29"/>
  <c r="I57" i="29" s="1"/>
  <c r="B64" i="29"/>
  <c r="E64" i="29" s="1"/>
  <c r="B48" i="29"/>
  <c r="E48" i="29" s="1"/>
  <c r="B89" i="29"/>
  <c r="E89" i="29" s="1"/>
  <c r="G117" i="29"/>
  <c r="D40" i="29"/>
  <c r="H40" i="29" s="1"/>
  <c r="D86" i="29"/>
  <c r="I86" i="29" s="1"/>
  <c r="G120" i="29"/>
  <c r="D26" i="39"/>
  <c r="I26" i="39" s="1"/>
  <c r="G66" i="29"/>
  <c r="D94" i="29"/>
  <c r="I94" i="29" s="1"/>
  <c r="G23" i="29"/>
  <c r="G23" i="39"/>
  <c r="D21" i="39"/>
  <c r="J21" i="39" s="1"/>
  <c r="D81" i="29"/>
  <c r="I81" i="29" s="1"/>
  <c r="G111" i="29"/>
  <c r="G18" i="29"/>
  <c r="B100" i="29"/>
  <c r="E100" i="29" s="1"/>
  <c r="B97" i="29"/>
  <c r="E97" i="29" s="1"/>
  <c r="D132" i="29"/>
  <c r="H132" i="29" s="1"/>
  <c r="G26" i="39"/>
  <c r="B23" i="39"/>
  <c r="E23" i="39" s="1"/>
  <c r="G21" i="39"/>
  <c r="B18" i="29"/>
  <c r="E18" i="29" s="1"/>
  <c r="B114" i="29"/>
  <c r="E114" i="29" s="1"/>
  <c r="D113" i="29"/>
  <c r="J113" i="29" s="1"/>
  <c r="G25" i="39"/>
  <c r="B121" i="29"/>
  <c r="E121" i="29" s="1"/>
  <c r="G89" i="29"/>
  <c r="B117" i="29"/>
  <c r="E117" i="29" s="1"/>
  <c r="G57" i="29"/>
  <c r="D74" i="29"/>
  <c r="H74" i="29" s="1"/>
  <c r="B35" i="29"/>
  <c r="E35" i="29" s="1"/>
  <c r="B24" i="29"/>
  <c r="E24" i="29" s="1"/>
  <c r="D59" i="29"/>
  <c r="H59" i="29" s="1"/>
  <c r="G48" i="29"/>
  <c r="G86" i="29"/>
  <c r="G27" i="39"/>
  <c r="D25" i="39"/>
  <c r="I25" i="39" s="1"/>
  <c r="B35" i="39"/>
  <c r="E35" i="39" s="1"/>
  <c r="B27" i="39"/>
  <c r="E27" i="39" s="1"/>
  <c r="G35" i="39"/>
  <c r="D120" i="29"/>
  <c r="J120" i="29" s="1"/>
  <c r="G64" i="29"/>
  <c r="G154" i="29"/>
  <c r="G31" i="39"/>
  <c r="D75" i="29"/>
  <c r="I75" i="29" s="1"/>
  <c r="D37" i="29"/>
  <c r="I37" i="29" s="1"/>
  <c r="G47" i="29"/>
  <c r="G73" i="29"/>
  <c r="G53" i="29"/>
  <c r="G107" i="29"/>
  <c r="B36" i="29"/>
  <c r="E36" i="29" s="1"/>
  <c r="B82" i="29"/>
  <c r="E82" i="29" s="1"/>
  <c r="B51" i="29"/>
  <c r="E51" i="29" s="1"/>
  <c r="D44" i="29"/>
  <c r="I44" i="29" s="1"/>
  <c r="D110" i="29"/>
  <c r="H110" i="29" s="1"/>
  <c r="B43" i="29"/>
  <c r="E43" i="29" s="1"/>
  <c r="D157" i="29"/>
  <c r="J157" i="29" s="1"/>
  <c r="D79" i="29"/>
  <c r="J79" i="29" s="1"/>
  <c r="D27" i="29"/>
  <c r="J27" i="29" s="1"/>
  <c r="D118" i="29"/>
  <c r="H118" i="29" s="1"/>
  <c r="B71" i="29"/>
  <c r="E71" i="29" s="1"/>
  <c r="B164" i="29"/>
  <c r="E164" i="29" s="1"/>
  <c r="G87" i="29"/>
  <c r="D93" i="29"/>
  <c r="H93" i="29" s="1"/>
  <c r="D47" i="29"/>
  <c r="I47" i="29" s="1"/>
  <c r="D51" i="29"/>
  <c r="J51" i="29" s="1"/>
  <c r="D34" i="29"/>
  <c r="I34" i="29" s="1"/>
  <c r="G44" i="29"/>
  <c r="D30" i="29"/>
  <c r="I30" i="29" s="1"/>
  <c r="G157" i="29"/>
  <c r="B106" i="29"/>
  <c r="E106" i="29" s="1"/>
  <c r="B37" i="29"/>
  <c r="E37" i="29" s="1"/>
  <c r="B79" i="29"/>
  <c r="E79" i="29" s="1"/>
  <c r="G67" i="29"/>
  <c r="G135" i="29"/>
  <c r="G68" i="29"/>
  <c r="B96" i="29"/>
  <c r="E96" i="29" s="1"/>
  <c r="B93" i="29"/>
  <c r="E93" i="29" s="1"/>
  <c r="B31" i="29"/>
  <c r="E31" i="29" s="1"/>
  <c r="G55" i="29"/>
  <c r="B73" i="29"/>
  <c r="E73" i="29" s="1"/>
  <c r="G137" i="29"/>
  <c r="D31" i="29"/>
  <c r="H31" i="29" s="1"/>
  <c r="B34" i="29"/>
  <c r="E34" i="29" s="1"/>
  <c r="B30" i="29"/>
  <c r="E30" i="29" s="1"/>
  <c r="G76" i="29"/>
  <c r="B110" i="29"/>
  <c r="E110" i="29" s="1"/>
  <c r="B84" i="29"/>
  <c r="E84" i="29" s="1"/>
  <c r="G56" i="29"/>
  <c r="G43" i="29"/>
  <c r="D137" i="29"/>
  <c r="I137" i="29" s="1"/>
  <c r="G121" i="29"/>
  <c r="B107" i="29"/>
  <c r="E107" i="29" s="1"/>
  <c r="H30" i="39"/>
  <c r="K30" i="39" s="1"/>
  <c r="G92" i="29"/>
  <c r="D36" i="29"/>
  <c r="J36" i="29" s="1"/>
  <c r="D82" i="29"/>
  <c r="I82" i="29" s="1"/>
  <c r="B135" i="29"/>
  <c r="E135" i="29" s="1"/>
  <c r="G108" i="29"/>
  <c r="G127" i="29"/>
  <c r="D155" i="29"/>
  <c r="J155" i="29" s="1"/>
  <c r="I9" i="54"/>
  <c r="D9" i="54"/>
  <c r="E9" i="54" s="1"/>
  <c r="C10" i="54"/>
  <c r="H9" i="54"/>
  <c r="D76" i="29"/>
  <c r="J76" i="29" s="1"/>
  <c r="D53" i="29"/>
  <c r="I53" i="29" s="1"/>
  <c r="D84" i="29"/>
  <c r="I84" i="29" s="1"/>
  <c r="B56" i="29"/>
  <c r="E56" i="29" s="1"/>
  <c r="B75" i="29"/>
  <c r="E75" i="29" s="1"/>
  <c r="G27" i="29"/>
  <c r="D127" i="29"/>
  <c r="H127" i="29" s="1"/>
  <c r="G98" i="29"/>
  <c r="B101" i="29"/>
  <c r="E101" i="29" s="1"/>
  <c r="B88" i="29"/>
  <c r="E88" i="29" s="1"/>
  <c r="G162" i="29"/>
  <c r="B41" i="29"/>
  <c r="E41" i="29" s="1"/>
  <c r="G96" i="29"/>
  <c r="B39" i="29"/>
  <c r="E39" i="29" s="1"/>
  <c r="G116" i="29"/>
  <c r="D88" i="29"/>
  <c r="I88" i="29" s="1"/>
  <c r="B165" i="29"/>
  <c r="E165" i="29" s="1"/>
  <c r="D95" i="29"/>
  <c r="J95" i="29" s="1"/>
  <c r="B69" i="29"/>
  <c r="E69" i="29" s="1"/>
  <c r="B32" i="29"/>
  <c r="E32" i="29" s="1"/>
  <c r="G129" i="29"/>
  <c r="D134" i="29"/>
  <c r="H134" i="29" s="1"/>
  <c r="B16" i="29"/>
  <c r="E16" i="29" s="1"/>
  <c r="D159" i="29"/>
  <c r="H159" i="29" s="1"/>
  <c r="D152" i="29"/>
  <c r="H152" i="29" s="1"/>
  <c r="B61" i="29"/>
  <c r="E61" i="29" s="1"/>
  <c r="G29" i="29"/>
  <c r="B54" i="29"/>
  <c r="E54" i="29" s="1"/>
  <c r="B42" i="29"/>
  <c r="E42" i="29" s="1"/>
  <c r="D17" i="29"/>
  <c r="J17" i="29" s="1"/>
  <c r="B62" i="29"/>
  <c r="E62" i="29" s="1"/>
  <c r="G125" i="29"/>
  <c r="G142" i="29"/>
  <c r="B138" i="29"/>
  <c r="E138" i="29" s="1"/>
  <c r="D102" i="29"/>
  <c r="H102" i="29" s="1"/>
  <c r="G152" i="29"/>
  <c r="D45" i="29"/>
  <c r="H45" i="29" s="1"/>
  <c r="G126" i="29"/>
  <c r="D153" i="29"/>
  <c r="I153" i="29" s="1"/>
  <c r="B142" i="29"/>
  <c r="E142" i="29" s="1"/>
  <c r="G69" i="29"/>
  <c r="B29" i="29"/>
  <c r="E29" i="29" s="1"/>
  <c r="D70" i="29"/>
  <c r="H70" i="29" s="1"/>
  <c r="D42" i="29"/>
  <c r="I42" i="29" s="1"/>
  <c r="D32" i="29"/>
  <c r="J32" i="29" s="1"/>
  <c r="G138" i="29"/>
  <c r="G25" i="29"/>
  <c r="B102" i="29"/>
  <c r="E102" i="29" s="1"/>
  <c r="D129" i="29"/>
  <c r="I129" i="29" s="1"/>
  <c r="D163" i="29"/>
  <c r="J163" i="29" s="1"/>
  <c r="D87" i="29"/>
  <c r="H87" i="29" s="1"/>
  <c r="B130" i="29"/>
  <c r="E130" i="29" s="1"/>
  <c r="G60" i="29"/>
  <c r="D16" i="29"/>
  <c r="I16" i="29" s="1"/>
  <c r="B83" i="29"/>
  <c r="E83" i="29" s="1"/>
  <c r="G118" i="29"/>
  <c r="D164" i="29"/>
  <c r="H164" i="29" s="1"/>
  <c r="B159" i="29"/>
  <c r="E159" i="29" s="1"/>
  <c r="B45" i="29"/>
  <c r="E45" i="29" s="1"/>
  <c r="B126" i="29"/>
  <c r="E126" i="29" s="1"/>
  <c r="G153" i="29"/>
  <c r="G54" i="29"/>
  <c r="B17" i="29"/>
  <c r="E17" i="29" s="1"/>
  <c r="B25" i="29"/>
  <c r="E25" i="29" s="1"/>
  <c r="B134" i="29"/>
  <c r="E134" i="29" s="1"/>
  <c r="B163" i="29"/>
  <c r="E163" i="29" s="1"/>
  <c r="G71" i="29"/>
  <c r="G95" i="29"/>
  <c r="D125" i="29"/>
  <c r="H125" i="29" s="1"/>
  <c r="D83" i="29"/>
  <c r="I83" i="29" s="1"/>
  <c r="G62" i="29"/>
  <c r="D60" i="29"/>
  <c r="J60" i="29" s="1"/>
  <c r="G147" i="29"/>
  <c r="B150" i="29"/>
  <c r="E150" i="29" s="1"/>
  <c r="B50" i="29"/>
  <c r="E50" i="29" s="1"/>
  <c r="B141" i="29"/>
  <c r="E141" i="29" s="1"/>
  <c r="B145" i="29"/>
  <c r="E145" i="29" s="1"/>
  <c r="D39" i="29"/>
  <c r="H39" i="29" s="1"/>
  <c r="D52" i="29"/>
  <c r="H52" i="29" s="1"/>
  <c r="D162" i="29"/>
  <c r="I162" i="29" s="1"/>
  <c r="G91" i="29"/>
  <c r="D119" i="29"/>
  <c r="I119" i="29" s="1"/>
  <c r="D41" i="29"/>
  <c r="H41" i="29" s="1"/>
  <c r="G136" i="29"/>
  <c r="B108" i="29"/>
  <c r="E108" i="29" s="1"/>
  <c r="B147" i="29"/>
  <c r="E147" i="29" s="1"/>
  <c r="B146" i="29"/>
  <c r="E146" i="29" s="1"/>
  <c r="G78" i="29"/>
  <c r="B52" i="29"/>
  <c r="E52" i="29" s="1"/>
  <c r="D165" i="29"/>
  <c r="I165" i="29" s="1"/>
  <c r="B63" i="29"/>
  <c r="E63" i="29" s="1"/>
  <c r="G161" i="29"/>
  <c r="D61" i="29"/>
  <c r="I61" i="29" s="1"/>
  <c r="B70" i="29"/>
  <c r="E70" i="29" s="1"/>
  <c r="B49" i="29"/>
  <c r="E49" i="29" s="1"/>
  <c r="D28" i="29"/>
  <c r="J28" i="29" s="1"/>
  <c r="B21" i="29"/>
  <c r="E21" i="29" s="1"/>
  <c r="D123" i="29"/>
  <c r="H123" i="29" s="1"/>
  <c r="D130" i="29"/>
  <c r="H130" i="29" s="1"/>
  <c r="D151" i="29"/>
  <c r="H151" i="29" s="1"/>
  <c r="G50" i="29"/>
  <c r="G28" i="29"/>
  <c r="G151" i="29"/>
  <c r="B19" i="29"/>
  <c r="E19" i="29" s="1"/>
  <c r="B156" i="29"/>
  <c r="E156" i="29" s="1"/>
  <c r="D26" i="29"/>
  <c r="H26" i="29" s="1"/>
  <c r="B144" i="29"/>
  <c r="E144" i="29" s="1"/>
  <c r="B20" i="29"/>
  <c r="E20" i="29" s="1"/>
  <c r="B103" i="29"/>
  <c r="E103" i="29" s="1"/>
  <c r="D114" i="29"/>
  <c r="I114" i="29" s="1"/>
  <c r="B81" i="29"/>
  <c r="E81" i="29" s="1"/>
  <c r="B23" i="29"/>
  <c r="E23" i="29" s="1"/>
  <c r="D111" i="29"/>
  <c r="J111" i="29" s="1"/>
  <c r="B80" i="29"/>
  <c r="E80" i="29" s="1"/>
  <c r="D66" i="29"/>
  <c r="I66" i="29" s="1"/>
  <c r="G100" i="29"/>
  <c r="G97" i="29"/>
  <c r="B158" i="29"/>
  <c r="E158" i="29" s="1"/>
  <c r="G94" i="29"/>
  <c r="B132" i="29"/>
  <c r="E132" i="29" s="1"/>
  <c r="D49" i="29"/>
  <c r="H49" i="29" s="1"/>
  <c r="B78" i="29"/>
  <c r="E78" i="29" s="1"/>
  <c r="G123" i="29"/>
  <c r="G146" i="29"/>
  <c r="B139" i="29"/>
  <c r="E139" i="29" s="1"/>
  <c r="G141" i="29"/>
  <c r="G46" i="29"/>
  <c r="B140" i="29"/>
  <c r="E140" i="29" s="1"/>
  <c r="G128" i="29"/>
  <c r="D104" i="29"/>
  <c r="J104" i="29" s="1"/>
  <c r="G103" i="29"/>
  <c r="D105" i="29"/>
  <c r="J105" i="29" s="1"/>
  <c r="D80" i="29"/>
  <c r="I80" i="29" s="1"/>
  <c r="B22" i="29"/>
  <c r="E22" i="29" s="1"/>
  <c r="B113" i="29"/>
  <c r="E113" i="29" s="1"/>
  <c r="G158" i="29"/>
  <c r="B98" i="29"/>
  <c r="E98" i="29" s="1"/>
  <c r="G21" i="29"/>
  <c r="H21" i="29" s="1"/>
  <c r="G139" i="29"/>
  <c r="G101" i="29"/>
  <c r="D46" i="29"/>
  <c r="J46" i="29" s="1"/>
  <c r="D140" i="29"/>
  <c r="H140" i="29" s="1"/>
  <c r="D156" i="29"/>
  <c r="I156" i="29" s="1"/>
  <c r="G150" i="29"/>
  <c r="G72" i="29"/>
  <c r="D19" i="41"/>
  <c r="G19" i="41"/>
  <c r="D145" i="29"/>
  <c r="J145" i="29" s="1"/>
  <c r="G63" i="29"/>
  <c r="D161" i="29"/>
  <c r="J161" i="29" s="1"/>
  <c r="D91" i="29"/>
  <c r="J91" i="29" s="1"/>
  <c r="B119" i="29"/>
  <c r="E119" i="29" s="1"/>
  <c r="B116" i="29"/>
  <c r="E116" i="29" s="1"/>
  <c r="L19" i="41"/>
  <c r="B136" i="29"/>
  <c r="E136" i="29" s="1"/>
  <c r="G155" i="29"/>
  <c r="K131" i="11"/>
  <c r="K132" i="11" s="1"/>
  <c r="H83" i="29"/>
  <c r="H35" i="29"/>
  <c r="I35" i="29"/>
  <c r="J35" i="29"/>
  <c r="G392" i="41"/>
  <c r="D392" i="41"/>
  <c r="L392" i="41"/>
  <c r="B392" i="41"/>
  <c r="G234" i="41"/>
  <c r="B234" i="41"/>
  <c r="D234" i="41"/>
  <c r="L234" i="41"/>
  <c r="G412" i="41"/>
  <c r="B412" i="41"/>
  <c r="L412" i="41"/>
  <c r="D412" i="41"/>
  <c r="L12" i="41"/>
  <c r="B12" i="41"/>
  <c r="G12" i="41"/>
  <c r="D12" i="41"/>
  <c r="G295" i="41"/>
  <c r="B295" i="41"/>
  <c r="L295" i="41"/>
  <c r="D295" i="41"/>
  <c r="G328" i="41"/>
  <c r="D328" i="41"/>
  <c r="B328" i="41"/>
  <c r="L328" i="41"/>
  <c r="B607" i="41"/>
  <c r="L607" i="41"/>
  <c r="D607" i="41"/>
  <c r="G607" i="41"/>
  <c r="B136" i="41"/>
  <c r="G136" i="41"/>
  <c r="D136" i="41"/>
  <c r="L136" i="41"/>
  <c r="L338" i="41"/>
  <c r="B338" i="41"/>
  <c r="D338" i="41"/>
  <c r="G338" i="41"/>
  <c r="G368" i="41"/>
  <c r="D368" i="41"/>
  <c r="L368" i="41"/>
  <c r="B368" i="41"/>
  <c r="L598" i="41"/>
  <c r="B598" i="41"/>
  <c r="D598" i="41"/>
  <c r="G598" i="41"/>
  <c r="L701" i="41"/>
  <c r="B701" i="41"/>
  <c r="G701" i="41"/>
  <c r="D701" i="41"/>
  <c r="B464" i="41"/>
  <c r="G464" i="41"/>
  <c r="L464" i="41"/>
  <c r="D464" i="41"/>
  <c r="L609" i="41"/>
  <c r="D609" i="41"/>
  <c r="G609" i="41"/>
  <c r="B609" i="41"/>
  <c r="G91" i="41"/>
  <c r="B91" i="41"/>
  <c r="D91" i="41"/>
  <c r="L91" i="41"/>
  <c r="G540" i="41"/>
  <c r="D540" i="41"/>
  <c r="B540" i="41"/>
  <c r="L540" i="41"/>
  <c r="L71" i="41"/>
  <c r="D71" i="41"/>
  <c r="G71" i="41"/>
  <c r="B71" i="41"/>
  <c r="B683" i="41"/>
  <c r="D683" i="41"/>
  <c r="G683" i="41"/>
  <c r="L683" i="41"/>
  <c r="L530" i="41"/>
  <c r="B530" i="41"/>
  <c r="D530" i="41"/>
  <c r="G530" i="41"/>
  <c r="B502" i="41"/>
  <c r="G502" i="41"/>
  <c r="L502" i="41"/>
  <c r="D502" i="41"/>
  <c r="B700" i="41"/>
  <c r="D700" i="41"/>
  <c r="L700" i="41"/>
  <c r="G700" i="41"/>
  <c r="B643" i="41"/>
  <c r="G643" i="41"/>
  <c r="D643" i="41"/>
  <c r="L643" i="41"/>
  <c r="G415" i="41"/>
  <c r="L415" i="41"/>
  <c r="B415" i="41"/>
  <c r="D415" i="41"/>
  <c r="B405" i="41"/>
  <c r="D405" i="41"/>
  <c r="G405" i="41"/>
  <c r="L405" i="41"/>
  <c r="D174" i="41"/>
  <c r="B174" i="41"/>
  <c r="L174" i="41"/>
  <c r="G174" i="41"/>
  <c r="B369" i="41"/>
  <c r="G369" i="41"/>
  <c r="D369" i="41"/>
  <c r="L369" i="41"/>
  <c r="L625" i="41"/>
  <c r="B625" i="41"/>
  <c r="G625" i="41"/>
  <c r="D625" i="41"/>
  <c r="L150" i="41"/>
  <c r="D150" i="41"/>
  <c r="G150" i="41"/>
  <c r="B150" i="41"/>
  <c r="G386" i="41"/>
  <c r="D386" i="41"/>
  <c r="B386" i="41"/>
  <c r="L386" i="41"/>
  <c r="D203" i="41"/>
  <c r="L203" i="41"/>
  <c r="G203" i="41"/>
  <c r="B203" i="41"/>
  <c r="D70" i="41"/>
  <c r="G70" i="41"/>
  <c r="B70" i="41"/>
  <c r="L70" i="41"/>
  <c r="G287" i="41"/>
  <c r="D287" i="41"/>
  <c r="B287" i="41"/>
  <c r="L287" i="41"/>
  <c r="B436" i="41"/>
  <c r="L436" i="41"/>
  <c r="D436" i="41"/>
  <c r="G436" i="41"/>
  <c r="B219" i="41"/>
  <c r="G219" i="41"/>
  <c r="L219" i="41"/>
  <c r="D219" i="41"/>
  <c r="L524" i="41"/>
  <c r="B524" i="41"/>
  <c r="D524" i="41"/>
  <c r="G524" i="41"/>
  <c r="L240" i="41"/>
  <c r="G240" i="41"/>
  <c r="B240" i="41"/>
  <c r="D240" i="41"/>
  <c r="B575" i="41"/>
  <c r="L575" i="41"/>
  <c r="G575" i="41"/>
  <c r="D575" i="41"/>
  <c r="B349" i="41"/>
  <c r="G349" i="41"/>
  <c r="L349" i="41"/>
  <c r="D349" i="41"/>
  <c r="D389" i="41"/>
  <c r="L389" i="41"/>
  <c r="B389" i="41"/>
  <c r="G389" i="41"/>
  <c r="G426" i="41"/>
  <c r="L426" i="41"/>
  <c r="D426" i="41"/>
  <c r="B426" i="41"/>
  <c r="G79" i="41"/>
  <c r="L79" i="41"/>
  <c r="D79" i="41"/>
  <c r="B79" i="41"/>
  <c r="D596" i="41"/>
  <c r="L596" i="41"/>
  <c r="B596" i="41"/>
  <c r="G596" i="41"/>
  <c r="B193" i="41"/>
  <c r="D193" i="41"/>
  <c r="L193" i="41"/>
  <c r="G193" i="41"/>
  <c r="D108" i="41"/>
  <c r="G108" i="41"/>
  <c r="B108" i="41"/>
  <c r="L108" i="41"/>
  <c r="L563" i="41"/>
  <c r="B563" i="41"/>
  <c r="G563" i="41"/>
  <c r="D563" i="41"/>
  <c r="B86" i="41"/>
  <c r="G86" i="41"/>
  <c r="L86" i="41"/>
  <c r="D86" i="41"/>
  <c r="L525" i="41"/>
  <c r="B525" i="41"/>
  <c r="D525" i="41"/>
  <c r="G525" i="41"/>
  <c r="D416" i="41"/>
  <c r="G416" i="41"/>
  <c r="B416" i="41"/>
  <c r="L416" i="41"/>
  <c r="B251" i="41"/>
  <c r="D251" i="41"/>
  <c r="G251" i="41"/>
  <c r="L251" i="41"/>
  <c r="B699" i="41"/>
  <c r="L699" i="41"/>
  <c r="G699" i="41"/>
  <c r="D699" i="41"/>
  <c r="D702" i="41"/>
  <c r="B702" i="41"/>
  <c r="G702" i="41"/>
  <c r="L702" i="41"/>
  <c r="L331" i="41"/>
  <c r="G331" i="41"/>
  <c r="D331" i="41"/>
  <c r="B331" i="41"/>
  <c r="G480" i="41"/>
  <c r="D480" i="41"/>
  <c r="L480" i="41"/>
  <c r="B480" i="41"/>
  <c r="D233" i="41"/>
  <c r="B233" i="41"/>
  <c r="L233" i="41"/>
  <c r="G233" i="41"/>
  <c r="G377" i="41"/>
  <c r="D377" i="41"/>
  <c r="L377" i="41"/>
  <c r="B377" i="41"/>
  <c r="B501" i="41"/>
  <c r="G501" i="41"/>
  <c r="D501" i="41"/>
  <c r="L501" i="41"/>
  <c r="D195" i="41"/>
  <c r="L195" i="41"/>
  <c r="B195" i="41"/>
  <c r="G195" i="41"/>
  <c r="G336" i="41"/>
  <c r="D336" i="41"/>
  <c r="L336" i="41"/>
  <c r="B336" i="41"/>
  <c r="I22" i="39"/>
  <c r="H22" i="39"/>
  <c r="J22" i="39"/>
  <c r="H48" i="29"/>
  <c r="J48" i="29"/>
  <c r="I48" i="29"/>
  <c r="I149" i="29"/>
  <c r="H149" i="29"/>
  <c r="J149" i="29"/>
  <c r="H38" i="29"/>
  <c r="J38" i="29"/>
  <c r="I38" i="29"/>
  <c r="B475" i="41"/>
  <c r="D475" i="41"/>
  <c r="L475" i="41"/>
  <c r="G475" i="41"/>
  <c r="G397" i="41"/>
  <c r="B397" i="41"/>
  <c r="L397" i="41"/>
  <c r="D397" i="41"/>
  <c r="G17" i="41"/>
  <c r="D17" i="41"/>
  <c r="L17" i="41"/>
  <c r="B17" i="41"/>
  <c r="L40" i="41"/>
  <c r="D40" i="41"/>
  <c r="G40" i="41"/>
  <c r="B40" i="41"/>
  <c r="D623" i="41"/>
  <c r="L623" i="41"/>
  <c r="G623" i="41"/>
  <c r="B623" i="41"/>
  <c r="G348" i="41"/>
  <c r="D348" i="41"/>
  <c r="B348" i="41"/>
  <c r="L348" i="41"/>
  <c r="L36" i="41"/>
  <c r="B36" i="41"/>
  <c r="D36" i="41"/>
  <c r="G36" i="41"/>
  <c r="L543" i="41"/>
  <c r="B543" i="41"/>
  <c r="D543" i="41"/>
  <c r="G543" i="41"/>
  <c r="D509" i="41"/>
  <c r="G509" i="41"/>
  <c r="L509" i="41"/>
  <c r="B509" i="41"/>
  <c r="B431" i="41"/>
  <c r="G431" i="41"/>
  <c r="L431" i="41"/>
  <c r="D431" i="41"/>
  <c r="G466" i="41"/>
  <c r="L466" i="41"/>
  <c r="B466" i="41"/>
  <c r="D466" i="41"/>
  <c r="B248" i="41"/>
  <c r="G248" i="41"/>
  <c r="L248" i="41"/>
  <c r="D248" i="41"/>
  <c r="L355" i="41"/>
  <c r="D355" i="41"/>
  <c r="B355" i="41"/>
  <c r="G355" i="41"/>
  <c r="D188" i="41"/>
  <c r="B188" i="41"/>
  <c r="L188" i="41"/>
  <c r="G188" i="41"/>
  <c r="D506" i="41"/>
  <c r="L506" i="41"/>
  <c r="G506" i="41"/>
  <c r="B506" i="41"/>
  <c r="L710" i="41"/>
  <c r="D710" i="41"/>
  <c r="G710" i="41"/>
  <c r="B710" i="41"/>
  <c r="L302" i="41"/>
  <c r="G302" i="41"/>
  <c r="D302" i="41"/>
  <c r="B302" i="41"/>
  <c r="G207" i="41"/>
  <c r="D207" i="41"/>
  <c r="L207" i="41"/>
  <c r="B207" i="41"/>
  <c r="B97" i="41"/>
  <c r="L97" i="41"/>
  <c r="G97" i="41"/>
  <c r="D97" i="41"/>
  <c r="B404" i="41"/>
  <c r="G404" i="41"/>
  <c r="D404" i="41"/>
  <c r="L404" i="41"/>
  <c r="B209" i="41"/>
  <c r="L209" i="41"/>
  <c r="D209" i="41"/>
  <c r="G209" i="41"/>
  <c r="B241" i="41"/>
  <c r="D241" i="41"/>
  <c r="G241" i="41"/>
  <c r="L241" i="41"/>
  <c r="D496" i="41"/>
  <c r="L496" i="41"/>
  <c r="B496" i="41"/>
  <c r="G496" i="41"/>
  <c r="D653" i="41"/>
  <c r="B653" i="41"/>
  <c r="G653" i="41"/>
  <c r="L653" i="41"/>
  <c r="L126" i="41"/>
  <c r="B126" i="41"/>
  <c r="G126" i="41"/>
  <c r="D126" i="41"/>
  <c r="L658" i="41"/>
  <c r="B658" i="41"/>
  <c r="G658" i="41"/>
  <c r="D658" i="41"/>
  <c r="B671" i="41"/>
  <c r="L671" i="41"/>
  <c r="D671" i="41"/>
  <c r="G671" i="41"/>
  <c r="B574" i="41"/>
  <c r="G574" i="41"/>
  <c r="L574" i="41"/>
  <c r="D574" i="41"/>
  <c r="B30" i="41"/>
  <c r="L30" i="41"/>
  <c r="G30" i="41"/>
  <c r="D30" i="41"/>
  <c r="L657" i="41"/>
  <c r="D657" i="41"/>
  <c r="G657" i="41"/>
  <c r="B657" i="41"/>
  <c r="D422" i="41"/>
  <c r="G422" i="41"/>
  <c r="B422" i="41"/>
  <c r="L422" i="41"/>
  <c r="B323" i="41"/>
  <c r="L323" i="41"/>
  <c r="D323" i="41"/>
  <c r="G323" i="41"/>
  <c r="B303" i="41"/>
  <c r="D303" i="41"/>
  <c r="G303" i="41"/>
  <c r="L303" i="41"/>
  <c r="B72" i="41"/>
  <c r="G72" i="41"/>
  <c r="L72" i="41"/>
  <c r="D72" i="41"/>
  <c r="B267" i="41"/>
  <c r="L267" i="41"/>
  <c r="G267" i="41"/>
  <c r="D267" i="41"/>
  <c r="L428" i="41"/>
  <c r="D428" i="41"/>
  <c r="B428" i="41"/>
  <c r="G428" i="41"/>
  <c r="B306" i="41"/>
  <c r="D306" i="41"/>
  <c r="G306" i="41"/>
  <c r="L306" i="41"/>
  <c r="D140" i="41"/>
  <c r="L140" i="41"/>
  <c r="B140" i="41"/>
  <c r="G140" i="41"/>
  <c r="B558" i="41"/>
  <c r="D558" i="41"/>
  <c r="G558" i="41"/>
  <c r="L558" i="41"/>
  <c r="G60" i="41"/>
  <c r="L60" i="41"/>
  <c r="B60" i="41"/>
  <c r="D60" i="41"/>
  <c r="D105" i="41"/>
  <c r="G105" i="41"/>
  <c r="B105" i="41"/>
  <c r="L105" i="41"/>
  <c r="G434" i="41"/>
  <c r="B434" i="41"/>
  <c r="L434" i="41"/>
  <c r="D434" i="41"/>
  <c r="B383" i="41"/>
  <c r="L383" i="41"/>
  <c r="D383" i="41"/>
  <c r="G383" i="41"/>
  <c r="H138" i="29"/>
  <c r="J138" i="29"/>
  <c r="I138" i="29"/>
  <c r="I90" i="29"/>
  <c r="H90" i="29"/>
  <c r="J90" i="29"/>
  <c r="I133" i="29"/>
  <c r="J32" i="39"/>
  <c r="I32" i="39"/>
  <c r="H32" i="39"/>
  <c r="G577" i="41"/>
  <c r="L577" i="41"/>
  <c r="D577" i="41"/>
  <c r="B577" i="41"/>
  <c r="B196" i="41"/>
  <c r="G196" i="41"/>
  <c r="L196" i="41"/>
  <c r="D196" i="41"/>
  <c r="D458" i="41"/>
  <c r="L458" i="41"/>
  <c r="G458" i="41"/>
  <c r="B458" i="41"/>
  <c r="D470" i="41"/>
  <c r="B470" i="41"/>
  <c r="L470" i="41"/>
  <c r="G470" i="41"/>
  <c r="D265" i="41"/>
  <c r="G265" i="41"/>
  <c r="L265" i="41"/>
  <c r="B265" i="41"/>
  <c r="G448" i="41"/>
  <c r="L448" i="41"/>
  <c r="B448" i="41"/>
  <c r="D448" i="41"/>
  <c r="L83" i="41"/>
  <c r="G83" i="41"/>
  <c r="D83" i="41"/>
  <c r="B83" i="41"/>
  <c r="G182" i="41"/>
  <c r="L182" i="41"/>
  <c r="D182" i="41"/>
  <c r="B182" i="41"/>
  <c r="G691" i="41"/>
  <c r="D691" i="41"/>
  <c r="L691" i="41"/>
  <c r="B691" i="41"/>
  <c r="G172" i="41"/>
  <c r="D172" i="41"/>
  <c r="L172" i="41"/>
  <c r="B172" i="41"/>
  <c r="D59" i="41"/>
  <c r="B59" i="41"/>
  <c r="G59" i="41"/>
  <c r="L59" i="41"/>
  <c r="L610" i="41"/>
  <c r="G610" i="41"/>
  <c r="D610" i="41"/>
  <c r="B610" i="41"/>
  <c r="G268" i="41"/>
  <c r="L268" i="41"/>
  <c r="B268" i="41"/>
  <c r="D268" i="41"/>
  <c r="G200" i="41"/>
  <c r="D200" i="41"/>
  <c r="B200" i="41"/>
  <c r="L200" i="41"/>
  <c r="D317" i="41"/>
  <c r="B317" i="41"/>
  <c r="G317" i="41"/>
  <c r="L317" i="41"/>
  <c r="D137" i="41"/>
  <c r="L137" i="41"/>
  <c r="G137" i="41"/>
  <c r="B137" i="41"/>
  <c r="G162" i="41"/>
  <c r="B162" i="41"/>
  <c r="L162" i="41"/>
  <c r="D162" i="41"/>
  <c r="B154" i="41"/>
  <c r="L154" i="41"/>
  <c r="D154" i="41"/>
  <c r="G154" i="41"/>
  <c r="G261" i="41"/>
  <c r="L261" i="41"/>
  <c r="B261" i="41"/>
  <c r="D261" i="41"/>
  <c r="G66" i="41"/>
  <c r="B66" i="41"/>
  <c r="D66" i="41"/>
  <c r="L66" i="41"/>
  <c r="B642" i="41"/>
  <c r="D642" i="41"/>
  <c r="G642" i="41"/>
  <c r="L642" i="41"/>
  <c r="G616" i="41"/>
  <c r="D616" i="41"/>
  <c r="L616" i="41"/>
  <c r="B616" i="41"/>
  <c r="G51" i="41"/>
  <c r="L51" i="41"/>
  <c r="D51" i="41"/>
  <c r="B51" i="41"/>
  <c r="B291" i="41"/>
  <c r="L291" i="41"/>
  <c r="D291" i="41"/>
  <c r="G291" i="41"/>
  <c r="D697" i="41"/>
  <c r="G697" i="41"/>
  <c r="B697" i="41"/>
  <c r="L697" i="41"/>
  <c r="L211" i="41"/>
  <c r="B211" i="41"/>
  <c r="G211" i="41"/>
  <c r="D211" i="41"/>
  <c r="G221" i="41"/>
  <c r="D221" i="41"/>
  <c r="L221" i="41"/>
  <c r="B221" i="41"/>
  <c r="G647" i="41"/>
  <c r="L647" i="41"/>
  <c r="D647" i="41"/>
  <c r="B647" i="41"/>
  <c r="B608" i="41"/>
  <c r="L608" i="41"/>
  <c r="G608" i="41"/>
  <c r="D608" i="41"/>
  <c r="L165" i="41"/>
  <c r="D165" i="41"/>
  <c r="B165" i="41"/>
  <c r="G165" i="41"/>
  <c r="L698" i="41"/>
  <c r="D698" i="41"/>
  <c r="B698" i="41"/>
  <c r="G698" i="41"/>
  <c r="G347" i="41"/>
  <c r="D347" i="41"/>
  <c r="B347" i="41"/>
  <c r="L347" i="41"/>
  <c r="B181" i="41"/>
  <c r="L181" i="41"/>
  <c r="G181" i="41"/>
  <c r="D181" i="41"/>
  <c r="B281" i="41"/>
  <c r="L281" i="41"/>
  <c r="D281" i="41"/>
  <c r="G281" i="41"/>
  <c r="H26" i="39"/>
  <c r="J19" i="39"/>
  <c r="H19" i="39"/>
  <c r="I19" i="39"/>
  <c r="H108" i="29"/>
  <c r="I108" i="29"/>
  <c r="J108" i="29"/>
  <c r="H50" i="29"/>
  <c r="I50" i="29"/>
  <c r="J50" i="29"/>
  <c r="H147" i="29"/>
  <c r="I147" i="29"/>
  <c r="J147" i="29"/>
  <c r="I146" i="29"/>
  <c r="H146" i="29"/>
  <c r="J146" i="29"/>
  <c r="J96" i="29"/>
  <c r="H96" i="29"/>
  <c r="I96" i="29"/>
  <c r="H136" i="29"/>
  <c r="J136" i="29"/>
  <c r="I136" i="29"/>
  <c r="D259" i="41"/>
  <c r="L259" i="41"/>
  <c r="G259" i="41"/>
  <c r="B259" i="41"/>
  <c r="G604" i="41"/>
  <c r="B604" i="41"/>
  <c r="L604" i="41"/>
  <c r="D604" i="41"/>
  <c r="B483" i="41"/>
  <c r="D483" i="41"/>
  <c r="L483" i="41"/>
  <c r="G483" i="41"/>
  <c r="G185" i="41"/>
  <c r="B185" i="41"/>
  <c r="D185" i="41"/>
  <c r="L185" i="41"/>
  <c r="D294" i="41"/>
  <c r="G294" i="41"/>
  <c r="B294" i="41"/>
  <c r="L294" i="41"/>
  <c r="B541" i="41"/>
  <c r="L541" i="41"/>
  <c r="D541" i="41"/>
  <c r="G541" i="41"/>
  <c r="D396" i="41"/>
  <c r="G396" i="41"/>
  <c r="B396" i="41"/>
  <c r="L396" i="41"/>
  <c r="G246" i="41"/>
  <c r="B246" i="41"/>
  <c r="L246" i="41"/>
  <c r="D246" i="41"/>
  <c r="G37" i="41"/>
  <c r="L37" i="41"/>
  <c r="B37" i="41"/>
  <c r="D37" i="41"/>
  <c r="G99" i="41"/>
  <c r="L99" i="41"/>
  <c r="B99" i="41"/>
  <c r="D99" i="41"/>
  <c r="B674" i="41"/>
  <c r="D674" i="41"/>
  <c r="L674" i="41"/>
  <c r="G674" i="41"/>
  <c r="B143" i="41"/>
  <c r="L143" i="41"/>
  <c r="D143" i="41"/>
  <c r="G143" i="41"/>
  <c r="B594" i="41"/>
  <c r="L594" i="41"/>
  <c r="G594" i="41"/>
  <c r="D594" i="41"/>
  <c r="B696" i="41"/>
  <c r="D696" i="41"/>
  <c r="L696" i="41"/>
  <c r="G696" i="41"/>
  <c r="D438" i="41"/>
  <c r="B438" i="41"/>
  <c r="L438" i="41"/>
  <c r="G438" i="41"/>
  <c r="B204" i="41"/>
  <c r="L204" i="41"/>
  <c r="G204" i="41"/>
  <c r="D204" i="41"/>
  <c r="B232" i="41"/>
  <c r="D232" i="41"/>
  <c r="G232" i="41"/>
  <c r="L232" i="41"/>
  <c r="D314" i="41"/>
  <c r="G314" i="41"/>
  <c r="B314" i="41"/>
  <c r="L314" i="41"/>
  <c r="B98" i="41"/>
  <c r="G98" i="41"/>
  <c r="L98" i="41"/>
  <c r="D98" i="41"/>
  <c r="G78" i="41"/>
  <c r="B78" i="41"/>
  <c r="D78" i="41"/>
  <c r="L78" i="41"/>
  <c r="G15" i="41"/>
  <c r="D15" i="41"/>
  <c r="L15" i="41"/>
  <c r="B15" i="41"/>
  <c r="D247" i="41"/>
  <c r="G247" i="41"/>
  <c r="B247" i="41"/>
  <c r="L247" i="41"/>
  <c r="L630" i="41"/>
  <c r="D630" i="41"/>
  <c r="B630" i="41"/>
  <c r="G630" i="41"/>
  <c r="D487" i="41"/>
  <c r="L487" i="41"/>
  <c r="B487" i="41"/>
  <c r="G487" i="41"/>
  <c r="L444" i="41"/>
  <c r="D444" i="41"/>
  <c r="G444" i="41"/>
  <c r="B444" i="41"/>
  <c r="G570" i="41"/>
  <c r="L570" i="41"/>
  <c r="D570" i="41"/>
  <c r="B570" i="41"/>
  <c r="G489" i="41"/>
  <c r="L489" i="41"/>
  <c r="D489" i="41"/>
  <c r="B489" i="41"/>
  <c r="L578" i="41"/>
  <c r="G578" i="41"/>
  <c r="B578" i="41"/>
  <c r="D578" i="41"/>
  <c r="G586" i="41"/>
  <c r="B586" i="41"/>
  <c r="L586" i="41"/>
  <c r="D586" i="41"/>
  <c r="L92" i="41"/>
  <c r="D92" i="41"/>
  <c r="G92" i="41"/>
  <c r="B92" i="41"/>
  <c r="L568" i="41"/>
  <c r="D568" i="41"/>
  <c r="B568" i="41"/>
  <c r="G568" i="41"/>
  <c r="G711" i="41"/>
  <c r="L711" i="41"/>
  <c r="B711" i="41"/>
  <c r="G290" i="41"/>
  <c r="D290" i="41"/>
  <c r="L290" i="41"/>
  <c r="B290" i="41"/>
  <c r="D146" i="41"/>
  <c r="L146" i="41"/>
  <c r="G146" i="41"/>
  <c r="B146" i="41"/>
  <c r="B432" i="41"/>
  <c r="L432" i="41"/>
  <c r="G432" i="41"/>
  <c r="D432" i="41"/>
  <c r="G47" i="41"/>
  <c r="L47" i="41"/>
  <c r="D47" i="41"/>
  <c r="B47" i="41"/>
  <c r="B236" i="41"/>
  <c r="D236" i="41"/>
  <c r="L236" i="41"/>
  <c r="G236" i="41"/>
  <c r="G309" i="41"/>
  <c r="B309" i="41"/>
  <c r="L309" i="41"/>
  <c r="D309" i="41"/>
  <c r="B113" i="41"/>
  <c r="G113" i="41"/>
  <c r="D113" i="41"/>
  <c r="L113" i="41"/>
  <c r="L33" i="41"/>
  <c r="D33" i="41"/>
  <c r="B33" i="41"/>
  <c r="G33" i="41"/>
  <c r="L624" i="41"/>
  <c r="B624" i="41"/>
  <c r="D624" i="41"/>
  <c r="G624" i="41"/>
  <c r="B138" i="41"/>
  <c r="L138" i="41"/>
  <c r="D138" i="41"/>
  <c r="G138" i="41"/>
  <c r="D379" i="41"/>
  <c r="G379" i="41"/>
  <c r="L379" i="41"/>
  <c r="B379" i="41"/>
  <c r="B503" i="41"/>
  <c r="L503" i="41"/>
  <c r="G503" i="41"/>
  <c r="D503" i="41"/>
  <c r="B87" i="41"/>
  <c r="L87" i="41"/>
  <c r="G87" i="41"/>
  <c r="D87" i="41"/>
  <c r="D581" i="41"/>
  <c r="L581" i="41"/>
  <c r="G581" i="41"/>
  <c r="B581" i="41"/>
  <c r="L293" i="41"/>
  <c r="B293" i="41"/>
  <c r="D293" i="41"/>
  <c r="G293" i="41"/>
  <c r="L535" i="41"/>
  <c r="B535" i="41"/>
  <c r="G535" i="41"/>
  <c r="D535" i="41"/>
  <c r="B363" i="41"/>
  <c r="G363" i="41"/>
  <c r="L363" i="41"/>
  <c r="D363" i="41"/>
  <c r="H89" i="29"/>
  <c r="J89" i="29"/>
  <c r="I89" i="29"/>
  <c r="H57" i="29"/>
  <c r="H24" i="29"/>
  <c r="J24" i="29"/>
  <c r="I24" i="29"/>
  <c r="L387" i="41"/>
  <c r="D387" i="41"/>
  <c r="G387" i="41"/>
  <c r="B387" i="41"/>
  <c r="G640" i="41"/>
  <c r="L640" i="41"/>
  <c r="B640" i="41"/>
  <c r="D640" i="41"/>
  <c r="D210" i="41"/>
  <c r="G210" i="41"/>
  <c r="L210" i="41"/>
  <c r="B210" i="41"/>
  <c r="B409" i="41"/>
  <c r="G409" i="41"/>
  <c r="L409" i="41"/>
  <c r="D409" i="41"/>
  <c r="B39" i="41"/>
  <c r="D39" i="41"/>
  <c r="G39" i="41"/>
  <c r="L39" i="41"/>
  <c r="B393" i="41"/>
  <c r="G393" i="41"/>
  <c r="L393" i="41"/>
  <c r="D393" i="41"/>
  <c r="G418" i="41"/>
  <c r="B418" i="41"/>
  <c r="L418" i="41"/>
  <c r="D418" i="41"/>
  <c r="B23" i="41"/>
  <c r="L23" i="41"/>
  <c r="G23" i="41"/>
  <c r="D23" i="41"/>
  <c r="B125" i="41"/>
  <c r="L125" i="41"/>
  <c r="D125" i="41"/>
  <c r="G125" i="41"/>
  <c r="D528" i="41"/>
  <c r="L528" i="41"/>
  <c r="B528" i="41"/>
  <c r="G528" i="41"/>
  <c r="D593" i="41"/>
  <c r="B593" i="41"/>
  <c r="G593" i="41"/>
  <c r="L593" i="41"/>
  <c r="D250" i="41"/>
  <c r="B250" i="41"/>
  <c r="L250" i="41"/>
  <c r="G250" i="41"/>
  <c r="B551" i="41"/>
  <c r="L551" i="41"/>
  <c r="G551" i="41"/>
  <c r="D551" i="41"/>
  <c r="D533" i="41"/>
  <c r="L533" i="41"/>
  <c r="B533" i="41"/>
  <c r="G533" i="41"/>
  <c r="B709" i="41"/>
  <c r="L709" i="41"/>
  <c r="G709" i="41"/>
  <c r="D709" i="41"/>
  <c r="B52" i="41"/>
  <c r="G52" i="41"/>
  <c r="L52" i="41"/>
  <c r="D52" i="41"/>
  <c r="B151" i="41"/>
  <c r="D151" i="41"/>
  <c r="G151" i="41"/>
  <c r="L151" i="41"/>
  <c r="B517" i="41"/>
  <c r="L517" i="41"/>
  <c r="D517" i="41"/>
  <c r="G517" i="41"/>
  <c r="B58" i="41"/>
  <c r="D58" i="41"/>
  <c r="G58" i="41"/>
  <c r="L58" i="41"/>
  <c r="H55" i="29"/>
  <c r="J55" i="29"/>
  <c r="I55" i="29"/>
  <c r="H128" i="29"/>
  <c r="J128" i="29"/>
  <c r="I128" i="29"/>
  <c r="I144" i="29"/>
  <c r="J144" i="29"/>
  <c r="H144" i="29"/>
  <c r="I124" i="29"/>
  <c r="H124" i="29"/>
  <c r="J124" i="29"/>
  <c r="H150" i="29"/>
  <c r="J150" i="29"/>
  <c r="I150" i="29"/>
  <c r="J72" i="29"/>
  <c r="H72" i="29"/>
  <c r="I72" i="29"/>
  <c r="D102" i="41"/>
  <c r="G102" i="41"/>
  <c r="L102" i="41"/>
  <c r="B102" i="41"/>
  <c r="L315" i="41"/>
  <c r="B315" i="41"/>
  <c r="D315" i="41"/>
  <c r="G315" i="41"/>
  <c r="B376" i="41"/>
  <c r="D376" i="41"/>
  <c r="L376" i="41"/>
  <c r="G376" i="41"/>
  <c r="G128" i="41"/>
  <c r="D128" i="41"/>
  <c r="B128" i="41"/>
  <c r="L128" i="41"/>
  <c r="G14" i="41"/>
  <c r="L14" i="41"/>
  <c r="B14" i="41"/>
  <c r="D14" i="41"/>
  <c r="L546" i="41"/>
  <c r="G546" i="41"/>
  <c r="B546" i="41"/>
  <c r="D546" i="41"/>
  <c r="G168" i="41"/>
  <c r="L168" i="41"/>
  <c r="D168" i="41"/>
  <c r="B168" i="41"/>
  <c r="B478" i="41"/>
  <c r="G478" i="41"/>
  <c r="L478" i="41"/>
  <c r="D478" i="41"/>
  <c r="L367" i="41"/>
  <c r="B367" i="41"/>
  <c r="G367" i="41"/>
  <c r="D367" i="41"/>
  <c r="L31" i="41"/>
  <c r="D31" i="41"/>
  <c r="G31" i="41"/>
  <c r="B31" i="41"/>
  <c r="L602" i="41"/>
  <c r="G602" i="41"/>
  <c r="D602" i="41"/>
  <c r="B602" i="41"/>
  <c r="D335" i="41"/>
  <c r="B335" i="41"/>
  <c r="G335" i="41"/>
  <c r="L335" i="41"/>
  <c r="G276" i="41"/>
  <c r="D276" i="41"/>
  <c r="B276" i="41"/>
  <c r="L276" i="41"/>
  <c r="L695" i="41"/>
  <c r="B695" i="41"/>
  <c r="D695" i="41"/>
  <c r="G695" i="41"/>
  <c r="B685" i="41"/>
  <c r="L685" i="41"/>
  <c r="D685" i="41"/>
  <c r="G685" i="41"/>
  <c r="D542" i="41"/>
  <c r="B542" i="41"/>
  <c r="L542" i="41"/>
  <c r="G542" i="41"/>
  <c r="B634" i="41"/>
  <c r="G634" i="41"/>
  <c r="L634" i="41"/>
  <c r="D634" i="41"/>
  <c r="G601" i="41"/>
  <c r="B601" i="41"/>
  <c r="D601" i="41"/>
  <c r="L601" i="41"/>
  <c r="G374" i="41"/>
  <c r="B374" i="41"/>
  <c r="D374" i="41"/>
  <c r="L374" i="41"/>
  <c r="B467" i="41"/>
  <c r="L467" i="41"/>
  <c r="D467" i="41"/>
  <c r="G467" i="41"/>
  <c r="G457" i="41"/>
  <c r="B457" i="41"/>
  <c r="D457" i="41"/>
  <c r="L457" i="41"/>
  <c r="B166" i="41"/>
  <c r="D166" i="41"/>
  <c r="L166" i="41"/>
  <c r="G166" i="41"/>
  <c r="D372" i="41"/>
  <c r="L372" i="41"/>
  <c r="G372" i="41"/>
  <c r="B372" i="41"/>
  <c r="D100" i="41"/>
  <c r="B100" i="41"/>
  <c r="G100" i="41"/>
  <c r="L100" i="41"/>
  <c r="D447" i="41"/>
  <c r="L447" i="41"/>
  <c r="B447" i="41"/>
  <c r="G447" i="41"/>
  <c r="G63" i="41"/>
  <c r="B63" i="41"/>
  <c r="D63" i="41"/>
  <c r="L63" i="41"/>
  <c r="D65" i="41"/>
  <c r="B65" i="41"/>
  <c r="L65" i="41"/>
  <c r="G65" i="41"/>
  <c r="B94" i="41"/>
  <c r="G94" i="41"/>
  <c r="L94" i="41"/>
  <c r="D94" i="41"/>
  <c r="D595" i="41"/>
  <c r="G595" i="41"/>
  <c r="L595" i="41"/>
  <c r="B595" i="41"/>
  <c r="B504" i="41"/>
  <c r="D504" i="41"/>
  <c r="L504" i="41"/>
  <c r="G504" i="41"/>
  <c r="B198" i="41"/>
  <c r="G198" i="41"/>
  <c r="L198" i="41"/>
  <c r="D198" i="41"/>
  <c r="L411" i="41"/>
  <c r="B411" i="41"/>
  <c r="G411" i="41"/>
  <c r="D411" i="41"/>
  <c r="L515" i="41"/>
  <c r="G515" i="41"/>
  <c r="B515" i="41"/>
  <c r="D515" i="41"/>
  <c r="L445" i="41"/>
  <c r="D445" i="41"/>
  <c r="B445" i="41"/>
  <c r="G445" i="41"/>
  <c r="D357" i="41"/>
  <c r="L357" i="41"/>
  <c r="G357" i="41"/>
  <c r="B357" i="41"/>
  <c r="L635" i="41"/>
  <c r="G635" i="41"/>
  <c r="D635" i="41"/>
  <c r="B635" i="41"/>
  <c r="D55" i="41"/>
  <c r="B55" i="41"/>
  <c r="G55" i="41"/>
  <c r="L55" i="41"/>
  <c r="G252" i="41"/>
  <c r="B252" i="41"/>
  <c r="L252" i="41"/>
  <c r="D252" i="41"/>
  <c r="G167" i="41"/>
  <c r="D167" i="41"/>
  <c r="L167" i="41"/>
  <c r="B167" i="41"/>
  <c r="D322" i="41"/>
  <c r="G322" i="41"/>
  <c r="L322" i="41"/>
  <c r="B322" i="41"/>
  <c r="J17" i="39"/>
  <c r="H17" i="39"/>
  <c r="I17" i="39"/>
  <c r="I27" i="39"/>
  <c r="H27" i="39"/>
  <c r="J27" i="39"/>
  <c r="I154" i="29"/>
  <c r="H154" i="29"/>
  <c r="J154" i="29"/>
  <c r="H126" i="29"/>
  <c r="I126" i="29"/>
  <c r="J126" i="29"/>
  <c r="B569" i="41"/>
  <c r="D569" i="41"/>
  <c r="L569" i="41"/>
  <c r="G569" i="41"/>
  <c r="D394" i="41"/>
  <c r="L394" i="41"/>
  <c r="B394" i="41"/>
  <c r="G394" i="41"/>
  <c r="G513" i="41"/>
  <c r="D513" i="41"/>
  <c r="L513" i="41"/>
  <c r="B513" i="41"/>
  <c r="G690" i="41"/>
  <c r="D690" i="41"/>
  <c r="B690" i="41"/>
  <c r="L690" i="41"/>
  <c r="L673" i="41"/>
  <c r="B673" i="41"/>
  <c r="G673" i="41"/>
  <c r="D673" i="41"/>
  <c r="L388" i="41"/>
  <c r="B388" i="41"/>
  <c r="D388" i="41"/>
  <c r="G388" i="41"/>
  <c r="D147" i="41"/>
  <c r="G147" i="41"/>
  <c r="B147" i="41"/>
  <c r="L147" i="41"/>
  <c r="B600" i="41"/>
  <c r="D600" i="41"/>
  <c r="G600" i="41"/>
  <c r="L600" i="41"/>
  <c r="L305" i="41"/>
  <c r="G305" i="41"/>
  <c r="B305" i="41"/>
  <c r="D305" i="41"/>
  <c r="G50" i="41"/>
  <c r="L50" i="41"/>
  <c r="D50" i="41"/>
  <c r="B50" i="41"/>
  <c r="D675" i="41"/>
  <c r="B675" i="41"/>
  <c r="G675" i="41"/>
  <c r="L675" i="41"/>
  <c r="L676" i="41"/>
  <c r="B676" i="41"/>
  <c r="G676" i="41"/>
  <c r="D676" i="41"/>
  <c r="L408" i="41"/>
  <c r="G408" i="41"/>
  <c r="D408" i="41"/>
  <c r="B408" i="41"/>
  <c r="B127" i="41"/>
  <c r="D127" i="41"/>
  <c r="G127" i="41"/>
  <c r="L127" i="41"/>
  <c r="D694" i="41"/>
  <c r="B694" i="41"/>
  <c r="G694" i="41"/>
  <c r="L694" i="41"/>
  <c r="G452" i="41"/>
  <c r="B452" i="41"/>
  <c r="D452" i="41"/>
  <c r="L452" i="41"/>
  <c r="L318" i="41"/>
  <c r="D318" i="41"/>
  <c r="G318" i="41"/>
  <c r="B318" i="41"/>
  <c r="D325" i="41"/>
  <c r="L325" i="41"/>
  <c r="G325" i="41"/>
  <c r="B325" i="41"/>
  <c r="B230" i="41"/>
  <c r="G230" i="41"/>
  <c r="D230" i="41"/>
  <c r="L230" i="41"/>
  <c r="L242" i="41"/>
  <c r="D242" i="41"/>
  <c r="G242" i="41"/>
  <c r="B242" i="41"/>
  <c r="G692" i="41"/>
  <c r="D692" i="41"/>
  <c r="B692" i="41"/>
  <c r="L692" i="41"/>
  <c r="D133" i="41"/>
  <c r="B133" i="41"/>
  <c r="L133" i="41"/>
  <c r="G133" i="41"/>
  <c r="L655" i="41"/>
  <c r="B655" i="41"/>
  <c r="G655" i="41"/>
  <c r="D655" i="41"/>
  <c r="B116" i="41"/>
  <c r="G116" i="41"/>
  <c r="D116" i="41"/>
  <c r="L116" i="41"/>
  <c r="G270" i="41"/>
  <c r="D270" i="41"/>
  <c r="B270" i="41"/>
  <c r="L270" i="41"/>
  <c r="G201" i="41"/>
  <c r="B201" i="41"/>
  <c r="D201" i="41"/>
  <c r="L201" i="41"/>
  <c r="B371" i="41"/>
  <c r="D371" i="41"/>
  <c r="G371" i="41"/>
  <c r="L371" i="41"/>
  <c r="D76" i="41"/>
  <c r="B76" i="41"/>
  <c r="L76" i="41"/>
  <c r="G76" i="41"/>
  <c r="B446" i="41"/>
  <c r="L446" i="41"/>
  <c r="D446" i="41"/>
  <c r="G446" i="41"/>
  <c r="B308" i="41"/>
  <c r="D308" i="41"/>
  <c r="L308" i="41"/>
  <c r="G308" i="41"/>
  <c r="D255" i="41"/>
  <c r="G255" i="41"/>
  <c r="L255" i="41"/>
  <c r="B255" i="41"/>
  <c r="G121" i="41"/>
  <c r="D121" i="41"/>
  <c r="B121" i="41"/>
  <c r="L121" i="41"/>
  <c r="G118" i="41"/>
  <c r="B118" i="41"/>
  <c r="D118" i="41"/>
  <c r="L118" i="41"/>
  <c r="L656" i="41"/>
  <c r="G656" i="41"/>
  <c r="D656" i="41"/>
  <c r="B656" i="41"/>
  <c r="D435" i="41"/>
  <c r="B435" i="41"/>
  <c r="G435" i="41"/>
  <c r="L435" i="41"/>
  <c r="G316" i="41"/>
  <c r="D316" i="41"/>
  <c r="B316" i="41"/>
  <c r="L316" i="41"/>
  <c r="L584" i="41"/>
  <c r="B584" i="41"/>
  <c r="D584" i="41"/>
  <c r="G584" i="41"/>
  <c r="L337" i="41"/>
  <c r="D337" i="41"/>
  <c r="B337" i="41"/>
  <c r="G337" i="41"/>
  <c r="L667" i="41"/>
  <c r="G667" i="41"/>
  <c r="B667" i="41"/>
  <c r="D667" i="41"/>
  <c r="G469" i="41"/>
  <c r="L469" i="41"/>
  <c r="B469" i="41"/>
  <c r="D469" i="41"/>
  <c r="D450" i="41"/>
  <c r="B450" i="41"/>
  <c r="G450" i="41"/>
  <c r="L450" i="41"/>
  <c r="D217" i="41"/>
  <c r="B217" i="41"/>
  <c r="L217" i="41"/>
  <c r="G217" i="41"/>
  <c r="D514" i="41"/>
  <c r="G514" i="41"/>
  <c r="B514" i="41"/>
  <c r="L514" i="41"/>
  <c r="G284" i="41"/>
  <c r="L284" i="41"/>
  <c r="D284" i="41"/>
  <c r="B284" i="41"/>
  <c r="D626" i="41"/>
  <c r="B626" i="41"/>
  <c r="G626" i="41"/>
  <c r="L626" i="41"/>
  <c r="L329" i="41"/>
  <c r="D329" i="41"/>
  <c r="G329" i="41"/>
  <c r="B329" i="41"/>
  <c r="J112" i="29"/>
  <c r="H112" i="29"/>
  <c r="I112" i="29"/>
  <c r="J71" i="29"/>
  <c r="I71" i="29"/>
  <c r="H71" i="29"/>
  <c r="D44" i="41"/>
  <c r="B44" i="41"/>
  <c r="G44" i="41"/>
  <c r="L44" i="41"/>
  <c r="B134" i="41"/>
  <c r="D134" i="41"/>
  <c r="G134" i="41"/>
  <c r="L134" i="41"/>
  <c r="D706" i="41"/>
  <c r="G706" i="41"/>
  <c r="B706" i="41"/>
  <c r="L706" i="41"/>
  <c r="L46" i="41"/>
  <c r="B46" i="41"/>
  <c r="G46" i="41"/>
  <c r="D46" i="41"/>
  <c r="G124" i="41"/>
  <c r="B124" i="41"/>
  <c r="L124" i="41"/>
  <c r="D124" i="41"/>
  <c r="L684" i="41"/>
  <c r="B684" i="41"/>
  <c r="D684" i="41"/>
  <c r="G684" i="41"/>
  <c r="D89" i="41"/>
  <c r="L89" i="41"/>
  <c r="G89" i="41"/>
  <c r="B89" i="41"/>
  <c r="G84" i="41"/>
  <c r="B84" i="41"/>
  <c r="L84" i="41"/>
  <c r="D84" i="41"/>
  <c r="G110" i="41"/>
  <c r="L110" i="41"/>
  <c r="B110" i="41"/>
  <c r="D110" i="41"/>
  <c r="D576" i="41"/>
  <c r="L576" i="41"/>
  <c r="B576" i="41"/>
  <c r="G576" i="41"/>
  <c r="L538" i="41"/>
  <c r="B538" i="41"/>
  <c r="G538" i="41"/>
  <c r="D538" i="41"/>
  <c r="B216" i="41"/>
  <c r="D216" i="41"/>
  <c r="L216" i="41"/>
  <c r="G216" i="41"/>
  <c r="G107" i="41"/>
  <c r="L107" i="41"/>
  <c r="B107" i="41"/>
  <c r="D107" i="41"/>
  <c r="L177" i="41"/>
  <c r="G177" i="41"/>
  <c r="D177" i="41"/>
  <c r="B177" i="41"/>
  <c r="G485" i="41"/>
  <c r="L485" i="41"/>
  <c r="D485" i="41"/>
  <c r="B485" i="41"/>
  <c r="D370" i="41"/>
  <c r="G370" i="41"/>
  <c r="L370" i="41"/>
  <c r="B370" i="41"/>
  <c r="D493" i="41"/>
  <c r="B493" i="41"/>
  <c r="L493" i="41"/>
  <c r="G493" i="41"/>
  <c r="G442" i="41"/>
  <c r="L442" i="41"/>
  <c r="B442" i="41"/>
  <c r="D442" i="41"/>
  <c r="G245" i="41"/>
  <c r="B245" i="41"/>
  <c r="D245" i="41"/>
  <c r="L245" i="41"/>
  <c r="L490" i="41"/>
  <c r="B490" i="41"/>
  <c r="G490" i="41"/>
  <c r="D490" i="41"/>
  <c r="D272" i="41"/>
  <c r="B272" i="41"/>
  <c r="L272" i="41"/>
  <c r="G272" i="41"/>
  <c r="L218" i="41"/>
  <c r="G218" i="41"/>
  <c r="D218" i="41"/>
  <c r="B218" i="41"/>
  <c r="L567" i="41"/>
  <c r="G567" i="41"/>
  <c r="B567" i="41"/>
  <c r="D567" i="41"/>
  <c r="D507" i="41"/>
  <c r="L507" i="41"/>
  <c r="B507" i="41"/>
  <c r="G507" i="41"/>
  <c r="L510" i="41"/>
  <c r="G510" i="41"/>
  <c r="B510" i="41"/>
  <c r="D510" i="41"/>
  <c r="G139" i="41"/>
  <c r="L139" i="41"/>
  <c r="D139" i="41"/>
  <c r="B139" i="41"/>
  <c r="B403" i="41"/>
  <c r="D403" i="41"/>
  <c r="L403" i="41"/>
  <c r="G403" i="41"/>
  <c r="B292" i="41"/>
  <c r="G292" i="41"/>
  <c r="D292" i="41"/>
  <c r="L292" i="41"/>
  <c r="G186" i="41"/>
  <c r="L186" i="41"/>
  <c r="D186" i="41"/>
  <c r="B186" i="41"/>
  <c r="B414" i="41"/>
  <c r="D414" i="41"/>
  <c r="L414" i="41"/>
  <c r="G414" i="41"/>
  <c r="L264" i="41"/>
  <c r="B264" i="41"/>
  <c r="G264" i="41"/>
  <c r="D264" i="41"/>
  <c r="B224" i="41"/>
  <c r="G224" i="41"/>
  <c r="D224" i="41"/>
  <c r="L224" i="41"/>
  <c r="D632" i="41"/>
  <c r="G632" i="41"/>
  <c r="B632" i="41"/>
  <c r="L632" i="41"/>
  <c r="D319" i="41"/>
  <c r="G319" i="41"/>
  <c r="L319" i="41"/>
  <c r="B319" i="41"/>
  <c r="B244" i="41"/>
  <c r="D244" i="41"/>
  <c r="L244" i="41"/>
  <c r="G244" i="41"/>
  <c r="D115" i="41"/>
  <c r="B115" i="41"/>
  <c r="L115" i="41"/>
  <c r="G115" i="41"/>
  <c r="L190" i="41"/>
  <c r="D190" i="41"/>
  <c r="G190" i="41"/>
  <c r="B190" i="41"/>
  <c r="D677" i="41"/>
  <c r="L677" i="41"/>
  <c r="B677" i="41"/>
  <c r="G677" i="41"/>
  <c r="L227" i="41"/>
  <c r="D227" i="41"/>
  <c r="B227" i="41"/>
  <c r="G227" i="41"/>
  <c r="B649" i="41"/>
  <c r="L649" i="41"/>
  <c r="G649" i="41"/>
  <c r="D649" i="41"/>
  <c r="L562" i="41"/>
  <c r="G562" i="41"/>
  <c r="D562" i="41"/>
  <c r="B562" i="41"/>
  <c r="D627" i="41"/>
  <c r="G627" i="41"/>
  <c r="B627" i="41"/>
  <c r="L627" i="41"/>
  <c r="J34" i="39"/>
  <c r="I34" i="39"/>
  <c r="H34" i="39"/>
  <c r="J21" i="29"/>
  <c r="I21" i="29"/>
  <c r="I63" i="29"/>
  <c r="J63" i="29"/>
  <c r="H63" i="29"/>
  <c r="I27" i="29"/>
  <c r="D662" i="41"/>
  <c r="L662" i="41"/>
  <c r="G662" i="41"/>
  <c r="B662" i="41"/>
  <c r="B67" i="41"/>
  <c r="D67" i="41"/>
  <c r="G67" i="41"/>
  <c r="L67" i="41"/>
  <c r="B180" i="41"/>
  <c r="G180" i="41"/>
  <c r="L180" i="41"/>
  <c r="D180" i="41"/>
  <c r="G157" i="41"/>
  <c r="L157" i="41"/>
  <c r="B157" i="41"/>
  <c r="D157" i="41"/>
  <c r="L343" i="41"/>
  <c r="B343" i="41"/>
  <c r="D343" i="41"/>
  <c r="G343" i="41"/>
  <c r="D120" i="41"/>
  <c r="B120" i="41"/>
  <c r="G120" i="41"/>
  <c r="L120" i="41"/>
  <c r="D362" i="41"/>
  <c r="L362" i="41"/>
  <c r="B362" i="41"/>
  <c r="G362" i="41"/>
  <c r="G53" i="41"/>
  <c r="L53" i="41"/>
  <c r="D53" i="41"/>
  <c r="B53" i="41"/>
  <c r="L547" i="41"/>
  <c r="D547" i="41"/>
  <c r="B547" i="41"/>
  <c r="G547" i="41"/>
  <c r="L545" i="41"/>
  <c r="G545" i="41"/>
  <c r="B545" i="41"/>
  <c r="D545" i="41"/>
  <c r="L561" i="41"/>
  <c r="G561" i="41"/>
  <c r="B561" i="41"/>
  <c r="D561" i="41"/>
  <c r="L650" i="41"/>
  <c r="B650" i="41"/>
  <c r="G650" i="41"/>
  <c r="D650" i="41"/>
  <c r="D184" i="41"/>
  <c r="L184" i="41"/>
  <c r="B184" i="41"/>
  <c r="G184" i="41"/>
  <c r="D49" i="41"/>
  <c r="G49" i="41"/>
  <c r="L49" i="41"/>
  <c r="B49" i="41"/>
  <c r="B423" i="41"/>
  <c r="D423" i="41"/>
  <c r="L423" i="41"/>
  <c r="G423" i="41"/>
  <c r="B350" i="41"/>
  <c r="D350" i="41"/>
  <c r="G350" i="41"/>
  <c r="L350" i="41"/>
  <c r="L42" i="41"/>
  <c r="B42" i="41"/>
  <c r="G42" i="41"/>
  <c r="D42" i="41"/>
  <c r="B499" i="41"/>
  <c r="L499" i="41"/>
  <c r="D499" i="41"/>
  <c r="G499" i="41"/>
  <c r="B213" i="41"/>
  <c r="G213" i="41"/>
  <c r="L213" i="41"/>
  <c r="D213" i="41"/>
  <c r="D238" i="41"/>
  <c r="B238" i="41"/>
  <c r="L238" i="41"/>
  <c r="G238" i="41"/>
  <c r="B226" i="41"/>
  <c r="G226" i="41"/>
  <c r="D226" i="41"/>
  <c r="L226" i="41"/>
  <c r="D588" i="41"/>
  <c r="L588" i="41"/>
  <c r="G588" i="41"/>
  <c r="B588" i="41"/>
  <c r="D465" i="41"/>
  <c r="G465" i="41"/>
  <c r="B465" i="41"/>
  <c r="L465" i="41"/>
  <c r="D398" i="41"/>
  <c r="L398" i="41"/>
  <c r="G398" i="41"/>
  <c r="B398" i="41"/>
  <c r="L153" i="41"/>
  <c r="G153" i="41"/>
  <c r="B153" i="41"/>
  <c r="D153" i="41"/>
  <c r="D689" i="41"/>
  <c r="G689" i="41"/>
  <c r="L689" i="41"/>
  <c r="B689" i="41"/>
  <c r="L80" i="41"/>
  <c r="B80" i="41"/>
  <c r="D80" i="41"/>
  <c r="G80" i="41"/>
  <c r="G339" i="41"/>
  <c r="D339" i="41"/>
  <c r="B339" i="41"/>
  <c r="L339" i="41"/>
  <c r="G500" i="41"/>
  <c r="L500" i="41"/>
  <c r="B500" i="41"/>
  <c r="D500" i="41"/>
  <c r="L313" i="41"/>
  <c r="B313" i="41"/>
  <c r="G313" i="41"/>
  <c r="D313" i="41"/>
  <c r="D187" i="41"/>
  <c r="B187" i="41"/>
  <c r="L187" i="41"/>
  <c r="G187" i="41"/>
  <c r="D384" i="41"/>
  <c r="G384" i="41"/>
  <c r="B384" i="41"/>
  <c r="L384" i="41"/>
  <c r="D197" i="41"/>
  <c r="L197" i="41"/>
  <c r="B197" i="41"/>
  <c r="G197" i="41"/>
  <c r="D273" i="41"/>
  <c r="B273" i="41"/>
  <c r="G273" i="41"/>
  <c r="L273" i="41"/>
  <c r="J117" i="29"/>
  <c r="H117" i="29"/>
  <c r="I117" i="29"/>
  <c r="J73" i="29"/>
  <c r="H73" i="29"/>
  <c r="I73" i="29"/>
  <c r="B669" i="41"/>
  <c r="L669" i="41"/>
  <c r="G669" i="41"/>
  <c r="D669" i="41"/>
  <c r="B620" i="41"/>
  <c r="G620" i="41"/>
  <c r="L620" i="41"/>
  <c r="D620" i="41"/>
  <c r="L176" i="41"/>
  <c r="G176" i="41"/>
  <c r="D176" i="41"/>
  <c r="B176" i="41"/>
  <c r="B437" i="41"/>
  <c r="G437" i="41"/>
  <c r="L437" i="41"/>
  <c r="D437" i="41"/>
  <c r="L170" i="41"/>
  <c r="D170" i="41"/>
  <c r="B170" i="41"/>
  <c r="G170" i="41"/>
  <c r="G391" i="41"/>
  <c r="L391" i="41"/>
  <c r="D391" i="41"/>
  <c r="B391" i="41"/>
  <c r="B529" i="41"/>
  <c r="D529" i="41"/>
  <c r="G529" i="41"/>
  <c r="L529" i="41"/>
  <c r="L441" i="41"/>
  <c r="B441" i="41"/>
  <c r="D441" i="41"/>
  <c r="G441" i="41"/>
  <c r="B440" i="41"/>
  <c r="G440" i="41"/>
  <c r="L440" i="41"/>
  <c r="D440" i="41"/>
  <c r="L77" i="41"/>
  <c r="G77" i="41"/>
  <c r="B77" i="41"/>
  <c r="D77" i="41"/>
  <c r="L360" i="41"/>
  <c r="G360" i="41"/>
  <c r="B360" i="41"/>
  <c r="D360" i="41"/>
  <c r="L400" i="41"/>
  <c r="G400" i="41"/>
  <c r="B400" i="41"/>
  <c r="D400" i="41"/>
  <c r="B263" i="41"/>
  <c r="G263" i="41"/>
  <c r="D263" i="41"/>
  <c r="L263" i="41"/>
  <c r="B311" i="41"/>
  <c r="D311" i="41"/>
  <c r="L311" i="41"/>
  <c r="G311" i="41"/>
  <c r="D278" i="41"/>
  <c r="G278" i="41"/>
  <c r="L278" i="41"/>
  <c r="B278" i="41"/>
  <c r="J99" i="29"/>
  <c r="H99" i="29"/>
  <c r="I99" i="29"/>
  <c r="J56" i="29"/>
  <c r="I56" i="29"/>
  <c r="H56" i="29"/>
  <c r="J29" i="29"/>
  <c r="H29" i="29"/>
  <c r="I29" i="29"/>
  <c r="B544" i="41"/>
  <c r="D544" i="41"/>
  <c r="G544" i="41"/>
  <c r="L544" i="41"/>
  <c r="L402" i="41"/>
  <c r="G402" i="41"/>
  <c r="B402" i="41"/>
  <c r="D402" i="41"/>
  <c r="I19" i="29"/>
  <c r="H19" i="29"/>
  <c r="J19" i="29"/>
  <c r="I131" i="29"/>
  <c r="H131" i="29"/>
  <c r="J131" i="29"/>
  <c r="J62" i="29"/>
  <c r="I62" i="29"/>
  <c r="H62" i="29"/>
  <c r="H64" i="29"/>
  <c r="I64" i="29"/>
  <c r="J64" i="29"/>
  <c r="J24" i="39"/>
  <c r="I24" i="39"/>
  <c r="H24" i="39"/>
  <c r="D486" i="41"/>
  <c r="B486" i="41"/>
  <c r="L486" i="41"/>
  <c r="G486" i="41"/>
  <c r="L282" i="41"/>
  <c r="B282" i="41"/>
  <c r="G282" i="41"/>
  <c r="D282" i="41"/>
  <c r="B353" i="41"/>
  <c r="G353" i="41"/>
  <c r="L353" i="41"/>
  <c r="D353" i="41"/>
  <c r="L191" i="41"/>
  <c r="B191" i="41"/>
  <c r="D191" i="41"/>
  <c r="G191" i="41"/>
  <c r="G534" i="41"/>
  <c r="L534" i="41"/>
  <c r="D534" i="41"/>
  <c r="B534" i="41"/>
  <c r="G559" i="41"/>
  <c r="D559" i="41"/>
  <c r="B559" i="41"/>
  <c r="L559" i="41"/>
  <c r="L90" i="41"/>
  <c r="G90" i="41"/>
  <c r="B90" i="41"/>
  <c r="D90" i="41"/>
  <c r="G646" i="41"/>
  <c r="B646" i="41"/>
  <c r="D646" i="41"/>
  <c r="L646" i="41"/>
  <c r="L381" i="41"/>
  <c r="D381" i="41"/>
  <c r="G381" i="41"/>
  <c r="B381" i="41"/>
  <c r="B96" i="41"/>
  <c r="G96" i="41"/>
  <c r="L96" i="41"/>
  <c r="D96" i="41"/>
  <c r="D548" i="41"/>
  <c r="L548" i="41"/>
  <c r="G548" i="41"/>
  <c r="B548" i="41"/>
  <c r="L28" i="41"/>
  <c r="D28" i="41"/>
  <c r="G28" i="41"/>
  <c r="B28" i="41"/>
  <c r="L253" i="41"/>
  <c r="G253" i="41"/>
  <c r="D253" i="41"/>
  <c r="B253" i="41"/>
  <c r="B280" i="41"/>
  <c r="G280" i="41"/>
  <c r="D280" i="41"/>
  <c r="L280" i="41"/>
  <c r="G413" i="41"/>
  <c r="B413" i="41"/>
  <c r="L413" i="41"/>
  <c r="D413" i="41"/>
  <c r="G304" i="41"/>
  <c r="D304" i="41"/>
  <c r="L304" i="41"/>
  <c r="B304" i="41"/>
  <c r="B130" i="41"/>
  <c r="G130" i="41"/>
  <c r="L130" i="41"/>
  <c r="D130" i="41"/>
  <c r="G286" i="41"/>
  <c r="B286" i="41"/>
  <c r="L286" i="41"/>
  <c r="D286" i="41"/>
  <c r="L660" i="41"/>
  <c r="B660" i="41"/>
  <c r="G660" i="41"/>
  <c r="D660" i="41"/>
  <c r="G449" i="41"/>
  <c r="B449" i="41"/>
  <c r="L449" i="41"/>
  <c r="D449" i="41"/>
  <c r="G460" i="41"/>
  <c r="B460" i="41"/>
  <c r="D460" i="41"/>
  <c r="L460" i="41"/>
  <c r="L680" i="41"/>
  <c r="G680" i="41"/>
  <c r="D680" i="41"/>
  <c r="B680" i="41"/>
  <c r="G708" i="41"/>
  <c r="L708" i="41"/>
  <c r="B708" i="41"/>
  <c r="D708" i="41"/>
  <c r="G81" i="41"/>
  <c r="D81" i="41"/>
  <c r="L81" i="41"/>
  <c r="B81" i="41"/>
  <c r="D678" i="41"/>
  <c r="B678" i="41"/>
  <c r="G678" i="41"/>
  <c r="L678" i="41"/>
  <c r="B687" i="41"/>
  <c r="D687" i="41"/>
  <c r="L687" i="41"/>
  <c r="G687" i="41"/>
  <c r="D123" i="41"/>
  <c r="B123" i="41"/>
  <c r="G123" i="41"/>
  <c r="L123" i="41"/>
  <c r="B679" i="41"/>
  <c r="L679" i="41"/>
  <c r="D679" i="41"/>
  <c r="G679" i="41"/>
  <c r="B583" i="41"/>
  <c r="D583" i="41"/>
  <c r="G583" i="41"/>
  <c r="L583" i="41"/>
  <c r="D537" i="41"/>
  <c r="G537" i="41"/>
  <c r="B537" i="41"/>
  <c r="L537" i="41"/>
  <c r="D296" i="41"/>
  <c r="L296" i="41"/>
  <c r="B296" i="41"/>
  <c r="G296" i="41"/>
  <c r="D564" i="41"/>
  <c r="B564" i="41"/>
  <c r="G564" i="41"/>
  <c r="L564" i="41"/>
  <c r="L56" i="41"/>
  <c r="D56" i="41"/>
  <c r="G56" i="41"/>
  <c r="B56" i="41"/>
  <c r="B111" i="41"/>
  <c r="G111" i="41"/>
  <c r="D111" i="41"/>
  <c r="L111" i="41"/>
  <c r="D666" i="41"/>
  <c r="L666" i="41"/>
  <c r="G666" i="41"/>
  <c r="B666" i="41"/>
  <c r="G401" i="41"/>
  <c r="L401" i="41"/>
  <c r="B401" i="41"/>
  <c r="D401" i="41"/>
  <c r="B69" i="41"/>
  <c r="D69" i="41"/>
  <c r="L69" i="41"/>
  <c r="G69" i="41"/>
  <c r="D592" i="41"/>
  <c r="B592" i="41"/>
  <c r="L592" i="41"/>
  <c r="G592" i="41"/>
  <c r="D57" i="41"/>
  <c r="L57" i="41"/>
  <c r="G57" i="41"/>
  <c r="B57" i="41"/>
  <c r="G590" i="41"/>
  <c r="B590" i="41"/>
  <c r="D590" i="41"/>
  <c r="L590" i="41"/>
  <c r="B164" i="41"/>
  <c r="L164" i="41"/>
  <c r="D164" i="41"/>
  <c r="G164" i="41"/>
  <c r="G364" i="41"/>
  <c r="B364" i="41"/>
  <c r="L364" i="41"/>
  <c r="D364" i="41"/>
  <c r="H103" i="29"/>
  <c r="I103" i="29"/>
  <c r="J103" i="29"/>
  <c r="I43" i="29"/>
  <c r="H43" i="29"/>
  <c r="J43" i="29"/>
  <c r="H142" i="29"/>
  <c r="J142" i="29"/>
  <c r="I142" i="29"/>
  <c r="H121" i="29"/>
  <c r="I121" i="29"/>
  <c r="J121" i="29"/>
  <c r="H69" i="29"/>
  <c r="J69" i="29"/>
  <c r="I69" i="29"/>
  <c r="J23" i="29"/>
  <c r="I23" i="29"/>
  <c r="H23" i="29"/>
  <c r="H107" i="29"/>
  <c r="I107" i="29"/>
  <c r="J107" i="29"/>
  <c r="L532" i="41"/>
  <c r="B532" i="41"/>
  <c r="G532" i="41"/>
  <c r="D532" i="41"/>
  <c r="D633" i="41"/>
  <c r="L633" i="41"/>
  <c r="B633" i="41"/>
  <c r="G633" i="41"/>
  <c r="D149" i="41"/>
  <c r="G149" i="41"/>
  <c r="L149" i="41"/>
  <c r="B149" i="41"/>
  <c r="D132" i="41"/>
  <c r="L132" i="41"/>
  <c r="B132" i="41"/>
  <c r="G132" i="41"/>
  <c r="D298" i="41"/>
  <c r="L298" i="41"/>
  <c r="G298" i="41"/>
  <c r="B298" i="41"/>
  <c r="D638" i="41"/>
  <c r="L638" i="41"/>
  <c r="B638" i="41"/>
  <c r="G638" i="41"/>
  <c r="B591" i="41"/>
  <c r="D591" i="41"/>
  <c r="G591" i="41"/>
  <c r="L591" i="41"/>
  <c r="B271" i="41"/>
  <c r="D271" i="41"/>
  <c r="L271" i="41"/>
  <c r="G271" i="41"/>
  <c r="G277" i="41"/>
  <c r="D277" i="41"/>
  <c r="B277" i="41"/>
  <c r="L277" i="41"/>
  <c r="D491" i="41"/>
  <c r="G491" i="41"/>
  <c r="B491" i="41"/>
  <c r="L491" i="41"/>
  <c r="L693" i="41"/>
  <c r="G693" i="41"/>
  <c r="D693" i="41"/>
  <c r="B693" i="41"/>
  <c r="D326" i="41"/>
  <c r="G326" i="41"/>
  <c r="L326" i="41"/>
  <c r="B326" i="41"/>
  <c r="L342" i="41"/>
  <c r="G342" i="41"/>
  <c r="D342" i="41"/>
  <c r="B342" i="41"/>
  <c r="G479" i="41"/>
  <c r="D479" i="41"/>
  <c r="L479" i="41"/>
  <c r="B479" i="41"/>
  <c r="D129" i="41"/>
  <c r="G129" i="41"/>
  <c r="L129" i="41"/>
  <c r="B129" i="41"/>
  <c r="D178" i="41"/>
  <c r="L178" i="41"/>
  <c r="G178" i="41"/>
  <c r="B178" i="41"/>
  <c r="G310" i="41"/>
  <c r="L310" i="41"/>
  <c r="B310" i="41"/>
  <c r="D310" i="41"/>
  <c r="G645" i="41"/>
  <c r="L645" i="41"/>
  <c r="D645" i="41"/>
  <c r="B645" i="41"/>
  <c r="B589" i="41"/>
  <c r="D589" i="41"/>
  <c r="G589" i="41"/>
  <c r="L589" i="41"/>
  <c r="D468" i="41"/>
  <c r="B468" i="41"/>
  <c r="L468" i="41"/>
  <c r="G468" i="41"/>
  <c r="D554" i="41"/>
  <c r="G554" i="41"/>
  <c r="B554" i="41"/>
  <c r="L554" i="41"/>
  <c r="G359" i="41"/>
  <c r="B359" i="41"/>
  <c r="L359" i="41"/>
  <c r="D359" i="41"/>
  <c r="B249" i="41"/>
  <c r="L249" i="41"/>
  <c r="G249" i="41"/>
  <c r="D249" i="41"/>
  <c r="B258" i="41"/>
  <c r="G258" i="41"/>
  <c r="L258" i="41"/>
  <c r="D258" i="41"/>
  <c r="B122" i="41"/>
  <c r="L122" i="41"/>
  <c r="G122" i="41"/>
  <c r="D122" i="41"/>
  <c r="B358" i="41"/>
  <c r="D358" i="41"/>
  <c r="L358" i="41"/>
  <c r="G358" i="41"/>
  <c r="L254" i="41"/>
  <c r="D254" i="41"/>
  <c r="G254" i="41"/>
  <c r="B254" i="41"/>
  <c r="D462" i="41"/>
  <c r="L462" i="41"/>
  <c r="G462" i="41"/>
  <c r="B462" i="41"/>
  <c r="G516" i="41"/>
  <c r="D516" i="41"/>
  <c r="B516" i="41"/>
  <c r="L516" i="41"/>
  <c r="L453" i="41"/>
  <c r="D453" i="41"/>
  <c r="B453" i="41"/>
  <c r="G453" i="41"/>
  <c r="L109" i="41"/>
  <c r="B109" i="41"/>
  <c r="G109" i="41"/>
  <c r="D109" i="41"/>
  <c r="L43" i="41"/>
  <c r="D43" i="41"/>
  <c r="B43" i="41"/>
  <c r="G43" i="41"/>
  <c r="L427" i="41"/>
  <c r="B427" i="41"/>
  <c r="D427" i="41"/>
  <c r="G427" i="41"/>
  <c r="G324" i="41"/>
  <c r="L324" i="41"/>
  <c r="B324" i="41"/>
  <c r="D324" i="41"/>
  <c r="G399" i="41"/>
  <c r="D399" i="41"/>
  <c r="B399" i="41"/>
  <c r="L399" i="41"/>
  <c r="G155" i="41"/>
  <c r="D155" i="41"/>
  <c r="B155" i="41"/>
  <c r="L155" i="41"/>
  <c r="D550" i="41"/>
  <c r="L550" i="41"/>
  <c r="G550" i="41"/>
  <c r="B550" i="41"/>
  <c r="G652" i="41"/>
  <c r="B652" i="41"/>
  <c r="L652" i="41"/>
  <c r="D652" i="41"/>
  <c r="D189" i="41"/>
  <c r="L189" i="41"/>
  <c r="G189" i="41"/>
  <c r="B189" i="41"/>
  <c r="L352" i="41"/>
  <c r="D352" i="41"/>
  <c r="B352" i="41"/>
  <c r="G352" i="41"/>
  <c r="H22" i="29"/>
  <c r="J22" i="29"/>
  <c r="I22" i="29"/>
  <c r="I65" i="29"/>
  <c r="H65" i="29"/>
  <c r="J65" i="29"/>
  <c r="I106" i="29"/>
  <c r="H106" i="29"/>
  <c r="J106" i="29"/>
  <c r="J100" i="29"/>
  <c r="I100" i="29"/>
  <c r="H100" i="29"/>
  <c r="I25" i="29"/>
  <c r="J25" i="29"/>
  <c r="H25" i="29"/>
  <c r="H97" i="29"/>
  <c r="I97" i="29"/>
  <c r="J97" i="29"/>
  <c r="J158" i="29"/>
  <c r="H158" i="29"/>
  <c r="I158" i="29"/>
  <c r="I143" i="29"/>
  <c r="J143" i="29"/>
  <c r="H143" i="29"/>
  <c r="H135" i="29"/>
  <c r="J135" i="29"/>
  <c r="I135" i="29"/>
  <c r="L407" i="41"/>
  <c r="G407" i="41"/>
  <c r="B407" i="41"/>
  <c r="D407" i="41"/>
  <c r="L266" i="41"/>
  <c r="G266" i="41"/>
  <c r="D266" i="41"/>
  <c r="B266" i="41"/>
  <c r="D212" i="41"/>
  <c r="L212" i="41"/>
  <c r="B212" i="41"/>
  <c r="G212" i="41"/>
  <c r="D365" i="41"/>
  <c r="B365" i="41"/>
  <c r="L365" i="41"/>
  <c r="G365" i="41"/>
  <c r="G21" i="41"/>
  <c r="D21" i="41"/>
  <c r="B21" i="41"/>
  <c r="L21" i="41"/>
  <c r="D175" i="41"/>
  <c r="G175" i="41"/>
  <c r="L175" i="41"/>
  <c r="B175" i="41"/>
  <c r="G307" i="41"/>
  <c r="B307" i="41"/>
  <c r="L307" i="41"/>
  <c r="D307" i="41"/>
  <c r="B481" i="41"/>
  <c r="D481" i="41"/>
  <c r="G481" i="41"/>
  <c r="L481" i="41"/>
  <c r="B703" i="41"/>
  <c r="L703" i="41"/>
  <c r="D703" i="41"/>
  <c r="G703" i="41"/>
  <c r="L41" i="41"/>
  <c r="G41" i="41"/>
  <c r="B41" i="41"/>
  <c r="D41" i="41"/>
  <c r="B455" i="41"/>
  <c r="G455" i="41"/>
  <c r="L455" i="41"/>
  <c r="D455" i="41"/>
  <c r="D637" i="41"/>
  <c r="L637" i="41"/>
  <c r="G637" i="41"/>
  <c r="B637" i="41"/>
  <c r="L344" i="41"/>
  <c r="B344" i="41"/>
  <c r="D344" i="41"/>
  <c r="G344" i="41"/>
  <c r="G636" i="41"/>
  <c r="D636" i="41"/>
  <c r="B636" i="41"/>
  <c r="L636" i="41"/>
  <c r="G148" i="41"/>
  <c r="B148" i="41"/>
  <c r="D148" i="41"/>
  <c r="L148" i="41"/>
  <c r="B603" i="41"/>
  <c r="G603" i="41"/>
  <c r="D603" i="41"/>
  <c r="L603" i="41"/>
  <c r="G161" i="41"/>
  <c r="D161" i="41"/>
  <c r="B161" i="41"/>
  <c r="L161" i="41"/>
  <c r="L688" i="41"/>
  <c r="B688" i="41"/>
  <c r="G688" i="41"/>
  <c r="D688" i="41"/>
  <c r="L382" i="41"/>
  <c r="D382" i="41"/>
  <c r="B382" i="41"/>
  <c r="G382" i="41"/>
  <c r="B518" i="41"/>
  <c r="L518" i="41"/>
  <c r="D518" i="41"/>
  <c r="G518" i="41"/>
  <c r="L300" i="41"/>
  <c r="B300" i="41"/>
  <c r="G300" i="41"/>
  <c r="D300" i="41"/>
  <c r="G104" i="41"/>
  <c r="D104" i="41"/>
  <c r="L104" i="41"/>
  <c r="B104" i="41"/>
  <c r="D24" i="41"/>
  <c r="L24" i="41"/>
  <c r="B24" i="41"/>
  <c r="G24" i="41"/>
  <c r="B114" i="41"/>
  <c r="L114" i="41"/>
  <c r="D114" i="41"/>
  <c r="G114" i="41"/>
  <c r="D373" i="41"/>
  <c r="L373" i="41"/>
  <c r="G373" i="41"/>
  <c r="B373" i="41"/>
  <c r="B22" i="41"/>
  <c r="G22" i="41"/>
  <c r="D22" i="41"/>
  <c r="L22" i="41"/>
  <c r="D159" i="41"/>
  <c r="B159" i="41"/>
  <c r="G159" i="41"/>
  <c r="L159" i="41"/>
  <c r="D644" i="41"/>
  <c r="G644" i="41"/>
  <c r="B644" i="41"/>
  <c r="L644" i="41"/>
  <c r="B183" i="41"/>
  <c r="G183" i="41"/>
  <c r="D183" i="41"/>
  <c r="L183" i="41"/>
  <c r="G556" i="41"/>
  <c r="D556" i="41"/>
  <c r="L556" i="41"/>
  <c r="B556" i="41"/>
  <c r="L424" i="41"/>
  <c r="G424" i="41"/>
  <c r="B424" i="41"/>
  <c r="D424" i="41"/>
  <c r="L312" i="41"/>
  <c r="G312" i="41"/>
  <c r="B312" i="41"/>
  <c r="D312" i="41"/>
  <c r="B707" i="41"/>
  <c r="L707" i="41"/>
  <c r="G707" i="41"/>
  <c r="D707" i="41"/>
  <c r="G492" i="41"/>
  <c r="B492" i="41"/>
  <c r="L492" i="41"/>
  <c r="D492" i="41"/>
  <c r="D82" i="41"/>
  <c r="G82" i="41"/>
  <c r="L82" i="41"/>
  <c r="B82" i="41"/>
  <c r="G366" i="41"/>
  <c r="L366" i="41"/>
  <c r="D366" i="41"/>
  <c r="B366" i="41"/>
  <c r="L631" i="41"/>
  <c r="G631" i="41"/>
  <c r="B631" i="41"/>
  <c r="D631" i="41"/>
  <c r="L205" i="41"/>
  <c r="B205" i="41"/>
  <c r="D205" i="41"/>
  <c r="G205" i="41"/>
  <c r="D61" i="41"/>
  <c r="B61" i="41"/>
  <c r="L61" i="41"/>
  <c r="G61" i="41"/>
  <c r="L522" i="41"/>
  <c r="B522" i="41"/>
  <c r="D522" i="41"/>
  <c r="G522" i="41"/>
  <c r="D202" i="41"/>
  <c r="B202" i="41"/>
  <c r="G202" i="41"/>
  <c r="L202" i="41"/>
  <c r="D29" i="41"/>
  <c r="G29" i="41"/>
  <c r="B29" i="41"/>
  <c r="L29" i="41"/>
  <c r="D682" i="41"/>
  <c r="B682" i="41"/>
  <c r="G682" i="41"/>
  <c r="L682" i="41"/>
  <c r="B361" i="41"/>
  <c r="G361" i="41"/>
  <c r="D361" i="41"/>
  <c r="L361" i="41"/>
  <c r="G659" i="41"/>
  <c r="D659" i="41"/>
  <c r="B659" i="41"/>
  <c r="L659" i="41"/>
  <c r="G208" i="41"/>
  <c r="D208" i="41"/>
  <c r="B208" i="41"/>
  <c r="L208" i="41"/>
  <c r="G474" i="41"/>
  <c r="L474" i="41"/>
  <c r="B474" i="41"/>
  <c r="D474" i="41"/>
  <c r="L539" i="41"/>
  <c r="B539" i="41"/>
  <c r="G539" i="41"/>
  <c r="D539" i="41"/>
  <c r="G239" i="41"/>
  <c r="B239" i="41"/>
  <c r="L239" i="41"/>
  <c r="D239" i="41"/>
  <c r="D345" i="41"/>
  <c r="B345" i="41"/>
  <c r="G345" i="41"/>
  <c r="L345" i="41"/>
  <c r="B512" i="41"/>
  <c r="D512" i="41"/>
  <c r="L512" i="41"/>
  <c r="G512" i="41"/>
  <c r="I23" i="39"/>
  <c r="J23" i="39"/>
  <c r="H23" i="39"/>
  <c r="H165" i="29"/>
  <c r="J78" i="29"/>
  <c r="I78" i="29"/>
  <c r="H78" i="29"/>
  <c r="I101" i="29"/>
  <c r="J101" i="29"/>
  <c r="H101" i="29"/>
  <c r="D557" i="41"/>
  <c r="G557" i="41"/>
  <c r="L557" i="41"/>
  <c r="B557" i="41"/>
  <c r="L385" i="41"/>
  <c r="G385" i="41"/>
  <c r="D385" i="41"/>
  <c r="B385" i="41"/>
  <c r="B206" i="41"/>
  <c r="G206" i="41"/>
  <c r="D206" i="41"/>
  <c r="L206" i="41"/>
  <c r="B220" i="41"/>
  <c r="L220" i="41"/>
  <c r="G220" i="41"/>
  <c r="D220" i="41"/>
  <c r="D330" i="41"/>
  <c r="B330" i="41"/>
  <c r="G330" i="41"/>
  <c r="L330" i="41"/>
  <c r="B160" i="41"/>
  <c r="G160" i="41"/>
  <c r="L160" i="41"/>
  <c r="D160" i="41"/>
  <c r="D297" i="41"/>
  <c r="L297" i="41"/>
  <c r="B297" i="41"/>
  <c r="G297" i="41"/>
  <c r="L85" i="41"/>
  <c r="G85" i="41"/>
  <c r="B85" i="41"/>
  <c r="D85" i="41"/>
  <c r="B433" i="41"/>
  <c r="G433" i="41"/>
  <c r="D433" i="41"/>
  <c r="L433" i="41"/>
  <c r="G419" i="41"/>
  <c r="L419" i="41"/>
  <c r="D419" i="41"/>
  <c r="B419" i="41"/>
  <c r="B619" i="41"/>
  <c r="D619" i="41"/>
  <c r="L619" i="41"/>
  <c r="G619" i="41"/>
  <c r="D681" i="41"/>
  <c r="G681" i="41"/>
  <c r="B681" i="41"/>
  <c r="L681" i="41"/>
  <c r="B16" i="41"/>
  <c r="L16" i="41"/>
  <c r="G16" i="41"/>
  <c r="D16" i="41"/>
  <c r="G257" i="41"/>
  <c r="L257" i="41"/>
  <c r="D257" i="41"/>
  <c r="B257" i="41"/>
  <c r="L648" i="41"/>
  <c r="B648" i="41"/>
  <c r="G648" i="41"/>
  <c r="D648" i="41"/>
  <c r="B289" i="41"/>
  <c r="D289" i="41"/>
  <c r="L289" i="41"/>
  <c r="G289" i="41"/>
  <c r="G93" i="41"/>
  <c r="D93" i="41"/>
  <c r="L93" i="41"/>
  <c r="B93" i="41"/>
  <c r="L661" i="41"/>
  <c r="B661" i="41"/>
  <c r="G661" i="41"/>
  <c r="D661" i="41"/>
  <c r="D20" i="41"/>
  <c r="L20" i="41"/>
  <c r="B20" i="41"/>
  <c r="G20" i="41"/>
  <c r="B520" i="41"/>
  <c r="D520" i="41"/>
  <c r="G520" i="41"/>
  <c r="L520" i="41"/>
  <c r="L473" i="41"/>
  <c r="D473" i="41"/>
  <c r="G473" i="41"/>
  <c r="B473" i="41"/>
  <c r="B327" i="41"/>
  <c r="D327" i="41"/>
  <c r="L327" i="41"/>
  <c r="G327" i="41"/>
  <c r="B410" i="41"/>
  <c r="D410" i="41"/>
  <c r="G410" i="41"/>
  <c r="L410" i="41"/>
  <c r="B320" i="41"/>
  <c r="D320" i="41"/>
  <c r="G320" i="41"/>
  <c r="L320" i="41"/>
  <c r="D571" i="41"/>
  <c r="L571" i="41"/>
  <c r="B571" i="41"/>
  <c r="G571" i="41"/>
  <c r="G199" i="41"/>
  <c r="L199" i="41"/>
  <c r="B199" i="41"/>
  <c r="D199" i="41"/>
  <c r="L26" i="41"/>
  <c r="B26" i="41"/>
  <c r="D26" i="41"/>
  <c r="G26" i="41"/>
  <c r="G73" i="41"/>
  <c r="B73" i="41"/>
  <c r="D73" i="41"/>
  <c r="L73" i="41"/>
  <c r="G45" i="41"/>
  <c r="L45" i="41"/>
  <c r="B45" i="41"/>
  <c r="D45" i="41"/>
  <c r="G332" i="41"/>
  <c r="L332" i="41"/>
  <c r="D332" i="41"/>
  <c r="B332" i="41"/>
  <c r="G142" i="41"/>
  <c r="D142" i="41"/>
  <c r="B142" i="41"/>
  <c r="L142" i="41"/>
  <c r="L356" i="41"/>
  <c r="B356" i="41"/>
  <c r="D356" i="41"/>
  <c r="G356" i="41"/>
  <c r="D380" i="41"/>
  <c r="B380" i="41"/>
  <c r="L380" i="41"/>
  <c r="G380" i="41"/>
  <c r="D378" i="41"/>
  <c r="G378" i="41"/>
  <c r="L378" i="41"/>
  <c r="B378" i="41"/>
  <c r="G463" i="41"/>
  <c r="D463" i="41"/>
  <c r="B463" i="41"/>
  <c r="L463" i="41"/>
  <c r="B560" i="41"/>
  <c r="G560" i="41"/>
  <c r="L560" i="41"/>
  <c r="D560" i="41"/>
  <c r="B611" i="41"/>
  <c r="L611" i="41"/>
  <c r="D611" i="41"/>
  <c r="G611" i="41"/>
  <c r="B119" i="41"/>
  <c r="D119" i="41"/>
  <c r="G119" i="41"/>
  <c r="L119" i="41"/>
  <c r="L103" i="41"/>
  <c r="B103" i="41"/>
  <c r="G103" i="41"/>
  <c r="D103" i="41"/>
  <c r="D587" i="41"/>
  <c r="B587" i="41"/>
  <c r="G587" i="41"/>
  <c r="L587" i="41"/>
  <c r="B597" i="41"/>
  <c r="D597" i="41"/>
  <c r="L597" i="41"/>
  <c r="G597" i="41"/>
  <c r="B484" i="41"/>
  <c r="D484" i="41"/>
  <c r="L484" i="41"/>
  <c r="G484" i="41"/>
  <c r="D222" i="41"/>
  <c r="G222" i="41"/>
  <c r="L222" i="41"/>
  <c r="B222" i="41"/>
  <c r="D451" i="41"/>
  <c r="L451" i="41"/>
  <c r="B451" i="41"/>
  <c r="G451" i="41"/>
  <c r="B169" i="41"/>
  <c r="L169" i="41"/>
  <c r="D169" i="41"/>
  <c r="G169" i="41"/>
  <c r="J35" i="39"/>
  <c r="H35" i="39"/>
  <c r="I35" i="39"/>
  <c r="J19" i="41"/>
  <c r="E19" i="41"/>
  <c r="H19" i="41"/>
  <c r="K19" i="41"/>
  <c r="I19" i="41"/>
  <c r="I54" i="29"/>
  <c r="J54" i="29"/>
  <c r="H54" i="29"/>
  <c r="D145" i="41"/>
  <c r="G145" i="41"/>
  <c r="B145" i="41"/>
  <c r="L145" i="41"/>
  <c r="G471" i="41"/>
  <c r="D471" i="41"/>
  <c r="B471" i="41"/>
  <c r="L471" i="41"/>
  <c r="G228" i="41"/>
  <c r="L228" i="41"/>
  <c r="D228" i="41"/>
  <c r="B228" i="41"/>
  <c r="L237" i="41"/>
  <c r="G237" i="41"/>
  <c r="B237" i="41"/>
  <c r="D237" i="41"/>
  <c r="G35" i="41"/>
  <c r="B35" i="41"/>
  <c r="L35" i="41"/>
  <c r="D35" i="41"/>
  <c r="D194" i="41"/>
  <c r="B194" i="41"/>
  <c r="L194" i="41"/>
  <c r="G194" i="41"/>
  <c r="L54" i="41"/>
  <c r="G54" i="41"/>
  <c r="D54" i="41"/>
  <c r="B54" i="41"/>
  <c r="G75" i="41"/>
  <c r="D75" i="41"/>
  <c r="B75" i="41"/>
  <c r="L75" i="41"/>
  <c r="G566" i="41"/>
  <c r="L566" i="41"/>
  <c r="D566" i="41"/>
  <c r="B566" i="41"/>
  <c r="B179" i="41"/>
  <c r="G179" i="41"/>
  <c r="L179" i="41"/>
  <c r="D179" i="41"/>
  <c r="B34" i="41"/>
  <c r="D34" i="41"/>
  <c r="G34" i="41"/>
  <c r="L34" i="41"/>
  <c r="D526" i="41"/>
  <c r="L526" i="41"/>
  <c r="B526" i="41"/>
  <c r="G526" i="41"/>
  <c r="L141" i="41"/>
  <c r="D141" i="41"/>
  <c r="B141" i="41"/>
  <c r="G141" i="41"/>
  <c r="D95" i="41"/>
  <c r="L95" i="41"/>
  <c r="B95" i="41"/>
  <c r="G95" i="41"/>
  <c r="D505" i="41"/>
  <c r="B505" i="41"/>
  <c r="L505" i="41"/>
  <c r="G505" i="41"/>
  <c r="D617" i="41"/>
  <c r="L617" i="41"/>
  <c r="B617" i="41"/>
  <c r="G617" i="41"/>
  <c r="G68" i="41"/>
  <c r="L68" i="41"/>
  <c r="B68" i="41"/>
  <c r="D68" i="41"/>
  <c r="L262" i="41"/>
  <c r="B262" i="41"/>
  <c r="G262" i="41"/>
  <c r="D262" i="41"/>
  <c r="G498" i="41"/>
  <c r="B498" i="41"/>
  <c r="D498" i="41"/>
  <c r="L498" i="41"/>
  <c r="L429" i="41"/>
  <c r="B429" i="41"/>
  <c r="D429" i="41"/>
  <c r="G429" i="41"/>
  <c r="G158" i="41"/>
  <c r="L158" i="41"/>
  <c r="D158" i="41"/>
  <c r="B158" i="41"/>
  <c r="D38" i="41"/>
  <c r="L38" i="41"/>
  <c r="B38" i="41"/>
  <c r="G38" i="41"/>
  <c r="L579" i="41"/>
  <c r="B579" i="41"/>
  <c r="D579" i="41"/>
  <c r="G579" i="41"/>
  <c r="L62" i="41"/>
  <c r="D62" i="41"/>
  <c r="G62" i="41"/>
  <c r="B62" i="41"/>
  <c r="B135" i="41"/>
  <c r="G135" i="41"/>
  <c r="L135" i="41"/>
  <c r="D135" i="41"/>
  <c r="B275" i="41"/>
  <c r="G275" i="41"/>
  <c r="L275" i="41"/>
  <c r="D275" i="41"/>
  <c r="B459" i="41"/>
  <c r="D459" i="41"/>
  <c r="L459" i="41"/>
  <c r="G459" i="41"/>
  <c r="L511" i="41"/>
  <c r="B511" i="41"/>
  <c r="G511" i="41"/>
  <c r="D511" i="41"/>
  <c r="D279" i="41"/>
  <c r="L279" i="41"/>
  <c r="G279" i="41"/>
  <c r="B279" i="41"/>
  <c r="L527" i="41"/>
  <c r="D527" i="41"/>
  <c r="G527" i="41"/>
  <c r="B527" i="41"/>
  <c r="B235" i="41"/>
  <c r="D235" i="41"/>
  <c r="L235" i="41"/>
  <c r="G235" i="41"/>
  <c r="G552" i="41"/>
  <c r="L552" i="41"/>
  <c r="D552" i="41"/>
  <c r="B552" i="41"/>
  <c r="L641" i="41"/>
  <c r="B641" i="41"/>
  <c r="G641" i="41"/>
  <c r="D641" i="41"/>
  <c r="B430" i="41"/>
  <c r="G430" i="41"/>
  <c r="L430" i="41"/>
  <c r="D430" i="41"/>
  <c r="L288" i="41"/>
  <c r="B288" i="41"/>
  <c r="G288" i="41"/>
  <c r="D288" i="41"/>
  <c r="B117" i="41"/>
  <c r="G117" i="41"/>
  <c r="L117" i="41"/>
  <c r="D117" i="41"/>
  <c r="G456" i="41"/>
  <c r="D456" i="41"/>
  <c r="L456" i="41"/>
  <c r="B456" i="41"/>
  <c r="L173" i="41"/>
  <c r="B173" i="41"/>
  <c r="G173" i="41"/>
  <c r="D173" i="41"/>
  <c r="I18" i="29"/>
  <c r="J18" i="29"/>
  <c r="H18" i="29"/>
  <c r="I160" i="29"/>
  <c r="H160" i="29"/>
  <c r="J160" i="29"/>
  <c r="I113" i="29"/>
  <c r="I33" i="29"/>
  <c r="H33" i="29"/>
  <c r="J33" i="29"/>
  <c r="H68" i="29"/>
  <c r="I68" i="29"/>
  <c r="J68" i="29"/>
  <c r="H18" i="39"/>
  <c r="J18" i="39"/>
  <c r="I18" i="39"/>
  <c r="G13" i="41"/>
  <c r="L13" i="41"/>
  <c r="D13" i="41"/>
  <c r="B13" i="41"/>
  <c r="G573" i="41"/>
  <c r="L573" i="41"/>
  <c r="D573" i="41"/>
  <c r="B573" i="41"/>
  <c r="B686" i="41"/>
  <c r="D686" i="41"/>
  <c r="G686" i="41"/>
  <c r="L686" i="41"/>
  <c r="B334" i="41"/>
  <c r="D334" i="41"/>
  <c r="G334" i="41"/>
  <c r="L334" i="41"/>
  <c r="D606" i="41"/>
  <c r="G606" i="41"/>
  <c r="L606" i="41"/>
  <c r="B606" i="41"/>
  <c r="G618" i="41"/>
  <c r="D618" i="41"/>
  <c r="B618" i="41"/>
  <c r="L618" i="41"/>
  <c r="G321" i="41"/>
  <c r="L321" i="41"/>
  <c r="D321" i="41"/>
  <c r="B321" i="41"/>
  <c r="G354" i="41"/>
  <c r="L354" i="41"/>
  <c r="B354" i="41"/>
  <c r="D354" i="41"/>
  <c r="G472" i="41"/>
  <c r="D472" i="41"/>
  <c r="L472" i="41"/>
  <c r="B472" i="41"/>
  <c r="B215" i="41"/>
  <c r="G215" i="41"/>
  <c r="L215" i="41"/>
  <c r="D215" i="41"/>
  <c r="B482" i="41"/>
  <c r="G482" i="41"/>
  <c r="L482" i="41"/>
  <c r="D482" i="41"/>
  <c r="D64" i="41"/>
  <c r="B64" i="41"/>
  <c r="G64" i="41"/>
  <c r="L64" i="41"/>
  <c r="B283" i="41"/>
  <c r="G283" i="41"/>
  <c r="D283" i="41"/>
  <c r="L283" i="41"/>
  <c r="B25" i="41"/>
  <c r="G25" i="41"/>
  <c r="D25" i="41"/>
  <c r="L25" i="41"/>
  <c r="D613" i="41"/>
  <c r="L613" i="41"/>
  <c r="G613" i="41"/>
  <c r="B613" i="41"/>
  <c r="L572" i="41"/>
  <c r="D572" i="41"/>
  <c r="B572" i="41"/>
  <c r="G572" i="41"/>
  <c r="L664" i="41"/>
  <c r="G664" i="41"/>
  <c r="D664" i="41"/>
  <c r="B664" i="41"/>
  <c r="D668" i="41"/>
  <c r="L668" i="41"/>
  <c r="G668" i="41"/>
  <c r="B668" i="41"/>
  <c r="B152" i="41"/>
  <c r="D152" i="41"/>
  <c r="L152" i="41"/>
  <c r="G152" i="41"/>
  <c r="G599" i="41"/>
  <c r="B599" i="41"/>
  <c r="D599" i="41"/>
  <c r="L599" i="41"/>
  <c r="L628" i="41"/>
  <c r="B628" i="41"/>
  <c r="G628" i="41"/>
  <c r="D628" i="41"/>
  <c r="B192" i="41"/>
  <c r="G192" i="41"/>
  <c r="D192" i="41"/>
  <c r="L192" i="41"/>
  <c r="G144" i="41"/>
  <c r="B144" i="41"/>
  <c r="L144" i="41"/>
  <c r="D144" i="41"/>
  <c r="B612" i="41"/>
  <c r="G612" i="41"/>
  <c r="D612" i="41"/>
  <c r="L612" i="41"/>
  <c r="L48" i="41"/>
  <c r="D48" i="41"/>
  <c r="G48" i="41"/>
  <c r="B48" i="41"/>
  <c r="G231" i="41"/>
  <c r="D231" i="41"/>
  <c r="B231" i="41"/>
  <c r="L231" i="41"/>
  <c r="D225" i="41"/>
  <c r="B225" i="41"/>
  <c r="G225" i="41"/>
  <c r="L225" i="41"/>
  <c r="G214" i="41"/>
  <c r="L214" i="41"/>
  <c r="B214" i="41"/>
  <c r="D214" i="41"/>
  <c r="G163" i="41"/>
  <c r="B163" i="41"/>
  <c r="D163" i="41"/>
  <c r="L163" i="41"/>
  <c r="L565" i="41"/>
  <c r="B565" i="41"/>
  <c r="G565" i="41"/>
  <c r="D565" i="41"/>
  <c r="B375" i="41"/>
  <c r="G375" i="41"/>
  <c r="D375" i="41"/>
  <c r="L375" i="41"/>
  <c r="L654" i="41"/>
  <c r="B654" i="41"/>
  <c r="G654" i="41"/>
  <c r="D654" i="41"/>
  <c r="B27" i="41"/>
  <c r="D27" i="41"/>
  <c r="G27" i="41"/>
  <c r="L27" i="41"/>
  <c r="B454" i="41"/>
  <c r="D454" i="41"/>
  <c r="L454" i="41"/>
  <c r="G454" i="41"/>
  <c r="D519" i="41"/>
  <c r="B519" i="41"/>
  <c r="L519" i="41"/>
  <c r="G519" i="41"/>
  <c r="G301" i="41"/>
  <c r="D301" i="41"/>
  <c r="B301" i="41"/>
  <c r="L301" i="41"/>
  <c r="G333" i="41"/>
  <c r="D333" i="41"/>
  <c r="B333" i="41"/>
  <c r="L333" i="41"/>
  <c r="L171" i="41"/>
  <c r="B171" i="41"/>
  <c r="G171" i="41"/>
  <c r="D171" i="41"/>
  <c r="G704" i="41"/>
  <c r="D704" i="41"/>
  <c r="B704" i="41"/>
  <c r="L704" i="41"/>
  <c r="L32" i="41"/>
  <c r="D32" i="41"/>
  <c r="B32" i="41"/>
  <c r="G32" i="41"/>
  <c r="B156" i="41"/>
  <c r="L156" i="41"/>
  <c r="G156" i="41"/>
  <c r="D156" i="41"/>
  <c r="L340" i="41"/>
  <c r="D340" i="41"/>
  <c r="G340" i="41"/>
  <c r="B340" i="41"/>
  <c r="G663" i="41"/>
  <c r="D663" i="41"/>
  <c r="B663" i="41"/>
  <c r="L663" i="41"/>
  <c r="B476" i="41"/>
  <c r="G476" i="41"/>
  <c r="L476" i="41"/>
  <c r="D476" i="41"/>
  <c r="G285" i="41"/>
  <c r="L285" i="41"/>
  <c r="D285" i="41"/>
  <c r="B285" i="41"/>
  <c r="D614" i="41"/>
  <c r="G614" i="41"/>
  <c r="L614" i="41"/>
  <c r="B614" i="41"/>
  <c r="G665" i="41"/>
  <c r="L665" i="41"/>
  <c r="D665" i="41"/>
  <c r="B665" i="41"/>
  <c r="B417" i="41"/>
  <c r="G417" i="41"/>
  <c r="L417" i="41"/>
  <c r="D417" i="41"/>
  <c r="G670" i="41"/>
  <c r="L670" i="41"/>
  <c r="D670" i="41"/>
  <c r="B670" i="41"/>
  <c r="B622" i="41"/>
  <c r="L622" i="41"/>
  <c r="G622" i="41"/>
  <c r="D622" i="41"/>
  <c r="J28" i="39"/>
  <c r="H28" i="39"/>
  <c r="I28" i="39"/>
  <c r="J98" i="29"/>
  <c r="H98" i="29"/>
  <c r="I98" i="29"/>
  <c r="H139" i="29"/>
  <c r="I139" i="29"/>
  <c r="J139" i="29"/>
  <c r="I141" i="29"/>
  <c r="J141" i="29"/>
  <c r="H141" i="29"/>
  <c r="J116" i="29"/>
  <c r="H116" i="29"/>
  <c r="I116" i="29"/>
  <c r="J20" i="39"/>
  <c r="H20" i="39"/>
  <c r="I20" i="39"/>
  <c r="G106" i="41"/>
  <c r="B106" i="41"/>
  <c r="L106" i="41"/>
  <c r="D106" i="41"/>
  <c r="D346" i="41"/>
  <c r="G346" i="41"/>
  <c r="B346" i="41"/>
  <c r="L346" i="41"/>
  <c r="B421" i="41"/>
  <c r="D421" i="41"/>
  <c r="G421" i="41"/>
  <c r="L421" i="41"/>
  <c r="L488" i="41"/>
  <c r="B488" i="41"/>
  <c r="D488" i="41"/>
  <c r="G488" i="41"/>
  <c r="B74" i="41"/>
  <c r="D74" i="41"/>
  <c r="G74" i="41"/>
  <c r="L74" i="41"/>
  <c r="D18" i="41"/>
  <c r="L18" i="41"/>
  <c r="G18" i="41"/>
  <c r="B18" i="41"/>
  <c r="G425" i="41"/>
  <c r="B425" i="41"/>
  <c r="L425" i="41"/>
  <c r="D425" i="41"/>
  <c r="B420" i="41"/>
  <c r="D420" i="41"/>
  <c r="G420" i="41"/>
  <c r="L420" i="41"/>
  <c r="B243" i="41"/>
  <c r="G243" i="41"/>
  <c r="L243" i="41"/>
  <c r="D243" i="41"/>
  <c r="B605" i="41"/>
  <c r="D605" i="41"/>
  <c r="L605" i="41"/>
  <c r="G605" i="41"/>
  <c r="D553" i="41"/>
  <c r="L553" i="41"/>
  <c r="G553" i="41"/>
  <c r="B553" i="41"/>
  <c r="D112" i="41"/>
  <c r="B112" i="41"/>
  <c r="G112" i="41"/>
  <c r="L112" i="41"/>
  <c r="D299" i="41"/>
  <c r="B299" i="41"/>
  <c r="G299" i="41"/>
  <c r="L299" i="41"/>
  <c r="B256" i="41"/>
  <c r="G256" i="41"/>
  <c r="L256" i="41"/>
  <c r="D256" i="41"/>
  <c r="B615" i="41"/>
  <c r="D615" i="41"/>
  <c r="L615" i="41"/>
  <c r="G615" i="41"/>
  <c r="D443" i="41"/>
  <c r="L443" i="41"/>
  <c r="B443" i="41"/>
  <c r="G443" i="41"/>
  <c r="B580" i="41"/>
  <c r="G580" i="41"/>
  <c r="D580" i="41"/>
  <c r="L580" i="41"/>
  <c r="B101" i="41"/>
  <c r="G101" i="41"/>
  <c r="D101" i="41"/>
  <c r="L101" i="41"/>
  <c r="L536" i="41"/>
  <c r="G536" i="41"/>
  <c r="D536" i="41"/>
  <c r="B536" i="41"/>
  <c r="D531" i="41"/>
  <c r="L531" i="41"/>
  <c r="B531" i="41"/>
  <c r="G531" i="41"/>
  <c r="B495" i="41"/>
  <c r="D495" i="41"/>
  <c r="L495" i="41"/>
  <c r="G495" i="41"/>
  <c r="G461" i="41"/>
  <c r="L461" i="41"/>
  <c r="D461" i="41"/>
  <c r="B461" i="41"/>
  <c r="G621" i="41"/>
  <c r="B621" i="41"/>
  <c r="L621" i="41"/>
  <c r="D621" i="41"/>
  <c r="G672" i="41"/>
  <c r="D672" i="41"/>
  <c r="B672" i="41"/>
  <c r="L672" i="41"/>
  <c r="L395" i="41"/>
  <c r="G395" i="41"/>
  <c r="D395" i="41"/>
  <c r="B395" i="41"/>
  <c r="L351" i="41"/>
  <c r="D351" i="41"/>
  <c r="B351" i="41"/>
  <c r="G351" i="41"/>
  <c r="G523" i="41"/>
  <c r="L523" i="41"/>
  <c r="D523" i="41"/>
  <c r="B523" i="41"/>
  <c r="L274" i="41"/>
  <c r="D274" i="41"/>
  <c r="G274" i="41"/>
  <c r="B274" i="41"/>
  <c r="D549" i="41"/>
  <c r="G549" i="41"/>
  <c r="B549" i="41"/>
  <c r="L549" i="41"/>
  <c r="D651" i="41"/>
  <c r="L651" i="41"/>
  <c r="B651" i="41"/>
  <c r="G651" i="41"/>
  <c r="B390" i="41"/>
  <c r="G390" i="41"/>
  <c r="L390" i="41"/>
  <c r="D390" i="41"/>
  <c r="G585" i="41"/>
  <c r="B585" i="41"/>
  <c r="L585" i="41"/>
  <c r="D585" i="41"/>
  <c r="B639" i="41"/>
  <c r="G639" i="41"/>
  <c r="L639" i="41"/>
  <c r="D639" i="41"/>
  <c r="B229" i="41"/>
  <c r="L229" i="41"/>
  <c r="G229" i="41"/>
  <c r="D229" i="41"/>
  <c r="L629" i="41"/>
  <c r="B629" i="41"/>
  <c r="G629" i="41"/>
  <c r="D629" i="41"/>
  <c r="B508" i="41"/>
  <c r="G508" i="41"/>
  <c r="D508" i="41"/>
  <c r="L508" i="41"/>
  <c r="G439" i="41"/>
  <c r="B439" i="41"/>
  <c r="D439" i="41"/>
  <c r="L439" i="41"/>
  <c r="L705" i="41"/>
  <c r="D705" i="41"/>
  <c r="G705" i="41"/>
  <c r="B705" i="41"/>
  <c r="D131" i="41"/>
  <c r="L131" i="41"/>
  <c r="B131" i="41"/>
  <c r="G131" i="41"/>
  <c r="B341" i="41"/>
  <c r="L341" i="41"/>
  <c r="D341" i="41"/>
  <c r="G341" i="41"/>
  <c r="L521" i="41"/>
  <c r="D521" i="41"/>
  <c r="B521" i="41"/>
  <c r="G521" i="41"/>
  <c r="D88" i="41"/>
  <c r="B88" i="41"/>
  <c r="L88" i="41"/>
  <c r="G88" i="41"/>
  <c r="L582" i="41"/>
  <c r="D582" i="41"/>
  <c r="G582" i="41"/>
  <c r="B582" i="41"/>
  <c r="D477" i="41"/>
  <c r="B477" i="41"/>
  <c r="G477" i="41"/>
  <c r="L477" i="41"/>
  <c r="L555" i="41"/>
  <c r="D555" i="41"/>
  <c r="B555" i="41"/>
  <c r="G555" i="41"/>
  <c r="G260" i="41"/>
  <c r="L260" i="41"/>
  <c r="D260" i="41"/>
  <c r="B260" i="41"/>
  <c r="D223" i="41"/>
  <c r="B223" i="41"/>
  <c r="L223" i="41"/>
  <c r="G223" i="41"/>
  <c r="G497" i="41"/>
  <c r="B497" i="41"/>
  <c r="D497" i="41"/>
  <c r="L497" i="41"/>
  <c r="D269" i="41"/>
  <c r="L269" i="41"/>
  <c r="B269" i="41"/>
  <c r="G269" i="41"/>
  <c r="D406" i="41"/>
  <c r="B406" i="41"/>
  <c r="L406" i="41"/>
  <c r="G406" i="41"/>
  <c r="L494" i="41"/>
  <c r="D494" i="41"/>
  <c r="G494" i="41"/>
  <c r="B494" i="41"/>
  <c r="H31" i="39"/>
  <c r="J31" i="39" l="1"/>
  <c r="K31" i="39" s="1"/>
  <c r="H77" i="29"/>
  <c r="H20" i="29"/>
  <c r="J20" i="29"/>
  <c r="J77" i="29"/>
  <c r="I122" i="29"/>
  <c r="J26" i="39"/>
  <c r="K26" i="39" s="1"/>
  <c r="J57" i="29"/>
  <c r="K57" i="29" s="1"/>
  <c r="J133" i="29"/>
  <c r="K133" i="29" s="1"/>
  <c r="I109" i="29"/>
  <c r="J109" i="29"/>
  <c r="I67" i="29"/>
  <c r="I148" i="29"/>
  <c r="J67" i="29"/>
  <c r="H122" i="29"/>
  <c r="I115" i="29"/>
  <c r="H85" i="29"/>
  <c r="H25" i="39"/>
  <c r="H155" i="29"/>
  <c r="J94" i="29"/>
  <c r="I58" i="29"/>
  <c r="J115" i="29"/>
  <c r="H94" i="29"/>
  <c r="J58" i="29"/>
  <c r="H29" i="39"/>
  <c r="H33" i="39"/>
  <c r="J162" i="29"/>
  <c r="J25" i="39"/>
  <c r="J29" i="39"/>
  <c r="I85" i="29"/>
  <c r="H81" i="29"/>
  <c r="J151" i="29"/>
  <c r="I145" i="29"/>
  <c r="J33" i="39"/>
  <c r="J81" i="29"/>
  <c r="J86" i="29"/>
  <c r="I59" i="29"/>
  <c r="I120" i="29"/>
  <c r="H86" i="29"/>
  <c r="J59" i="29"/>
  <c r="J75" i="29"/>
  <c r="J92" i="29"/>
  <c r="J148" i="29"/>
  <c r="I92" i="29"/>
  <c r="I16" i="39"/>
  <c r="J16" i="39"/>
  <c r="H16" i="39"/>
  <c r="I40" i="29"/>
  <c r="J40" i="29"/>
  <c r="H21" i="39"/>
  <c r="I132" i="29"/>
  <c r="J37" i="29"/>
  <c r="J132" i="29"/>
  <c r="J74" i="29"/>
  <c r="H32" i="29"/>
  <c r="I21" i="39"/>
  <c r="H113" i="29"/>
  <c r="K113" i="29" s="1"/>
  <c r="H162" i="29"/>
  <c r="H60" i="29"/>
  <c r="H42" i="29"/>
  <c r="H28" i="29"/>
  <c r="J42" i="29"/>
  <c r="I60" i="29"/>
  <c r="J88" i="29"/>
  <c r="H75" i="29"/>
  <c r="K75" i="29" s="1"/>
  <c r="J159" i="29"/>
  <c r="H120" i="29"/>
  <c r="H157" i="29"/>
  <c r="J82" i="29"/>
  <c r="I159" i="29"/>
  <c r="K159" i="29" s="1"/>
  <c r="I157" i="29"/>
  <c r="H88" i="29"/>
  <c r="K88" i="29" s="1"/>
  <c r="I151" i="29"/>
  <c r="H145" i="29"/>
  <c r="H30" i="29"/>
  <c r="I155" i="29"/>
  <c r="I28" i="29"/>
  <c r="J47" i="29"/>
  <c r="I87" i="29"/>
  <c r="H79" i="29"/>
  <c r="I74" i="29"/>
  <c r="H46" i="29"/>
  <c r="H44" i="29"/>
  <c r="J110" i="29"/>
  <c r="J140" i="29"/>
  <c r="J16" i="29"/>
  <c r="J26" i="29"/>
  <c r="I110" i="29"/>
  <c r="K110" i="29" s="1"/>
  <c r="H119" i="29"/>
  <c r="J39" i="29"/>
  <c r="J34" i="29"/>
  <c r="H27" i="29"/>
  <c r="K27" i="29" s="1"/>
  <c r="I163" i="29"/>
  <c r="I17" i="29"/>
  <c r="J134" i="29"/>
  <c r="I127" i="29"/>
  <c r="J93" i="29"/>
  <c r="I102" i="29"/>
  <c r="J127" i="29"/>
  <c r="I93" i="29"/>
  <c r="J52" i="29"/>
  <c r="J102" i="29"/>
  <c r="H36" i="29"/>
  <c r="J118" i="29"/>
  <c r="I51" i="29"/>
  <c r="J44" i="29"/>
  <c r="J80" i="29"/>
  <c r="J152" i="29"/>
  <c r="I79" i="29"/>
  <c r="H37" i="29"/>
  <c r="H51" i="29"/>
  <c r="J129" i="29"/>
  <c r="H84" i="29"/>
  <c r="I36" i="29"/>
  <c r="I130" i="29"/>
  <c r="I118" i="29"/>
  <c r="K118" i="29" s="1"/>
  <c r="I70" i="29"/>
  <c r="J84" i="29"/>
  <c r="I32" i="29"/>
  <c r="K32" i="29" s="1"/>
  <c r="H129" i="29"/>
  <c r="K129" i="29" s="1"/>
  <c r="H61" i="29"/>
  <c r="I46" i="29"/>
  <c r="K46" i="29" s="1"/>
  <c r="H80" i="29"/>
  <c r="K80" i="29" s="1"/>
  <c r="J164" i="29"/>
  <c r="J61" i="29"/>
  <c r="I152" i="29"/>
  <c r="I76" i="29"/>
  <c r="H76" i="29"/>
  <c r="I49" i="29"/>
  <c r="J30" i="29"/>
  <c r="H82" i="29"/>
  <c r="H47" i="29"/>
  <c r="I105" i="29"/>
  <c r="H104" i="29"/>
  <c r="I123" i="29"/>
  <c r="H95" i="29"/>
  <c r="H16" i="29"/>
  <c r="I39" i="29"/>
  <c r="K39" i="29" s="1"/>
  <c r="J119" i="29"/>
  <c r="J53" i="29"/>
  <c r="J165" i="29"/>
  <c r="K165" i="29" s="1"/>
  <c r="H163" i="29"/>
  <c r="H53" i="29"/>
  <c r="H34" i="29"/>
  <c r="I104" i="29"/>
  <c r="I140" i="29"/>
  <c r="J123" i="29"/>
  <c r="I134" i="29"/>
  <c r="I95" i="29"/>
  <c r="I31" i="29"/>
  <c r="H17" i="29"/>
  <c r="J31" i="29"/>
  <c r="H137" i="29"/>
  <c r="I26" i="29"/>
  <c r="J137" i="29"/>
  <c r="I164" i="29"/>
  <c r="K164" i="29" s="1"/>
  <c r="J45" i="29"/>
  <c r="H10" i="54"/>
  <c r="I10" i="54"/>
  <c r="D10" i="54"/>
  <c r="E10" i="54" s="1"/>
  <c r="C11" i="54"/>
  <c r="L9" i="54"/>
  <c r="M9" i="54" s="1"/>
  <c r="H114" i="29"/>
  <c r="I161" i="29"/>
  <c r="H161" i="29"/>
  <c r="J125" i="29"/>
  <c r="J49" i="29"/>
  <c r="J114" i="29"/>
  <c r="J83" i="29"/>
  <c r="K83" i="29" s="1"/>
  <c r="I125" i="29"/>
  <c r="I45" i="29"/>
  <c r="H156" i="29"/>
  <c r="I52" i="29"/>
  <c r="K52" i="29" s="1"/>
  <c r="H153" i="29"/>
  <c r="J87" i="29"/>
  <c r="K87" i="29" s="1"/>
  <c r="J41" i="29"/>
  <c r="J70" i="29"/>
  <c r="K70" i="29" s="1"/>
  <c r="J130" i="29"/>
  <c r="J153" i="29"/>
  <c r="I41" i="29"/>
  <c r="K41" i="29" s="1"/>
  <c r="I111" i="29"/>
  <c r="H111" i="29"/>
  <c r="H105" i="29"/>
  <c r="J156" i="29"/>
  <c r="K156" i="29" s="1"/>
  <c r="H91" i="29"/>
  <c r="H66" i="29"/>
  <c r="I91" i="29"/>
  <c r="J66" i="29"/>
  <c r="K22" i="39"/>
  <c r="K63" i="29"/>
  <c r="K34" i="39"/>
  <c r="K112" i="29"/>
  <c r="K154" i="29"/>
  <c r="K17" i="39"/>
  <c r="K19" i="29"/>
  <c r="K24" i="29"/>
  <c r="K116" i="29"/>
  <c r="K160" i="29"/>
  <c r="K78" i="29"/>
  <c r="K107" i="29"/>
  <c r="K142" i="29"/>
  <c r="K29" i="29"/>
  <c r="K23" i="29"/>
  <c r="K150" i="29"/>
  <c r="K136" i="29"/>
  <c r="K147" i="29"/>
  <c r="K32" i="39"/>
  <c r="K38" i="29"/>
  <c r="K23" i="39"/>
  <c r="K97" i="29"/>
  <c r="K100" i="29"/>
  <c r="K24" i="39"/>
  <c r="K73" i="29"/>
  <c r="K21" i="29"/>
  <c r="K72" i="29"/>
  <c r="K124" i="29"/>
  <c r="K108" i="29"/>
  <c r="K494" i="41"/>
  <c r="E494" i="41"/>
  <c r="H494" i="41"/>
  <c r="J494" i="41"/>
  <c r="I494" i="41"/>
  <c r="K582" i="41"/>
  <c r="J582" i="41"/>
  <c r="I582" i="41"/>
  <c r="E582" i="41"/>
  <c r="H582" i="41"/>
  <c r="H395" i="41"/>
  <c r="J395" i="41"/>
  <c r="E395" i="41"/>
  <c r="I395" i="41"/>
  <c r="K395" i="41"/>
  <c r="H663" i="41"/>
  <c r="E663" i="41"/>
  <c r="K663" i="41"/>
  <c r="I663" i="41"/>
  <c r="J663" i="41"/>
  <c r="K32" i="41"/>
  <c r="I32" i="41"/>
  <c r="H32" i="41"/>
  <c r="E32" i="41"/>
  <c r="J32" i="41"/>
  <c r="K704" i="41"/>
  <c r="E704" i="41"/>
  <c r="I704" i="41"/>
  <c r="J704" i="41"/>
  <c r="H704" i="41"/>
  <c r="J333" i="41"/>
  <c r="I333" i="41"/>
  <c r="H333" i="41"/>
  <c r="K333" i="41"/>
  <c r="E333" i="41"/>
  <c r="K301" i="41"/>
  <c r="J301" i="41"/>
  <c r="I301" i="41"/>
  <c r="H301" i="41"/>
  <c r="E301" i="41"/>
  <c r="J214" i="41"/>
  <c r="E214" i="41"/>
  <c r="I214" i="41"/>
  <c r="H214" i="41"/>
  <c r="K214" i="41"/>
  <c r="E231" i="41"/>
  <c r="K231" i="41"/>
  <c r="I231" i="41"/>
  <c r="J231" i="41"/>
  <c r="H231" i="41"/>
  <c r="E572" i="41"/>
  <c r="H572" i="41"/>
  <c r="I572" i="41"/>
  <c r="J572" i="41"/>
  <c r="K572" i="41"/>
  <c r="I354" i="41"/>
  <c r="J354" i="41"/>
  <c r="K354" i="41"/>
  <c r="E354" i="41"/>
  <c r="H354" i="41"/>
  <c r="I618" i="41"/>
  <c r="E618" i="41"/>
  <c r="H618" i="41"/>
  <c r="K618" i="41"/>
  <c r="J618" i="41"/>
  <c r="I38" i="41"/>
  <c r="E38" i="41"/>
  <c r="H38" i="41"/>
  <c r="J38" i="41"/>
  <c r="K38" i="41"/>
  <c r="H68" i="41"/>
  <c r="J68" i="41"/>
  <c r="E68" i="41"/>
  <c r="I68" i="41"/>
  <c r="K68" i="41"/>
  <c r="H617" i="41"/>
  <c r="J617" i="41"/>
  <c r="I617" i="41"/>
  <c r="K617" i="41"/>
  <c r="E617" i="41"/>
  <c r="K95" i="41"/>
  <c r="H95" i="41"/>
  <c r="E95" i="41"/>
  <c r="I95" i="41"/>
  <c r="J95" i="41"/>
  <c r="I141" i="41"/>
  <c r="E141" i="41"/>
  <c r="H141" i="41"/>
  <c r="J141" i="41"/>
  <c r="K141" i="41"/>
  <c r="K526" i="41"/>
  <c r="E526" i="41"/>
  <c r="H526" i="41"/>
  <c r="I526" i="41"/>
  <c r="J526" i="41"/>
  <c r="E75" i="41"/>
  <c r="H75" i="41"/>
  <c r="J75" i="41"/>
  <c r="K75" i="41"/>
  <c r="I75" i="41"/>
  <c r="J237" i="41"/>
  <c r="I237" i="41"/>
  <c r="E237" i="41"/>
  <c r="H237" i="41"/>
  <c r="K237" i="41"/>
  <c r="H471" i="41"/>
  <c r="J471" i="41"/>
  <c r="E471" i="41"/>
  <c r="K471" i="41"/>
  <c r="I471" i="41"/>
  <c r="E145" i="41"/>
  <c r="K145" i="41"/>
  <c r="I145" i="41"/>
  <c r="H145" i="41"/>
  <c r="J145" i="41"/>
  <c r="K451" i="41"/>
  <c r="I451" i="41"/>
  <c r="E451" i="41"/>
  <c r="H451" i="41"/>
  <c r="J451" i="41"/>
  <c r="J463" i="41"/>
  <c r="K463" i="41"/>
  <c r="E463" i="41"/>
  <c r="I463" i="41"/>
  <c r="H463" i="41"/>
  <c r="H142" i="41"/>
  <c r="I142" i="41"/>
  <c r="J142" i="41"/>
  <c r="E142" i="41"/>
  <c r="K142" i="41"/>
  <c r="J45" i="41"/>
  <c r="H45" i="41"/>
  <c r="E45" i="41"/>
  <c r="K45" i="41"/>
  <c r="I45" i="41"/>
  <c r="E199" i="41"/>
  <c r="K199" i="41"/>
  <c r="I199" i="41"/>
  <c r="H199" i="41"/>
  <c r="J199" i="41"/>
  <c r="I571" i="41"/>
  <c r="K571" i="41"/>
  <c r="J571" i="41"/>
  <c r="H571" i="41"/>
  <c r="E571" i="41"/>
  <c r="E20" i="41"/>
  <c r="H20" i="41"/>
  <c r="K20" i="41"/>
  <c r="J20" i="41"/>
  <c r="I20" i="41"/>
  <c r="H681" i="41"/>
  <c r="E681" i="41"/>
  <c r="I681" i="41"/>
  <c r="J681" i="41"/>
  <c r="K681" i="41"/>
  <c r="K85" i="41"/>
  <c r="I85" i="41"/>
  <c r="E85" i="41"/>
  <c r="J85" i="41"/>
  <c r="H85" i="41"/>
  <c r="I297" i="41"/>
  <c r="J297" i="41"/>
  <c r="K297" i="41"/>
  <c r="E297" i="41"/>
  <c r="H297" i="41"/>
  <c r="H366" i="41"/>
  <c r="K366" i="41"/>
  <c r="J366" i="41"/>
  <c r="E366" i="41"/>
  <c r="I366" i="41"/>
  <c r="E82" i="41"/>
  <c r="J82" i="41"/>
  <c r="K82" i="41"/>
  <c r="H82" i="41"/>
  <c r="I82" i="41"/>
  <c r="K556" i="41"/>
  <c r="E556" i="41"/>
  <c r="I556" i="41"/>
  <c r="H556" i="41"/>
  <c r="J556" i="41"/>
  <c r="H373" i="41"/>
  <c r="K373" i="41"/>
  <c r="E373" i="41"/>
  <c r="J373" i="41"/>
  <c r="I373" i="41"/>
  <c r="K104" i="41"/>
  <c r="J104" i="41"/>
  <c r="E104" i="41"/>
  <c r="H104" i="41"/>
  <c r="I104" i="41"/>
  <c r="H637" i="41"/>
  <c r="E637" i="41"/>
  <c r="I637" i="41"/>
  <c r="K637" i="41"/>
  <c r="J637" i="41"/>
  <c r="K175" i="41"/>
  <c r="E175" i="41"/>
  <c r="H175" i="41"/>
  <c r="J175" i="41"/>
  <c r="I175" i="41"/>
  <c r="J266" i="41"/>
  <c r="E266" i="41"/>
  <c r="K266" i="41"/>
  <c r="H266" i="41"/>
  <c r="I266" i="41"/>
  <c r="K106" i="29"/>
  <c r="E652" i="41"/>
  <c r="J652" i="41"/>
  <c r="H652" i="41"/>
  <c r="K652" i="41"/>
  <c r="I652" i="41"/>
  <c r="K427" i="41"/>
  <c r="E427" i="41"/>
  <c r="H427" i="41"/>
  <c r="I427" i="41"/>
  <c r="J427" i="41"/>
  <c r="H109" i="41"/>
  <c r="I109" i="41"/>
  <c r="J109" i="41"/>
  <c r="K109" i="41"/>
  <c r="E109" i="41"/>
  <c r="K359" i="41"/>
  <c r="E359" i="41"/>
  <c r="J359" i="41"/>
  <c r="I359" i="41"/>
  <c r="H359" i="41"/>
  <c r="E468" i="41"/>
  <c r="I468" i="41"/>
  <c r="K468" i="41"/>
  <c r="J468" i="41"/>
  <c r="H468" i="41"/>
  <c r="K532" i="41"/>
  <c r="E532" i="41"/>
  <c r="I532" i="41"/>
  <c r="H532" i="41"/>
  <c r="J532" i="41"/>
  <c r="E164" i="41"/>
  <c r="H164" i="41"/>
  <c r="J164" i="41"/>
  <c r="I164" i="41"/>
  <c r="K164" i="41"/>
  <c r="E69" i="41"/>
  <c r="H69" i="41"/>
  <c r="I69" i="41"/>
  <c r="J69" i="41"/>
  <c r="K69" i="41"/>
  <c r="E111" i="41"/>
  <c r="K111" i="41"/>
  <c r="H111" i="41"/>
  <c r="I111" i="41"/>
  <c r="J111" i="41"/>
  <c r="E583" i="41"/>
  <c r="I583" i="41"/>
  <c r="K583" i="41"/>
  <c r="H583" i="41"/>
  <c r="J583" i="41"/>
  <c r="K679" i="41"/>
  <c r="H679" i="41"/>
  <c r="J679" i="41"/>
  <c r="E679" i="41"/>
  <c r="I679" i="41"/>
  <c r="H687" i="41"/>
  <c r="I687" i="41"/>
  <c r="E687" i="41"/>
  <c r="J687" i="41"/>
  <c r="K687" i="41"/>
  <c r="J130" i="41"/>
  <c r="K130" i="41"/>
  <c r="H130" i="41"/>
  <c r="E130" i="41"/>
  <c r="I130" i="41"/>
  <c r="H280" i="41"/>
  <c r="K280" i="41"/>
  <c r="I280" i="41"/>
  <c r="J280" i="41"/>
  <c r="E280" i="41"/>
  <c r="J96" i="41"/>
  <c r="E96" i="41"/>
  <c r="I96" i="41"/>
  <c r="H96" i="41"/>
  <c r="K96" i="41"/>
  <c r="J353" i="41"/>
  <c r="I353" i="41"/>
  <c r="K353" i="41"/>
  <c r="E353" i="41"/>
  <c r="H353" i="41"/>
  <c r="K402" i="41"/>
  <c r="J402" i="41"/>
  <c r="I402" i="41"/>
  <c r="H402" i="41"/>
  <c r="E402" i="41"/>
  <c r="I311" i="41"/>
  <c r="H311" i="41"/>
  <c r="J311" i="41"/>
  <c r="E311" i="41"/>
  <c r="K311" i="41"/>
  <c r="I263" i="41"/>
  <c r="E263" i="41"/>
  <c r="J263" i="41"/>
  <c r="K263" i="41"/>
  <c r="H263" i="41"/>
  <c r="I440" i="41"/>
  <c r="E440" i="41"/>
  <c r="J440" i="41"/>
  <c r="K440" i="41"/>
  <c r="H440" i="41"/>
  <c r="K529" i="41"/>
  <c r="E529" i="41"/>
  <c r="J529" i="41"/>
  <c r="H529" i="41"/>
  <c r="I529" i="41"/>
  <c r="K437" i="41"/>
  <c r="E437" i="41"/>
  <c r="H437" i="41"/>
  <c r="I437" i="41"/>
  <c r="J437" i="41"/>
  <c r="E620" i="41"/>
  <c r="J620" i="41"/>
  <c r="I620" i="41"/>
  <c r="H620" i="41"/>
  <c r="K620" i="41"/>
  <c r="I669" i="41"/>
  <c r="H669" i="41"/>
  <c r="J669" i="41"/>
  <c r="E669" i="41"/>
  <c r="K669" i="41"/>
  <c r="K689" i="41"/>
  <c r="E689" i="41"/>
  <c r="H689" i="41"/>
  <c r="J689" i="41"/>
  <c r="I689" i="41"/>
  <c r="J398" i="41"/>
  <c r="I398" i="41"/>
  <c r="H398" i="41"/>
  <c r="E398" i="41"/>
  <c r="K398" i="41"/>
  <c r="E588" i="41"/>
  <c r="K588" i="41"/>
  <c r="H588" i="41"/>
  <c r="J588" i="41"/>
  <c r="I588" i="41"/>
  <c r="H49" i="41"/>
  <c r="J49" i="41"/>
  <c r="K49" i="41"/>
  <c r="E49" i="41"/>
  <c r="I49" i="41"/>
  <c r="I53" i="41"/>
  <c r="H53" i="41"/>
  <c r="E53" i="41"/>
  <c r="K53" i="41"/>
  <c r="J53" i="41"/>
  <c r="H662" i="41"/>
  <c r="J662" i="41"/>
  <c r="E662" i="41"/>
  <c r="K662" i="41"/>
  <c r="I662" i="41"/>
  <c r="K562" i="41"/>
  <c r="I562" i="41"/>
  <c r="H562" i="41"/>
  <c r="E562" i="41"/>
  <c r="J562" i="41"/>
  <c r="K190" i="41"/>
  <c r="E190" i="41"/>
  <c r="H190" i="41"/>
  <c r="J190" i="41"/>
  <c r="I190" i="41"/>
  <c r="J319" i="41"/>
  <c r="H319" i="41"/>
  <c r="E319" i="41"/>
  <c r="I319" i="41"/>
  <c r="K319" i="41"/>
  <c r="J186" i="41"/>
  <c r="K186" i="41"/>
  <c r="I186" i="41"/>
  <c r="E186" i="41"/>
  <c r="H186" i="41"/>
  <c r="K139" i="41"/>
  <c r="I139" i="41"/>
  <c r="H139" i="41"/>
  <c r="J139" i="41"/>
  <c r="E139" i="41"/>
  <c r="K218" i="41"/>
  <c r="I218" i="41"/>
  <c r="J218" i="41"/>
  <c r="H218" i="41"/>
  <c r="E218" i="41"/>
  <c r="E370" i="41"/>
  <c r="I370" i="41"/>
  <c r="H370" i="41"/>
  <c r="J370" i="41"/>
  <c r="K370" i="41"/>
  <c r="J485" i="41"/>
  <c r="E485" i="41"/>
  <c r="H485" i="41"/>
  <c r="K485" i="41"/>
  <c r="I485" i="41"/>
  <c r="J177" i="41"/>
  <c r="E177" i="41"/>
  <c r="H177" i="41"/>
  <c r="I177" i="41"/>
  <c r="K177" i="41"/>
  <c r="E89" i="41"/>
  <c r="J89" i="41"/>
  <c r="I89" i="41"/>
  <c r="H89" i="41"/>
  <c r="K89" i="41"/>
  <c r="K626" i="41"/>
  <c r="H626" i="41"/>
  <c r="J626" i="41"/>
  <c r="E626" i="41"/>
  <c r="I626" i="41"/>
  <c r="I217" i="41"/>
  <c r="E217" i="41"/>
  <c r="J217" i="41"/>
  <c r="K217" i="41"/>
  <c r="H217" i="41"/>
  <c r="I450" i="41"/>
  <c r="H450" i="41"/>
  <c r="E450" i="41"/>
  <c r="J450" i="41"/>
  <c r="K450" i="41"/>
  <c r="J584" i="41"/>
  <c r="H584" i="41"/>
  <c r="E584" i="41"/>
  <c r="K584" i="41"/>
  <c r="I584" i="41"/>
  <c r="K435" i="41"/>
  <c r="E435" i="41"/>
  <c r="J435" i="41"/>
  <c r="H435" i="41"/>
  <c r="I435" i="41"/>
  <c r="J118" i="41"/>
  <c r="I118" i="41"/>
  <c r="E118" i="41"/>
  <c r="H118" i="41"/>
  <c r="K118" i="41"/>
  <c r="E76" i="41"/>
  <c r="H76" i="41"/>
  <c r="K76" i="41"/>
  <c r="J76" i="41"/>
  <c r="I76" i="41"/>
  <c r="E201" i="41"/>
  <c r="K201" i="41"/>
  <c r="J201" i="41"/>
  <c r="H201" i="41"/>
  <c r="I201" i="41"/>
  <c r="E655" i="41"/>
  <c r="H655" i="41"/>
  <c r="K655" i="41"/>
  <c r="J655" i="41"/>
  <c r="I655" i="41"/>
  <c r="K133" i="41"/>
  <c r="E133" i="41"/>
  <c r="H133" i="41"/>
  <c r="I133" i="41"/>
  <c r="J133" i="41"/>
  <c r="E452" i="41"/>
  <c r="K452" i="41"/>
  <c r="I452" i="41"/>
  <c r="J452" i="41"/>
  <c r="H452" i="41"/>
  <c r="J694" i="41"/>
  <c r="I694" i="41"/>
  <c r="H694" i="41"/>
  <c r="E694" i="41"/>
  <c r="K694" i="41"/>
  <c r="K676" i="41"/>
  <c r="E676" i="41"/>
  <c r="I676" i="41"/>
  <c r="J676" i="41"/>
  <c r="H676" i="41"/>
  <c r="E675" i="41"/>
  <c r="H675" i="41"/>
  <c r="J675" i="41"/>
  <c r="K675" i="41"/>
  <c r="I675" i="41"/>
  <c r="E388" i="41"/>
  <c r="H388" i="41"/>
  <c r="J388" i="41"/>
  <c r="I388" i="41"/>
  <c r="K388" i="41"/>
  <c r="H673" i="41"/>
  <c r="J673" i="41"/>
  <c r="K673" i="41"/>
  <c r="E673" i="41"/>
  <c r="I673" i="41"/>
  <c r="J445" i="41"/>
  <c r="H445" i="41"/>
  <c r="E445" i="41"/>
  <c r="K445" i="41"/>
  <c r="I445" i="41"/>
  <c r="H515" i="41"/>
  <c r="J515" i="41"/>
  <c r="K515" i="41"/>
  <c r="E515" i="41"/>
  <c r="I515" i="41"/>
  <c r="I447" i="41"/>
  <c r="K447" i="41"/>
  <c r="H447" i="41"/>
  <c r="J447" i="41"/>
  <c r="E447" i="41"/>
  <c r="J276" i="41"/>
  <c r="E276" i="41"/>
  <c r="K276" i="41"/>
  <c r="H276" i="41"/>
  <c r="I276" i="41"/>
  <c r="I546" i="41"/>
  <c r="K546" i="41"/>
  <c r="H546" i="41"/>
  <c r="J546" i="41"/>
  <c r="E546" i="41"/>
  <c r="E14" i="41"/>
  <c r="J14" i="41"/>
  <c r="K14" i="41"/>
  <c r="H14" i="41"/>
  <c r="I14" i="41"/>
  <c r="K128" i="41"/>
  <c r="E128" i="41"/>
  <c r="H128" i="41"/>
  <c r="J128" i="41"/>
  <c r="I128" i="41"/>
  <c r="H58" i="41"/>
  <c r="I58" i="41"/>
  <c r="J58" i="41"/>
  <c r="K58" i="41"/>
  <c r="E58" i="41"/>
  <c r="I517" i="41"/>
  <c r="H517" i="41"/>
  <c r="J517" i="41"/>
  <c r="K517" i="41"/>
  <c r="E517" i="41"/>
  <c r="K151" i="41"/>
  <c r="H151" i="41"/>
  <c r="I151" i="41"/>
  <c r="E151" i="41"/>
  <c r="J151" i="41"/>
  <c r="I250" i="41"/>
  <c r="K250" i="41"/>
  <c r="E250" i="41"/>
  <c r="J250" i="41"/>
  <c r="H250" i="41"/>
  <c r="E593" i="41"/>
  <c r="H593" i="41"/>
  <c r="J593" i="41"/>
  <c r="I593" i="41"/>
  <c r="K593" i="41"/>
  <c r="K418" i="41"/>
  <c r="I418" i="41"/>
  <c r="J418" i="41"/>
  <c r="E418" i="41"/>
  <c r="H418" i="41"/>
  <c r="I33" i="41"/>
  <c r="E33" i="41"/>
  <c r="K33" i="41"/>
  <c r="H33" i="41"/>
  <c r="J33" i="41"/>
  <c r="I586" i="41"/>
  <c r="K586" i="41"/>
  <c r="E586" i="41"/>
  <c r="H586" i="41"/>
  <c r="J586" i="41"/>
  <c r="K78" i="41"/>
  <c r="E78" i="41"/>
  <c r="J78" i="41"/>
  <c r="H78" i="41"/>
  <c r="I78" i="41"/>
  <c r="H438" i="41"/>
  <c r="J438" i="41"/>
  <c r="K438" i="41"/>
  <c r="I438" i="41"/>
  <c r="E438" i="41"/>
  <c r="K246" i="41"/>
  <c r="E246" i="41"/>
  <c r="I246" i="41"/>
  <c r="H246" i="41"/>
  <c r="J246" i="41"/>
  <c r="I185" i="41"/>
  <c r="E185" i="41"/>
  <c r="K185" i="41"/>
  <c r="J185" i="41"/>
  <c r="H185" i="41"/>
  <c r="J604" i="41"/>
  <c r="K604" i="41"/>
  <c r="H604" i="41"/>
  <c r="I604" i="41"/>
  <c r="E604" i="41"/>
  <c r="K146" i="29"/>
  <c r="I647" i="41"/>
  <c r="E647" i="41"/>
  <c r="K647" i="41"/>
  <c r="H647" i="41"/>
  <c r="J647" i="41"/>
  <c r="H221" i="41"/>
  <c r="I221" i="41"/>
  <c r="J221" i="41"/>
  <c r="E221" i="41"/>
  <c r="K221" i="41"/>
  <c r="I51" i="41"/>
  <c r="J51" i="41"/>
  <c r="E51" i="41"/>
  <c r="H51" i="41"/>
  <c r="K51" i="41"/>
  <c r="I616" i="41"/>
  <c r="J616" i="41"/>
  <c r="H616" i="41"/>
  <c r="E616" i="41"/>
  <c r="K616" i="41"/>
  <c r="K137" i="41"/>
  <c r="I137" i="41"/>
  <c r="H137" i="41"/>
  <c r="J137" i="41"/>
  <c r="E137" i="41"/>
  <c r="J610" i="41"/>
  <c r="I610" i="41"/>
  <c r="E610" i="41"/>
  <c r="K610" i="41"/>
  <c r="H610" i="41"/>
  <c r="K172" i="41"/>
  <c r="J172" i="41"/>
  <c r="H172" i="41"/>
  <c r="E172" i="41"/>
  <c r="I172" i="41"/>
  <c r="I691" i="41"/>
  <c r="E691" i="41"/>
  <c r="K691" i="41"/>
  <c r="J691" i="41"/>
  <c r="H691" i="41"/>
  <c r="I182" i="41"/>
  <c r="J182" i="41"/>
  <c r="K182" i="41"/>
  <c r="H182" i="41"/>
  <c r="E182" i="41"/>
  <c r="H83" i="41"/>
  <c r="E83" i="41"/>
  <c r="J83" i="41"/>
  <c r="I83" i="41"/>
  <c r="K83" i="41"/>
  <c r="I265" i="41"/>
  <c r="E265" i="41"/>
  <c r="K265" i="41"/>
  <c r="J265" i="41"/>
  <c r="H265" i="41"/>
  <c r="K458" i="41"/>
  <c r="J458" i="41"/>
  <c r="H458" i="41"/>
  <c r="I458" i="41"/>
  <c r="E458" i="41"/>
  <c r="E577" i="41"/>
  <c r="K577" i="41"/>
  <c r="H577" i="41"/>
  <c r="I577" i="41"/>
  <c r="J577" i="41"/>
  <c r="J657" i="41"/>
  <c r="H657" i="41"/>
  <c r="E657" i="41"/>
  <c r="I657" i="41"/>
  <c r="K657" i="41"/>
  <c r="E207" i="41"/>
  <c r="J207" i="41"/>
  <c r="I207" i="41"/>
  <c r="K207" i="41"/>
  <c r="H207" i="41"/>
  <c r="E302" i="41"/>
  <c r="I302" i="41"/>
  <c r="J302" i="41"/>
  <c r="K302" i="41"/>
  <c r="H302" i="41"/>
  <c r="J710" i="41"/>
  <c r="I710" i="41"/>
  <c r="E710" i="41"/>
  <c r="K710" i="41"/>
  <c r="H710" i="41"/>
  <c r="E506" i="41"/>
  <c r="H506" i="41"/>
  <c r="I506" i="41"/>
  <c r="J506" i="41"/>
  <c r="K506" i="41"/>
  <c r="E509" i="41"/>
  <c r="I509" i="41"/>
  <c r="K509" i="41"/>
  <c r="J509" i="41"/>
  <c r="H509" i="41"/>
  <c r="I623" i="41"/>
  <c r="K623" i="41"/>
  <c r="E623" i="41"/>
  <c r="H623" i="41"/>
  <c r="J623" i="41"/>
  <c r="K40" i="41"/>
  <c r="H40" i="41"/>
  <c r="I40" i="41"/>
  <c r="E40" i="41"/>
  <c r="J40" i="41"/>
  <c r="E17" i="41"/>
  <c r="I17" i="41"/>
  <c r="H17" i="41"/>
  <c r="J17" i="41"/>
  <c r="K17" i="41"/>
  <c r="K233" i="41"/>
  <c r="H233" i="41"/>
  <c r="J233" i="41"/>
  <c r="I233" i="41"/>
  <c r="E233" i="41"/>
  <c r="K702" i="41"/>
  <c r="J702" i="41"/>
  <c r="E702" i="41"/>
  <c r="I702" i="41"/>
  <c r="H702" i="41"/>
  <c r="K525" i="41"/>
  <c r="E525" i="41"/>
  <c r="J525" i="41"/>
  <c r="H525" i="41"/>
  <c r="I525" i="41"/>
  <c r="I563" i="41"/>
  <c r="K563" i="41"/>
  <c r="E563" i="41"/>
  <c r="H563" i="41"/>
  <c r="J563" i="41"/>
  <c r="J524" i="41"/>
  <c r="H524" i="41"/>
  <c r="K524" i="41"/>
  <c r="E524" i="41"/>
  <c r="I524" i="41"/>
  <c r="E625" i="41"/>
  <c r="J625" i="41"/>
  <c r="I625" i="41"/>
  <c r="K625" i="41"/>
  <c r="H625" i="41"/>
  <c r="I174" i="41"/>
  <c r="H174" i="41"/>
  <c r="K174" i="41"/>
  <c r="J174" i="41"/>
  <c r="E174" i="41"/>
  <c r="E530" i="41"/>
  <c r="J530" i="41"/>
  <c r="I530" i="41"/>
  <c r="H530" i="41"/>
  <c r="K530" i="41"/>
  <c r="J91" i="41"/>
  <c r="H91" i="41"/>
  <c r="I91" i="41"/>
  <c r="E91" i="41"/>
  <c r="K91" i="41"/>
  <c r="E328" i="41"/>
  <c r="K328" i="41"/>
  <c r="I328" i="41"/>
  <c r="H328" i="41"/>
  <c r="J328" i="41"/>
  <c r="K274" i="41"/>
  <c r="J274" i="41"/>
  <c r="E274" i="41"/>
  <c r="H274" i="41"/>
  <c r="I274" i="41"/>
  <c r="J523" i="41"/>
  <c r="H523" i="41"/>
  <c r="I523" i="41"/>
  <c r="K523" i="41"/>
  <c r="E523" i="41"/>
  <c r="E536" i="41"/>
  <c r="J536" i="41"/>
  <c r="H536" i="41"/>
  <c r="K536" i="41"/>
  <c r="I536" i="41"/>
  <c r="H351" i="41"/>
  <c r="J351" i="41"/>
  <c r="E351" i="41"/>
  <c r="I351" i="41"/>
  <c r="K351" i="41"/>
  <c r="K672" i="41"/>
  <c r="I672" i="41"/>
  <c r="E672" i="41"/>
  <c r="J672" i="41"/>
  <c r="H672" i="41"/>
  <c r="K346" i="41"/>
  <c r="I346" i="41"/>
  <c r="H346" i="41"/>
  <c r="J346" i="41"/>
  <c r="E346" i="41"/>
  <c r="E171" i="41"/>
  <c r="K171" i="41"/>
  <c r="J171" i="41"/>
  <c r="H171" i="41"/>
  <c r="I171" i="41"/>
  <c r="I519" i="41"/>
  <c r="K519" i="41"/>
  <c r="J519" i="41"/>
  <c r="E519" i="41"/>
  <c r="H519" i="41"/>
  <c r="J163" i="41"/>
  <c r="I163" i="41"/>
  <c r="K163" i="41"/>
  <c r="E163" i="41"/>
  <c r="H163" i="41"/>
  <c r="K18" i="39"/>
  <c r="H173" i="41"/>
  <c r="K173" i="41"/>
  <c r="I173" i="41"/>
  <c r="E173" i="41"/>
  <c r="J173" i="41"/>
  <c r="J288" i="41"/>
  <c r="I288" i="41"/>
  <c r="H288" i="41"/>
  <c r="K288" i="41"/>
  <c r="E288" i="41"/>
  <c r="H641" i="41"/>
  <c r="E641" i="41"/>
  <c r="J641" i="41"/>
  <c r="I641" i="41"/>
  <c r="K641" i="41"/>
  <c r="H511" i="41"/>
  <c r="J511" i="41"/>
  <c r="I511" i="41"/>
  <c r="K511" i="41"/>
  <c r="E511" i="41"/>
  <c r="H579" i="41"/>
  <c r="I579" i="41"/>
  <c r="J579" i="41"/>
  <c r="K579" i="41"/>
  <c r="E579" i="41"/>
  <c r="K429" i="41"/>
  <c r="E429" i="41"/>
  <c r="J429" i="41"/>
  <c r="I429" i="41"/>
  <c r="H429" i="41"/>
  <c r="I498" i="41"/>
  <c r="E498" i="41"/>
  <c r="H498" i="41"/>
  <c r="J498" i="41"/>
  <c r="K498" i="41"/>
  <c r="E262" i="41"/>
  <c r="H262" i="41"/>
  <c r="I262" i="41"/>
  <c r="J262" i="41"/>
  <c r="K262" i="41"/>
  <c r="H505" i="41"/>
  <c r="J505" i="41"/>
  <c r="K505" i="41"/>
  <c r="E505" i="41"/>
  <c r="I505" i="41"/>
  <c r="H194" i="41"/>
  <c r="K194" i="41"/>
  <c r="E194" i="41"/>
  <c r="J194" i="41"/>
  <c r="I194" i="41"/>
  <c r="E35" i="41"/>
  <c r="K35" i="41"/>
  <c r="J35" i="41"/>
  <c r="I35" i="41"/>
  <c r="H35" i="41"/>
  <c r="K35" i="39"/>
  <c r="I587" i="41"/>
  <c r="H587" i="41"/>
  <c r="J587" i="41"/>
  <c r="E587" i="41"/>
  <c r="K587" i="41"/>
  <c r="K103" i="41"/>
  <c r="E103" i="41"/>
  <c r="I103" i="41"/>
  <c r="J103" i="41"/>
  <c r="H103" i="41"/>
  <c r="K380" i="41"/>
  <c r="J380" i="41"/>
  <c r="H380" i="41"/>
  <c r="I380" i="41"/>
  <c r="E380" i="41"/>
  <c r="E356" i="41"/>
  <c r="H356" i="41"/>
  <c r="K356" i="41"/>
  <c r="J356" i="41"/>
  <c r="I356" i="41"/>
  <c r="H73" i="41"/>
  <c r="K73" i="41"/>
  <c r="E73" i="41"/>
  <c r="J73" i="41"/>
  <c r="I73" i="41"/>
  <c r="E26" i="41"/>
  <c r="J26" i="41"/>
  <c r="I26" i="41"/>
  <c r="H26" i="41"/>
  <c r="K26" i="41"/>
  <c r="K661" i="41"/>
  <c r="H661" i="41"/>
  <c r="E661" i="41"/>
  <c r="J661" i="41"/>
  <c r="I661" i="41"/>
  <c r="J648" i="41"/>
  <c r="H648" i="41"/>
  <c r="I648" i="41"/>
  <c r="E648" i="41"/>
  <c r="K648" i="41"/>
  <c r="H330" i="41"/>
  <c r="I330" i="41"/>
  <c r="K330" i="41"/>
  <c r="E330" i="41"/>
  <c r="J330" i="41"/>
  <c r="I474" i="41"/>
  <c r="J474" i="41"/>
  <c r="H474" i="41"/>
  <c r="K474" i="41"/>
  <c r="E474" i="41"/>
  <c r="H208" i="41"/>
  <c r="K208" i="41"/>
  <c r="I208" i="41"/>
  <c r="J208" i="41"/>
  <c r="E208" i="41"/>
  <c r="J659" i="41"/>
  <c r="I659" i="41"/>
  <c r="K659" i="41"/>
  <c r="E659" i="41"/>
  <c r="H659" i="41"/>
  <c r="J29" i="41"/>
  <c r="E29" i="41"/>
  <c r="I29" i="41"/>
  <c r="K29" i="41"/>
  <c r="H29" i="41"/>
  <c r="I631" i="41"/>
  <c r="H631" i="41"/>
  <c r="J631" i="41"/>
  <c r="E631" i="41"/>
  <c r="K631" i="41"/>
  <c r="J312" i="41"/>
  <c r="I312" i="41"/>
  <c r="K312" i="41"/>
  <c r="E312" i="41"/>
  <c r="H312" i="41"/>
  <c r="J424" i="41"/>
  <c r="I424" i="41"/>
  <c r="E424" i="41"/>
  <c r="K424" i="41"/>
  <c r="H424" i="41"/>
  <c r="H644" i="41"/>
  <c r="E644" i="41"/>
  <c r="K644" i="41"/>
  <c r="J644" i="41"/>
  <c r="I644" i="41"/>
  <c r="K24" i="41"/>
  <c r="I24" i="41"/>
  <c r="E24" i="41"/>
  <c r="H24" i="41"/>
  <c r="J24" i="41"/>
  <c r="J382" i="41"/>
  <c r="K382" i="41"/>
  <c r="E382" i="41"/>
  <c r="H382" i="41"/>
  <c r="I382" i="41"/>
  <c r="H161" i="41"/>
  <c r="K161" i="41"/>
  <c r="E161" i="41"/>
  <c r="I161" i="41"/>
  <c r="J161" i="41"/>
  <c r="K636" i="41"/>
  <c r="H636" i="41"/>
  <c r="I636" i="41"/>
  <c r="J636" i="41"/>
  <c r="E636" i="41"/>
  <c r="K41" i="41"/>
  <c r="J41" i="41"/>
  <c r="E41" i="41"/>
  <c r="H41" i="41"/>
  <c r="I41" i="41"/>
  <c r="K21" i="41"/>
  <c r="H21" i="41"/>
  <c r="J21" i="41"/>
  <c r="E21" i="41"/>
  <c r="I21" i="41"/>
  <c r="J212" i="41"/>
  <c r="H212" i="41"/>
  <c r="E212" i="41"/>
  <c r="K212" i="41"/>
  <c r="I212" i="41"/>
  <c r="I407" i="41"/>
  <c r="J407" i="41"/>
  <c r="K407" i="41"/>
  <c r="E407" i="41"/>
  <c r="H407" i="41"/>
  <c r="E358" i="41"/>
  <c r="H358" i="41"/>
  <c r="I358" i="41"/>
  <c r="J358" i="41"/>
  <c r="K358" i="41"/>
  <c r="K122" i="41"/>
  <c r="H122" i="41"/>
  <c r="I122" i="41"/>
  <c r="J122" i="41"/>
  <c r="E122" i="41"/>
  <c r="E258" i="41"/>
  <c r="J258" i="41"/>
  <c r="I258" i="41"/>
  <c r="K258" i="41"/>
  <c r="H258" i="41"/>
  <c r="I249" i="41"/>
  <c r="J249" i="41"/>
  <c r="H249" i="41"/>
  <c r="K249" i="41"/>
  <c r="E249" i="41"/>
  <c r="E589" i="41"/>
  <c r="J589" i="41"/>
  <c r="K589" i="41"/>
  <c r="H589" i="41"/>
  <c r="I589" i="41"/>
  <c r="E271" i="41"/>
  <c r="K271" i="41"/>
  <c r="H271" i="41"/>
  <c r="J271" i="41"/>
  <c r="I271" i="41"/>
  <c r="J591" i="41"/>
  <c r="E591" i="41"/>
  <c r="I591" i="41"/>
  <c r="H591" i="41"/>
  <c r="K591" i="41"/>
  <c r="K121" i="29"/>
  <c r="K43" i="29"/>
  <c r="K103" i="29"/>
  <c r="K57" i="41"/>
  <c r="I57" i="41"/>
  <c r="H57" i="41"/>
  <c r="J57" i="41"/>
  <c r="E57" i="41"/>
  <c r="H666" i="41"/>
  <c r="E666" i="41"/>
  <c r="J666" i="41"/>
  <c r="I666" i="41"/>
  <c r="K666" i="41"/>
  <c r="E56" i="41"/>
  <c r="J56" i="41"/>
  <c r="H56" i="41"/>
  <c r="K56" i="41"/>
  <c r="I56" i="41"/>
  <c r="I81" i="41"/>
  <c r="E81" i="41"/>
  <c r="K81" i="41"/>
  <c r="H81" i="41"/>
  <c r="J81" i="41"/>
  <c r="H680" i="41"/>
  <c r="E680" i="41"/>
  <c r="I680" i="41"/>
  <c r="K680" i="41"/>
  <c r="J680" i="41"/>
  <c r="I304" i="41"/>
  <c r="H304" i="41"/>
  <c r="J304" i="41"/>
  <c r="E304" i="41"/>
  <c r="K304" i="41"/>
  <c r="I253" i="41"/>
  <c r="E253" i="41"/>
  <c r="K253" i="41"/>
  <c r="H253" i="41"/>
  <c r="J253" i="41"/>
  <c r="K28" i="41"/>
  <c r="I28" i="41"/>
  <c r="H28" i="41"/>
  <c r="E28" i="41"/>
  <c r="J28" i="41"/>
  <c r="J548" i="41"/>
  <c r="H548" i="41"/>
  <c r="K548" i="41"/>
  <c r="I548" i="41"/>
  <c r="E548" i="41"/>
  <c r="K381" i="41"/>
  <c r="J381" i="41"/>
  <c r="H381" i="41"/>
  <c r="E381" i="41"/>
  <c r="I381" i="41"/>
  <c r="E534" i="41"/>
  <c r="H534" i="41"/>
  <c r="I534" i="41"/>
  <c r="K534" i="41"/>
  <c r="J534" i="41"/>
  <c r="I278" i="41"/>
  <c r="J278" i="41"/>
  <c r="H278" i="41"/>
  <c r="K278" i="41"/>
  <c r="E278" i="41"/>
  <c r="H391" i="41"/>
  <c r="J391" i="41"/>
  <c r="E391" i="41"/>
  <c r="K391" i="41"/>
  <c r="I391" i="41"/>
  <c r="J176" i="41"/>
  <c r="K176" i="41"/>
  <c r="E176" i="41"/>
  <c r="I176" i="41"/>
  <c r="H176" i="41"/>
  <c r="H197" i="41"/>
  <c r="K197" i="41"/>
  <c r="J197" i="41"/>
  <c r="E197" i="41"/>
  <c r="I197" i="41"/>
  <c r="J384" i="41"/>
  <c r="E384" i="41"/>
  <c r="H384" i="41"/>
  <c r="K384" i="41"/>
  <c r="I384" i="41"/>
  <c r="I500" i="41"/>
  <c r="E500" i="41"/>
  <c r="H500" i="41"/>
  <c r="K500" i="41"/>
  <c r="J500" i="41"/>
  <c r="H339" i="41"/>
  <c r="E339" i="41"/>
  <c r="I339" i="41"/>
  <c r="J339" i="41"/>
  <c r="K339" i="41"/>
  <c r="H153" i="41"/>
  <c r="K153" i="41"/>
  <c r="E153" i="41"/>
  <c r="J153" i="41"/>
  <c r="I153" i="41"/>
  <c r="I465" i="41"/>
  <c r="K465" i="41"/>
  <c r="H465" i="41"/>
  <c r="E465" i="41"/>
  <c r="J465" i="41"/>
  <c r="H184" i="41"/>
  <c r="I184" i="41"/>
  <c r="J184" i="41"/>
  <c r="E184" i="41"/>
  <c r="K184" i="41"/>
  <c r="K561" i="41"/>
  <c r="J561" i="41"/>
  <c r="I561" i="41"/>
  <c r="E561" i="41"/>
  <c r="H561" i="41"/>
  <c r="H545" i="41"/>
  <c r="E545" i="41"/>
  <c r="J545" i="41"/>
  <c r="K545" i="41"/>
  <c r="I545" i="41"/>
  <c r="K547" i="41"/>
  <c r="I547" i="41"/>
  <c r="H547" i="41"/>
  <c r="J547" i="41"/>
  <c r="E547" i="41"/>
  <c r="I362" i="41"/>
  <c r="E362" i="41"/>
  <c r="K362" i="41"/>
  <c r="H362" i="41"/>
  <c r="J362" i="41"/>
  <c r="I157" i="41"/>
  <c r="E157" i="41"/>
  <c r="K157" i="41"/>
  <c r="J157" i="41"/>
  <c r="H157" i="41"/>
  <c r="H627" i="41"/>
  <c r="J627" i="41"/>
  <c r="E627" i="41"/>
  <c r="I627" i="41"/>
  <c r="K627" i="41"/>
  <c r="K227" i="41"/>
  <c r="E227" i="41"/>
  <c r="J227" i="41"/>
  <c r="I227" i="41"/>
  <c r="H227" i="41"/>
  <c r="E677" i="41"/>
  <c r="K677" i="41"/>
  <c r="H677" i="41"/>
  <c r="J677" i="41"/>
  <c r="I677" i="41"/>
  <c r="J632" i="41"/>
  <c r="H632" i="41"/>
  <c r="E632" i="41"/>
  <c r="I632" i="41"/>
  <c r="K632" i="41"/>
  <c r="J510" i="41"/>
  <c r="E510" i="41"/>
  <c r="K510" i="41"/>
  <c r="H510" i="41"/>
  <c r="I510" i="41"/>
  <c r="I507" i="41"/>
  <c r="H507" i="41"/>
  <c r="E507" i="41"/>
  <c r="K507" i="41"/>
  <c r="J507" i="41"/>
  <c r="H567" i="41"/>
  <c r="J567" i="41"/>
  <c r="K567" i="41"/>
  <c r="I567" i="41"/>
  <c r="E567" i="41"/>
  <c r="E442" i="41"/>
  <c r="I442" i="41"/>
  <c r="J442" i="41"/>
  <c r="K442" i="41"/>
  <c r="H442" i="41"/>
  <c r="I107" i="41"/>
  <c r="H107" i="41"/>
  <c r="E107" i="41"/>
  <c r="K107" i="41"/>
  <c r="J107" i="41"/>
  <c r="J576" i="41"/>
  <c r="K576" i="41"/>
  <c r="E576" i="41"/>
  <c r="I576" i="41"/>
  <c r="H576" i="41"/>
  <c r="I110" i="41"/>
  <c r="E110" i="41"/>
  <c r="J110" i="41"/>
  <c r="H110" i="41"/>
  <c r="K110" i="41"/>
  <c r="H706" i="41"/>
  <c r="I706" i="41"/>
  <c r="K706" i="41"/>
  <c r="J706" i="41"/>
  <c r="E706" i="41"/>
  <c r="E308" i="41"/>
  <c r="I308" i="41"/>
  <c r="K308" i="41"/>
  <c r="H308" i="41"/>
  <c r="J308" i="41"/>
  <c r="J446" i="41"/>
  <c r="K446" i="41"/>
  <c r="E446" i="41"/>
  <c r="I446" i="41"/>
  <c r="H446" i="41"/>
  <c r="I371" i="41"/>
  <c r="H371" i="41"/>
  <c r="E371" i="41"/>
  <c r="K371" i="41"/>
  <c r="J371" i="41"/>
  <c r="H116" i="41"/>
  <c r="K116" i="41"/>
  <c r="J116" i="41"/>
  <c r="E116" i="41"/>
  <c r="I116" i="41"/>
  <c r="E230" i="41"/>
  <c r="H230" i="41"/>
  <c r="J230" i="41"/>
  <c r="I230" i="41"/>
  <c r="K230" i="41"/>
  <c r="K127" i="41"/>
  <c r="H127" i="41"/>
  <c r="E127" i="41"/>
  <c r="J127" i="41"/>
  <c r="I127" i="41"/>
  <c r="J600" i="41"/>
  <c r="H600" i="41"/>
  <c r="K600" i="41"/>
  <c r="E600" i="41"/>
  <c r="I600" i="41"/>
  <c r="H569" i="41"/>
  <c r="K569" i="41"/>
  <c r="E569" i="41"/>
  <c r="J569" i="41"/>
  <c r="I569" i="41"/>
  <c r="H252" i="41"/>
  <c r="J252" i="41"/>
  <c r="K252" i="41"/>
  <c r="I252" i="41"/>
  <c r="E252" i="41"/>
  <c r="J55" i="41"/>
  <c r="E55" i="41"/>
  <c r="H55" i="41"/>
  <c r="K55" i="41"/>
  <c r="I55" i="41"/>
  <c r="H411" i="41"/>
  <c r="J411" i="41"/>
  <c r="E411" i="41"/>
  <c r="I411" i="41"/>
  <c r="K411" i="41"/>
  <c r="I65" i="41"/>
  <c r="H65" i="41"/>
  <c r="J65" i="41"/>
  <c r="K65" i="41"/>
  <c r="E65" i="41"/>
  <c r="I63" i="41"/>
  <c r="K63" i="41"/>
  <c r="J63" i="41"/>
  <c r="E63" i="41"/>
  <c r="H63" i="41"/>
  <c r="J100" i="41"/>
  <c r="H100" i="41"/>
  <c r="E100" i="41"/>
  <c r="I100" i="41"/>
  <c r="K100" i="41"/>
  <c r="E457" i="41"/>
  <c r="K457" i="41"/>
  <c r="H457" i="41"/>
  <c r="I457" i="41"/>
  <c r="J457" i="41"/>
  <c r="K374" i="41"/>
  <c r="E374" i="41"/>
  <c r="I374" i="41"/>
  <c r="J374" i="41"/>
  <c r="H374" i="41"/>
  <c r="E601" i="41"/>
  <c r="K601" i="41"/>
  <c r="H601" i="41"/>
  <c r="I601" i="41"/>
  <c r="J601" i="41"/>
  <c r="H542" i="41"/>
  <c r="E542" i="41"/>
  <c r="I542" i="41"/>
  <c r="K542" i="41"/>
  <c r="J542" i="41"/>
  <c r="H695" i="41"/>
  <c r="E695" i="41"/>
  <c r="K695" i="41"/>
  <c r="J695" i="41"/>
  <c r="I695" i="41"/>
  <c r="H335" i="41"/>
  <c r="J335" i="41"/>
  <c r="E335" i="41"/>
  <c r="K335" i="41"/>
  <c r="I335" i="41"/>
  <c r="K367" i="41"/>
  <c r="E367" i="41"/>
  <c r="J367" i="41"/>
  <c r="H367" i="41"/>
  <c r="I367" i="41"/>
  <c r="I315" i="41"/>
  <c r="H315" i="41"/>
  <c r="K315" i="41"/>
  <c r="E315" i="41"/>
  <c r="J315" i="41"/>
  <c r="H52" i="41"/>
  <c r="J52" i="41"/>
  <c r="E52" i="41"/>
  <c r="I52" i="41"/>
  <c r="K52" i="41"/>
  <c r="I709" i="41"/>
  <c r="H709" i="41"/>
  <c r="K709" i="41"/>
  <c r="J709" i="41"/>
  <c r="E709" i="41"/>
  <c r="E551" i="41"/>
  <c r="J551" i="41"/>
  <c r="K551" i="41"/>
  <c r="H551" i="41"/>
  <c r="I551" i="41"/>
  <c r="H125" i="41"/>
  <c r="I125" i="41"/>
  <c r="J125" i="41"/>
  <c r="K125" i="41"/>
  <c r="E125" i="41"/>
  <c r="I23" i="41"/>
  <c r="K23" i="41"/>
  <c r="H23" i="41"/>
  <c r="J23" i="41"/>
  <c r="E23" i="41"/>
  <c r="H393" i="41"/>
  <c r="I393" i="41"/>
  <c r="J393" i="41"/>
  <c r="K393" i="41"/>
  <c r="E393" i="41"/>
  <c r="I39" i="41"/>
  <c r="H39" i="41"/>
  <c r="J39" i="41"/>
  <c r="E39" i="41"/>
  <c r="K39" i="41"/>
  <c r="J409" i="41"/>
  <c r="H409" i="41"/>
  <c r="K409" i="41"/>
  <c r="E409" i="41"/>
  <c r="I409" i="41"/>
  <c r="J535" i="41"/>
  <c r="E535" i="41"/>
  <c r="H535" i="41"/>
  <c r="I535" i="41"/>
  <c r="K535" i="41"/>
  <c r="H293" i="41"/>
  <c r="E293" i="41"/>
  <c r="J293" i="41"/>
  <c r="K293" i="41"/>
  <c r="I293" i="41"/>
  <c r="J624" i="41"/>
  <c r="H624" i="41"/>
  <c r="K624" i="41"/>
  <c r="I624" i="41"/>
  <c r="E624" i="41"/>
  <c r="K309" i="41"/>
  <c r="J309" i="41"/>
  <c r="I309" i="41"/>
  <c r="H309" i="41"/>
  <c r="E309" i="41"/>
  <c r="K98" i="41"/>
  <c r="E98" i="41"/>
  <c r="J98" i="41"/>
  <c r="H98" i="41"/>
  <c r="I98" i="41"/>
  <c r="I232" i="41"/>
  <c r="H232" i="41"/>
  <c r="E232" i="41"/>
  <c r="J232" i="41"/>
  <c r="K232" i="41"/>
  <c r="K204" i="41"/>
  <c r="H204" i="41"/>
  <c r="E204" i="41"/>
  <c r="J204" i="41"/>
  <c r="I204" i="41"/>
  <c r="I696" i="41"/>
  <c r="H696" i="41"/>
  <c r="E696" i="41"/>
  <c r="J696" i="41"/>
  <c r="K696" i="41"/>
  <c r="J594" i="41"/>
  <c r="H594" i="41"/>
  <c r="I594" i="41"/>
  <c r="E594" i="41"/>
  <c r="K594" i="41"/>
  <c r="J143" i="41"/>
  <c r="I143" i="41"/>
  <c r="E143" i="41"/>
  <c r="H143" i="41"/>
  <c r="K143" i="41"/>
  <c r="E674" i="41"/>
  <c r="I674" i="41"/>
  <c r="J674" i="41"/>
  <c r="H674" i="41"/>
  <c r="K674" i="41"/>
  <c r="K541" i="41"/>
  <c r="J541" i="41"/>
  <c r="H541" i="41"/>
  <c r="E541" i="41"/>
  <c r="I541" i="41"/>
  <c r="H483" i="41"/>
  <c r="K483" i="41"/>
  <c r="E483" i="41"/>
  <c r="I483" i="41"/>
  <c r="J483" i="41"/>
  <c r="K347" i="41"/>
  <c r="H347" i="41"/>
  <c r="J347" i="41"/>
  <c r="I347" i="41"/>
  <c r="E347" i="41"/>
  <c r="H698" i="41"/>
  <c r="K698" i="41"/>
  <c r="J698" i="41"/>
  <c r="E698" i="41"/>
  <c r="I698" i="41"/>
  <c r="E165" i="41"/>
  <c r="K165" i="41"/>
  <c r="J165" i="41"/>
  <c r="I165" i="41"/>
  <c r="H165" i="41"/>
  <c r="E697" i="41"/>
  <c r="J697" i="41"/>
  <c r="H697" i="41"/>
  <c r="I697" i="41"/>
  <c r="K697" i="41"/>
  <c r="H261" i="41"/>
  <c r="E261" i="41"/>
  <c r="J261" i="41"/>
  <c r="K261" i="41"/>
  <c r="I261" i="41"/>
  <c r="I200" i="41"/>
  <c r="E200" i="41"/>
  <c r="H200" i="41"/>
  <c r="K200" i="41"/>
  <c r="J200" i="41"/>
  <c r="K268" i="41"/>
  <c r="J268" i="41"/>
  <c r="E268" i="41"/>
  <c r="H268" i="41"/>
  <c r="I268" i="41"/>
  <c r="H448" i="41"/>
  <c r="I448" i="41"/>
  <c r="J448" i="41"/>
  <c r="K448" i="41"/>
  <c r="E448" i="41"/>
  <c r="J105" i="41"/>
  <c r="K105" i="41"/>
  <c r="E105" i="41"/>
  <c r="H105" i="41"/>
  <c r="I105" i="41"/>
  <c r="J60" i="41"/>
  <c r="K60" i="41"/>
  <c r="E60" i="41"/>
  <c r="I60" i="41"/>
  <c r="H60" i="41"/>
  <c r="J140" i="41"/>
  <c r="E140" i="41"/>
  <c r="I140" i="41"/>
  <c r="K140" i="41"/>
  <c r="H140" i="41"/>
  <c r="E428" i="41"/>
  <c r="I428" i="41"/>
  <c r="J428" i="41"/>
  <c r="K428" i="41"/>
  <c r="H428" i="41"/>
  <c r="K422" i="41"/>
  <c r="H422" i="41"/>
  <c r="E422" i="41"/>
  <c r="I422" i="41"/>
  <c r="J422" i="41"/>
  <c r="E496" i="41"/>
  <c r="K496" i="41"/>
  <c r="J496" i="41"/>
  <c r="I496" i="41"/>
  <c r="H496" i="41"/>
  <c r="I355" i="41"/>
  <c r="J355" i="41"/>
  <c r="E355" i="41"/>
  <c r="H355" i="41"/>
  <c r="K355" i="41"/>
  <c r="I466" i="41"/>
  <c r="K466" i="41"/>
  <c r="H466" i="41"/>
  <c r="J466" i="41"/>
  <c r="E466" i="41"/>
  <c r="H348" i="41"/>
  <c r="K348" i="41"/>
  <c r="I348" i="41"/>
  <c r="J348" i="41"/>
  <c r="E348" i="41"/>
  <c r="J501" i="41"/>
  <c r="E501" i="41"/>
  <c r="I501" i="41"/>
  <c r="H501" i="41"/>
  <c r="K501" i="41"/>
  <c r="K699" i="41"/>
  <c r="E699" i="41"/>
  <c r="H699" i="41"/>
  <c r="J699" i="41"/>
  <c r="I699" i="41"/>
  <c r="I251" i="41"/>
  <c r="K251" i="41"/>
  <c r="H251" i="41"/>
  <c r="E251" i="41"/>
  <c r="J251" i="41"/>
  <c r="I86" i="41"/>
  <c r="H86" i="41"/>
  <c r="J86" i="41"/>
  <c r="E86" i="41"/>
  <c r="K86" i="41"/>
  <c r="K193" i="41"/>
  <c r="J193" i="41"/>
  <c r="H193" i="41"/>
  <c r="E193" i="41"/>
  <c r="I193" i="41"/>
  <c r="I349" i="41"/>
  <c r="J349" i="41"/>
  <c r="K349" i="41"/>
  <c r="H349" i="41"/>
  <c r="E349" i="41"/>
  <c r="I575" i="41"/>
  <c r="J575" i="41"/>
  <c r="H575" i="41"/>
  <c r="E575" i="41"/>
  <c r="K575" i="41"/>
  <c r="I219" i="41"/>
  <c r="J219" i="41"/>
  <c r="H219" i="41"/>
  <c r="E219" i="41"/>
  <c r="K219" i="41"/>
  <c r="I436" i="41"/>
  <c r="E436" i="41"/>
  <c r="H436" i="41"/>
  <c r="J436" i="41"/>
  <c r="K436" i="41"/>
  <c r="E369" i="41"/>
  <c r="J369" i="41"/>
  <c r="K369" i="41"/>
  <c r="H369" i="41"/>
  <c r="I369" i="41"/>
  <c r="K405" i="41"/>
  <c r="I405" i="41"/>
  <c r="H405" i="41"/>
  <c r="E405" i="41"/>
  <c r="J405" i="41"/>
  <c r="H643" i="41"/>
  <c r="I643" i="41"/>
  <c r="K643" i="41"/>
  <c r="E643" i="41"/>
  <c r="J643" i="41"/>
  <c r="K700" i="41"/>
  <c r="E700" i="41"/>
  <c r="I700" i="41"/>
  <c r="H700" i="41"/>
  <c r="J700" i="41"/>
  <c r="H502" i="41"/>
  <c r="K502" i="41"/>
  <c r="E502" i="41"/>
  <c r="J502" i="41"/>
  <c r="I502" i="41"/>
  <c r="I683" i="41"/>
  <c r="K683" i="41"/>
  <c r="J683" i="41"/>
  <c r="H683" i="41"/>
  <c r="E683" i="41"/>
  <c r="K701" i="41"/>
  <c r="J701" i="41"/>
  <c r="E701" i="41"/>
  <c r="H701" i="41"/>
  <c r="I701" i="41"/>
  <c r="K598" i="41"/>
  <c r="I598" i="41"/>
  <c r="E598" i="41"/>
  <c r="J598" i="41"/>
  <c r="H598" i="41"/>
  <c r="I338" i="41"/>
  <c r="E338" i="41"/>
  <c r="K338" i="41"/>
  <c r="J338" i="41"/>
  <c r="H338" i="41"/>
  <c r="I295" i="41"/>
  <c r="E295" i="41"/>
  <c r="H295" i="41"/>
  <c r="K295" i="41"/>
  <c r="J295" i="41"/>
  <c r="K12" i="41"/>
  <c r="I12" i="41"/>
  <c r="H12" i="41"/>
  <c r="J12" i="41"/>
  <c r="E12" i="41"/>
  <c r="H412" i="41"/>
  <c r="E412" i="41"/>
  <c r="I412" i="41"/>
  <c r="K412" i="41"/>
  <c r="J412" i="41"/>
  <c r="E234" i="41"/>
  <c r="I234" i="41"/>
  <c r="J234" i="41"/>
  <c r="H234" i="41"/>
  <c r="K234" i="41"/>
  <c r="K35" i="29"/>
  <c r="J260" i="41"/>
  <c r="H260" i="41"/>
  <c r="K260" i="41"/>
  <c r="E260" i="41"/>
  <c r="I260" i="41"/>
  <c r="I705" i="41"/>
  <c r="J705" i="41"/>
  <c r="H705" i="41"/>
  <c r="K705" i="41"/>
  <c r="E705" i="41"/>
  <c r="J461" i="41"/>
  <c r="I461" i="41"/>
  <c r="E461" i="41"/>
  <c r="K461" i="41"/>
  <c r="H461" i="41"/>
  <c r="I18" i="41"/>
  <c r="H18" i="41"/>
  <c r="J18" i="41"/>
  <c r="K18" i="41"/>
  <c r="E18" i="41"/>
  <c r="E269" i="41"/>
  <c r="I269" i="41"/>
  <c r="J269" i="41"/>
  <c r="K269" i="41"/>
  <c r="H269" i="41"/>
  <c r="K521" i="41"/>
  <c r="E521" i="41"/>
  <c r="H521" i="41"/>
  <c r="I521" i="41"/>
  <c r="J521" i="41"/>
  <c r="H651" i="41"/>
  <c r="I651" i="41"/>
  <c r="K651" i="41"/>
  <c r="J651" i="41"/>
  <c r="E651" i="41"/>
  <c r="E549" i="41"/>
  <c r="K549" i="41"/>
  <c r="I549" i="41"/>
  <c r="J549" i="41"/>
  <c r="H549" i="41"/>
  <c r="E531" i="41"/>
  <c r="J531" i="41"/>
  <c r="K531" i="41"/>
  <c r="H531" i="41"/>
  <c r="I531" i="41"/>
  <c r="K443" i="41"/>
  <c r="H443" i="41"/>
  <c r="E443" i="41"/>
  <c r="J443" i="41"/>
  <c r="I443" i="41"/>
  <c r="K20" i="39"/>
  <c r="H654" i="41"/>
  <c r="I654" i="41"/>
  <c r="E654" i="41"/>
  <c r="J654" i="41"/>
  <c r="K654" i="41"/>
  <c r="E628" i="41"/>
  <c r="J628" i="41"/>
  <c r="H628" i="41"/>
  <c r="I628" i="41"/>
  <c r="K628" i="41"/>
  <c r="E599" i="41"/>
  <c r="I599" i="41"/>
  <c r="K599" i="41"/>
  <c r="J599" i="41"/>
  <c r="H599" i="41"/>
  <c r="K406" i="41"/>
  <c r="E406" i="41"/>
  <c r="I406" i="41"/>
  <c r="J406" i="41"/>
  <c r="H406" i="41"/>
  <c r="E497" i="41"/>
  <c r="K497" i="41"/>
  <c r="H497" i="41"/>
  <c r="J497" i="41"/>
  <c r="I497" i="41"/>
  <c r="E223" i="41"/>
  <c r="I223" i="41"/>
  <c r="J223" i="41"/>
  <c r="H223" i="41"/>
  <c r="K223" i="41"/>
  <c r="K477" i="41"/>
  <c r="H477" i="41"/>
  <c r="J477" i="41"/>
  <c r="E477" i="41"/>
  <c r="I477" i="41"/>
  <c r="I88" i="41"/>
  <c r="H88" i="41"/>
  <c r="E88" i="41"/>
  <c r="J88" i="41"/>
  <c r="K88" i="41"/>
  <c r="E439" i="41"/>
  <c r="I439" i="41"/>
  <c r="K439" i="41"/>
  <c r="J439" i="41"/>
  <c r="H439" i="41"/>
  <c r="H629" i="41"/>
  <c r="J629" i="41"/>
  <c r="K629" i="41"/>
  <c r="I629" i="41"/>
  <c r="E629" i="41"/>
  <c r="K585" i="41"/>
  <c r="I585" i="41"/>
  <c r="H585" i="41"/>
  <c r="J585" i="41"/>
  <c r="E585" i="41"/>
  <c r="K621" i="41"/>
  <c r="E621" i="41"/>
  <c r="H621" i="41"/>
  <c r="J621" i="41"/>
  <c r="I621" i="41"/>
  <c r="I299" i="41"/>
  <c r="E299" i="41"/>
  <c r="K299" i="41"/>
  <c r="J299" i="41"/>
  <c r="H299" i="41"/>
  <c r="J112" i="41"/>
  <c r="I112" i="41"/>
  <c r="K112" i="41"/>
  <c r="E112" i="41"/>
  <c r="H112" i="41"/>
  <c r="K425" i="41"/>
  <c r="E425" i="41"/>
  <c r="J425" i="41"/>
  <c r="H425" i="41"/>
  <c r="I425" i="41"/>
  <c r="J488" i="41"/>
  <c r="I488" i="41"/>
  <c r="K488" i="41"/>
  <c r="E488" i="41"/>
  <c r="H488" i="41"/>
  <c r="K106" i="41"/>
  <c r="H106" i="41"/>
  <c r="I106" i="41"/>
  <c r="E106" i="41"/>
  <c r="J106" i="41"/>
  <c r="K141" i="29"/>
  <c r="K98" i="29"/>
  <c r="H622" i="41"/>
  <c r="K622" i="41"/>
  <c r="E622" i="41"/>
  <c r="J622" i="41"/>
  <c r="I622" i="41"/>
  <c r="I417" i="41"/>
  <c r="K417" i="41"/>
  <c r="H417" i="41"/>
  <c r="E417" i="41"/>
  <c r="J417" i="41"/>
  <c r="H476" i="41"/>
  <c r="E476" i="41"/>
  <c r="K476" i="41"/>
  <c r="I476" i="41"/>
  <c r="J476" i="41"/>
  <c r="E156" i="41"/>
  <c r="J156" i="41"/>
  <c r="H156" i="41"/>
  <c r="K156" i="41"/>
  <c r="I156" i="41"/>
  <c r="I454" i="41"/>
  <c r="H454" i="41"/>
  <c r="J454" i="41"/>
  <c r="E454" i="41"/>
  <c r="K454" i="41"/>
  <c r="H27" i="41"/>
  <c r="I27" i="41"/>
  <c r="K27" i="41"/>
  <c r="E27" i="41"/>
  <c r="J27" i="41"/>
  <c r="I375" i="41"/>
  <c r="H375" i="41"/>
  <c r="J375" i="41"/>
  <c r="K375" i="41"/>
  <c r="E375" i="41"/>
  <c r="E612" i="41"/>
  <c r="H612" i="41"/>
  <c r="I612" i="41"/>
  <c r="J612" i="41"/>
  <c r="K612" i="41"/>
  <c r="J192" i="41"/>
  <c r="K192" i="41"/>
  <c r="I192" i="41"/>
  <c r="E192" i="41"/>
  <c r="H192" i="41"/>
  <c r="E152" i="41"/>
  <c r="J152" i="41"/>
  <c r="H152" i="41"/>
  <c r="I152" i="41"/>
  <c r="K152" i="41"/>
  <c r="J25" i="41"/>
  <c r="I25" i="41"/>
  <c r="K25" i="41"/>
  <c r="E25" i="41"/>
  <c r="H25" i="41"/>
  <c r="H283" i="41"/>
  <c r="I283" i="41"/>
  <c r="E283" i="41"/>
  <c r="K283" i="41"/>
  <c r="J283" i="41"/>
  <c r="H482" i="41"/>
  <c r="K482" i="41"/>
  <c r="E482" i="41"/>
  <c r="I482" i="41"/>
  <c r="J482" i="41"/>
  <c r="H215" i="41"/>
  <c r="K215" i="41"/>
  <c r="J215" i="41"/>
  <c r="E215" i="41"/>
  <c r="I215" i="41"/>
  <c r="K334" i="41"/>
  <c r="E334" i="41"/>
  <c r="J334" i="41"/>
  <c r="H334" i="41"/>
  <c r="I334" i="41"/>
  <c r="I686" i="41"/>
  <c r="J686" i="41"/>
  <c r="K686" i="41"/>
  <c r="E686" i="41"/>
  <c r="H686" i="41"/>
  <c r="H117" i="41"/>
  <c r="K117" i="41"/>
  <c r="J117" i="41"/>
  <c r="I117" i="41"/>
  <c r="E117" i="41"/>
  <c r="E430" i="41"/>
  <c r="J430" i="41"/>
  <c r="H430" i="41"/>
  <c r="I430" i="41"/>
  <c r="K430" i="41"/>
  <c r="K235" i="41"/>
  <c r="H235" i="41"/>
  <c r="J235" i="41"/>
  <c r="I235" i="41"/>
  <c r="E235" i="41"/>
  <c r="E459" i="41"/>
  <c r="K459" i="41"/>
  <c r="H459" i="41"/>
  <c r="I459" i="41"/>
  <c r="J459" i="41"/>
  <c r="I275" i="41"/>
  <c r="H275" i="41"/>
  <c r="J275" i="41"/>
  <c r="K275" i="41"/>
  <c r="E275" i="41"/>
  <c r="J135" i="41"/>
  <c r="K135" i="41"/>
  <c r="H135" i="41"/>
  <c r="I135" i="41"/>
  <c r="E135" i="41"/>
  <c r="E34" i="41"/>
  <c r="I34" i="41"/>
  <c r="K34" i="41"/>
  <c r="J34" i="41"/>
  <c r="H34" i="41"/>
  <c r="I179" i="41"/>
  <c r="E179" i="41"/>
  <c r="K179" i="41"/>
  <c r="J179" i="41"/>
  <c r="H179" i="41"/>
  <c r="K54" i="29"/>
  <c r="E169" i="41"/>
  <c r="K169" i="41"/>
  <c r="I169" i="41"/>
  <c r="J169" i="41"/>
  <c r="H169" i="41"/>
  <c r="H484" i="41"/>
  <c r="E484" i="41"/>
  <c r="K484" i="41"/>
  <c r="I484" i="41"/>
  <c r="J484" i="41"/>
  <c r="K597" i="41"/>
  <c r="J597" i="41"/>
  <c r="E597" i="41"/>
  <c r="H597" i="41"/>
  <c r="I597" i="41"/>
  <c r="I119" i="41"/>
  <c r="J119" i="41"/>
  <c r="E119" i="41"/>
  <c r="K119" i="41"/>
  <c r="H119" i="41"/>
  <c r="K611" i="41"/>
  <c r="H611" i="41"/>
  <c r="I611" i="41"/>
  <c r="J611" i="41"/>
  <c r="E611" i="41"/>
  <c r="J560" i="41"/>
  <c r="K560" i="41"/>
  <c r="I560" i="41"/>
  <c r="E560" i="41"/>
  <c r="H560" i="41"/>
  <c r="K320" i="41"/>
  <c r="H320" i="41"/>
  <c r="J320" i="41"/>
  <c r="I320" i="41"/>
  <c r="E320" i="41"/>
  <c r="J410" i="41"/>
  <c r="I410" i="41"/>
  <c r="E410" i="41"/>
  <c r="H410" i="41"/>
  <c r="K410" i="41"/>
  <c r="J327" i="41"/>
  <c r="I327" i="41"/>
  <c r="K327" i="41"/>
  <c r="H327" i="41"/>
  <c r="E327" i="41"/>
  <c r="I520" i="41"/>
  <c r="J520" i="41"/>
  <c r="K520" i="41"/>
  <c r="H520" i="41"/>
  <c r="E520" i="41"/>
  <c r="J289" i="41"/>
  <c r="K289" i="41"/>
  <c r="I289" i="41"/>
  <c r="H289" i="41"/>
  <c r="E289" i="41"/>
  <c r="I16" i="41"/>
  <c r="J16" i="41"/>
  <c r="K16" i="41"/>
  <c r="E16" i="41"/>
  <c r="H16" i="41"/>
  <c r="E619" i="41"/>
  <c r="K619" i="41"/>
  <c r="J619" i="41"/>
  <c r="H619" i="41"/>
  <c r="I619" i="41"/>
  <c r="J433" i="41"/>
  <c r="K433" i="41"/>
  <c r="E433" i="41"/>
  <c r="H433" i="41"/>
  <c r="I433" i="41"/>
  <c r="E160" i="41"/>
  <c r="K160" i="41"/>
  <c r="J160" i="41"/>
  <c r="H160" i="41"/>
  <c r="I160" i="41"/>
  <c r="K220" i="41"/>
  <c r="H220" i="41"/>
  <c r="I220" i="41"/>
  <c r="J220" i="41"/>
  <c r="E220" i="41"/>
  <c r="E206" i="41"/>
  <c r="I206" i="41"/>
  <c r="J206" i="41"/>
  <c r="K206" i="41"/>
  <c r="H206" i="41"/>
  <c r="K101" i="29"/>
  <c r="H345" i="41"/>
  <c r="I345" i="41"/>
  <c r="J345" i="41"/>
  <c r="K345" i="41"/>
  <c r="E345" i="41"/>
  <c r="H239" i="41"/>
  <c r="E239" i="41"/>
  <c r="J239" i="41"/>
  <c r="K239" i="41"/>
  <c r="I239" i="41"/>
  <c r="I539" i="41"/>
  <c r="K539" i="41"/>
  <c r="E539" i="41"/>
  <c r="J539" i="41"/>
  <c r="H539" i="41"/>
  <c r="H682" i="41"/>
  <c r="I682" i="41"/>
  <c r="J682" i="41"/>
  <c r="E682" i="41"/>
  <c r="K682" i="41"/>
  <c r="I202" i="41"/>
  <c r="J202" i="41"/>
  <c r="H202" i="41"/>
  <c r="K202" i="41"/>
  <c r="E202" i="41"/>
  <c r="I522" i="41"/>
  <c r="K522" i="41"/>
  <c r="H522" i="41"/>
  <c r="E522" i="41"/>
  <c r="J522" i="41"/>
  <c r="K61" i="41"/>
  <c r="E61" i="41"/>
  <c r="J61" i="41"/>
  <c r="I61" i="41"/>
  <c r="H61" i="41"/>
  <c r="H205" i="41"/>
  <c r="J205" i="41"/>
  <c r="I205" i="41"/>
  <c r="E205" i="41"/>
  <c r="K205" i="41"/>
  <c r="E492" i="41"/>
  <c r="I492" i="41"/>
  <c r="J492" i="41"/>
  <c r="H492" i="41"/>
  <c r="K492" i="41"/>
  <c r="I159" i="41"/>
  <c r="J159" i="41"/>
  <c r="H159" i="41"/>
  <c r="E159" i="41"/>
  <c r="K159" i="41"/>
  <c r="J300" i="41"/>
  <c r="K300" i="41"/>
  <c r="E300" i="41"/>
  <c r="H300" i="41"/>
  <c r="I300" i="41"/>
  <c r="I688" i="41"/>
  <c r="H688" i="41"/>
  <c r="J688" i="41"/>
  <c r="E688" i="41"/>
  <c r="K688" i="41"/>
  <c r="H148" i="41"/>
  <c r="I148" i="41"/>
  <c r="K148" i="41"/>
  <c r="E148" i="41"/>
  <c r="J148" i="41"/>
  <c r="H344" i="41"/>
  <c r="E344" i="41"/>
  <c r="J344" i="41"/>
  <c r="I344" i="41"/>
  <c r="K344" i="41"/>
  <c r="J307" i="41"/>
  <c r="H307" i="41"/>
  <c r="I307" i="41"/>
  <c r="K307" i="41"/>
  <c r="E307" i="41"/>
  <c r="K365" i="41"/>
  <c r="I365" i="41"/>
  <c r="E365" i="41"/>
  <c r="J365" i="41"/>
  <c r="H365" i="41"/>
  <c r="K135" i="29"/>
  <c r="K25" i="29"/>
  <c r="H189" i="41"/>
  <c r="J189" i="41"/>
  <c r="I189" i="41"/>
  <c r="K189" i="41"/>
  <c r="E189" i="41"/>
  <c r="I550" i="41"/>
  <c r="J550" i="41"/>
  <c r="E550" i="41"/>
  <c r="H550" i="41"/>
  <c r="K550" i="41"/>
  <c r="I462" i="41"/>
  <c r="E462" i="41"/>
  <c r="J462" i="41"/>
  <c r="K462" i="41"/>
  <c r="H462" i="41"/>
  <c r="I254" i="41"/>
  <c r="J254" i="41"/>
  <c r="K254" i="41"/>
  <c r="E254" i="41"/>
  <c r="H254" i="41"/>
  <c r="J645" i="41"/>
  <c r="E645" i="41"/>
  <c r="K645" i="41"/>
  <c r="H645" i="41"/>
  <c r="I645" i="41"/>
  <c r="J178" i="41"/>
  <c r="K178" i="41"/>
  <c r="I178" i="41"/>
  <c r="H178" i="41"/>
  <c r="E178" i="41"/>
  <c r="K129" i="41"/>
  <c r="I129" i="41"/>
  <c r="J129" i="41"/>
  <c r="E129" i="41"/>
  <c r="H129" i="41"/>
  <c r="H479" i="41"/>
  <c r="K479" i="41"/>
  <c r="E479" i="41"/>
  <c r="J479" i="41"/>
  <c r="I479" i="41"/>
  <c r="H342" i="41"/>
  <c r="J342" i="41"/>
  <c r="K342" i="41"/>
  <c r="I342" i="41"/>
  <c r="E342" i="41"/>
  <c r="J326" i="41"/>
  <c r="H326" i="41"/>
  <c r="I326" i="41"/>
  <c r="E326" i="41"/>
  <c r="K326" i="41"/>
  <c r="H693" i="41"/>
  <c r="E693" i="41"/>
  <c r="K693" i="41"/>
  <c r="J693" i="41"/>
  <c r="I693" i="41"/>
  <c r="K298" i="41"/>
  <c r="E298" i="41"/>
  <c r="H298" i="41"/>
  <c r="I298" i="41"/>
  <c r="J298" i="41"/>
  <c r="J149" i="41"/>
  <c r="H149" i="41"/>
  <c r="K149" i="41"/>
  <c r="E149" i="41"/>
  <c r="I149" i="41"/>
  <c r="K69" i="29"/>
  <c r="I401" i="41"/>
  <c r="J401" i="41"/>
  <c r="K401" i="41"/>
  <c r="E401" i="41"/>
  <c r="H401" i="41"/>
  <c r="H296" i="41"/>
  <c r="J296" i="41"/>
  <c r="E296" i="41"/>
  <c r="K296" i="41"/>
  <c r="I296" i="41"/>
  <c r="H537" i="41"/>
  <c r="E537" i="41"/>
  <c r="J537" i="41"/>
  <c r="K537" i="41"/>
  <c r="I537" i="41"/>
  <c r="K708" i="41"/>
  <c r="E708" i="41"/>
  <c r="J708" i="41"/>
  <c r="I708" i="41"/>
  <c r="H708" i="41"/>
  <c r="K90" i="41"/>
  <c r="H90" i="41"/>
  <c r="I90" i="41"/>
  <c r="E90" i="41"/>
  <c r="J90" i="41"/>
  <c r="J559" i="41"/>
  <c r="E559" i="41"/>
  <c r="K559" i="41"/>
  <c r="I559" i="41"/>
  <c r="H559" i="41"/>
  <c r="K64" i="29"/>
  <c r="K62" i="29"/>
  <c r="K131" i="29"/>
  <c r="K544" i="41"/>
  <c r="J544" i="41"/>
  <c r="I544" i="41"/>
  <c r="E544" i="41"/>
  <c r="H544" i="41"/>
  <c r="E400" i="41"/>
  <c r="J400" i="41"/>
  <c r="H400" i="41"/>
  <c r="K400" i="41"/>
  <c r="I400" i="41"/>
  <c r="K360" i="41"/>
  <c r="H360" i="41"/>
  <c r="E360" i="41"/>
  <c r="I360" i="41"/>
  <c r="J360" i="41"/>
  <c r="J77" i="41"/>
  <c r="H77" i="41"/>
  <c r="E77" i="41"/>
  <c r="K77" i="41"/>
  <c r="I77" i="41"/>
  <c r="K170" i="41"/>
  <c r="I170" i="41"/>
  <c r="E170" i="41"/>
  <c r="J170" i="41"/>
  <c r="H170" i="41"/>
  <c r="K117" i="29"/>
  <c r="J273" i="41"/>
  <c r="H273" i="41"/>
  <c r="I273" i="41"/>
  <c r="E273" i="41"/>
  <c r="K273" i="41"/>
  <c r="I187" i="41"/>
  <c r="J187" i="41"/>
  <c r="H187" i="41"/>
  <c r="K187" i="41"/>
  <c r="E187" i="41"/>
  <c r="J313" i="41"/>
  <c r="K313" i="41"/>
  <c r="H313" i="41"/>
  <c r="E313" i="41"/>
  <c r="I313" i="41"/>
  <c r="I80" i="41"/>
  <c r="E80" i="41"/>
  <c r="J80" i="41"/>
  <c r="H80" i="41"/>
  <c r="K80" i="41"/>
  <c r="K238" i="41"/>
  <c r="I238" i="41"/>
  <c r="J238" i="41"/>
  <c r="H238" i="41"/>
  <c r="E238" i="41"/>
  <c r="H42" i="41"/>
  <c r="J42" i="41"/>
  <c r="E42" i="41"/>
  <c r="I42" i="41"/>
  <c r="K42" i="41"/>
  <c r="I650" i="41"/>
  <c r="J650" i="41"/>
  <c r="E650" i="41"/>
  <c r="K650" i="41"/>
  <c r="H650" i="41"/>
  <c r="J120" i="41"/>
  <c r="K120" i="41"/>
  <c r="E120" i="41"/>
  <c r="I120" i="41"/>
  <c r="H120" i="41"/>
  <c r="E343" i="41"/>
  <c r="I343" i="41"/>
  <c r="H343" i="41"/>
  <c r="K343" i="41"/>
  <c r="J343" i="41"/>
  <c r="H115" i="41"/>
  <c r="J115" i="41"/>
  <c r="E115" i="41"/>
  <c r="I115" i="41"/>
  <c r="K115" i="41"/>
  <c r="E264" i="41"/>
  <c r="K264" i="41"/>
  <c r="I264" i="41"/>
  <c r="J264" i="41"/>
  <c r="H264" i="41"/>
  <c r="H272" i="41"/>
  <c r="J272" i="41"/>
  <c r="E272" i="41"/>
  <c r="K272" i="41"/>
  <c r="I272" i="41"/>
  <c r="H490" i="41"/>
  <c r="J490" i="41"/>
  <c r="I490" i="41"/>
  <c r="E490" i="41"/>
  <c r="K490" i="41"/>
  <c r="J245" i="41"/>
  <c r="H245" i="41"/>
  <c r="I245" i="41"/>
  <c r="E245" i="41"/>
  <c r="K245" i="41"/>
  <c r="K493" i="41"/>
  <c r="J493" i="41"/>
  <c r="I493" i="41"/>
  <c r="H493" i="41"/>
  <c r="E493" i="41"/>
  <c r="H538" i="41"/>
  <c r="K538" i="41"/>
  <c r="J538" i="41"/>
  <c r="I538" i="41"/>
  <c r="E538" i="41"/>
  <c r="E84" i="41"/>
  <c r="K84" i="41"/>
  <c r="H84" i="41"/>
  <c r="I84" i="41"/>
  <c r="J84" i="41"/>
  <c r="H684" i="41"/>
  <c r="J684" i="41"/>
  <c r="K684" i="41"/>
  <c r="E684" i="41"/>
  <c r="I684" i="41"/>
  <c r="J124" i="41"/>
  <c r="K124" i="41"/>
  <c r="E124" i="41"/>
  <c r="I124" i="41"/>
  <c r="H124" i="41"/>
  <c r="I46" i="41"/>
  <c r="K46" i="41"/>
  <c r="J46" i="41"/>
  <c r="E46" i="41"/>
  <c r="H46" i="41"/>
  <c r="H44" i="41"/>
  <c r="K44" i="41"/>
  <c r="I44" i="41"/>
  <c r="E44" i="41"/>
  <c r="J44" i="41"/>
  <c r="J329" i="41"/>
  <c r="K329" i="41"/>
  <c r="I329" i="41"/>
  <c r="E329" i="41"/>
  <c r="H329" i="41"/>
  <c r="H284" i="41"/>
  <c r="K284" i="41"/>
  <c r="J284" i="41"/>
  <c r="I284" i="41"/>
  <c r="E284" i="41"/>
  <c r="I656" i="41"/>
  <c r="J656" i="41"/>
  <c r="K656" i="41"/>
  <c r="E656" i="41"/>
  <c r="H656" i="41"/>
  <c r="E255" i="41"/>
  <c r="I255" i="41"/>
  <c r="H255" i="41"/>
  <c r="J255" i="41"/>
  <c r="K255" i="41"/>
  <c r="E242" i="41"/>
  <c r="I242" i="41"/>
  <c r="H242" i="41"/>
  <c r="J242" i="41"/>
  <c r="K242" i="41"/>
  <c r="I325" i="41"/>
  <c r="J325" i="41"/>
  <c r="H325" i="41"/>
  <c r="K325" i="41"/>
  <c r="E325" i="41"/>
  <c r="J318" i="41"/>
  <c r="E318" i="41"/>
  <c r="I318" i="41"/>
  <c r="H318" i="41"/>
  <c r="K318" i="41"/>
  <c r="J408" i="41"/>
  <c r="I408" i="41"/>
  <c r="E408" i="41"/>
  <c r="H408" i="41"/>
  <c r="K408" i="41"/>
  <c r="H50" i="41"/>
  <c r="I50" i="41"/>
  <c r="J50" i="41"/>
  <c r="K50" i="41"/>
  <c r="E50" i="41"/>
  <c r="E513" i="41"/>
  <c r="I513" i="41"/>
  <c r="H513" i="41"/>
  <c r="K513" i="41"/>
  <c r="J513" i="41"/>
  <c r="K27" i="39"/>
  <c r="E198" i="41"/>
  <c r="I198" i="41"/>
  <c r="J198" i="41"/>
  <c r="K198" i="41"/>
  <c r="H198" i="41"/>
  <c r="K504" i="41"/>
  <c r="J504" i="41"/>
  <c r="E504" i="41"/>
  <c r="I504" i="41"/>
  <c r="H504" i="41"/>
  <c r="H94" i="41"/>
  <c r="J94" i="41"/>
  <c r="K94" i="41"/>
  <c r="E94" i="41"/>
  <c r="I94" i="41"/>
  <c r="K166" i="41"/>
  <c r="I166" i="41"/>
  <c r="J166" i="41"/>
  <c r="E166" i="41"/>
  <c r="H166" i="41"/>
  <c r="E467" i="41"/>
  <c r="H467" i="41"/>
  <c r="I467" i="41"/>
  <c r="J467" i="41"/>
  <c r="K467" i="41"/>
  <c r="E634" i="41"/>
  <c r="H634" i="41"/>
  <c r="I634" i="41"/>
  <c r="K634" i="41"/>
  <c r="J634" i="41"/>
  <c r="J685" i="41"/>
  <c r="E685" i="41"/>
  <c r="K685" i="41"/>
  <c r="H685" i="41"/>
  <c r="I685" i="41"/>
  <c r="K478" i="41"/>
  <c r="E478" i="41"/>
  <c r="J478" i="41"/>
  <c r="H478" i="41"/>
  <c r="I478" i="41"/>
  <c r="E376" i="41"/>
  <c r="K376" i="41"/>
  <c r="I376" i="41"/>
  <c r="J376" i="41"/>
  <c r="H376" i="41"/>
  <c r="K55" i="29"/>
  <c r="J210" i="41"/>
  <c r="H210" i="41"/>
  <c r="E210" i="41"/>
  <c r="I210" i="41"/>
  <c r="K210" i="41"/>
  <c r="H387" i="41"/>
  <c r="E387" i="41"/>
  <c r="J387" i="41"/>
  <c r="I387" i="41"/>
  <c r="K387" i="41"/>
  <c r="K89" i="29"/>
  <c r="H363" i="41"/>
  <c r="I363" i="41"/>
  <c r="E363" i="41"/>
  <c r="K363" i="41"/>
  <c r="J363" i="41"/>
  <c r="H87" i="41"/>
  <c r="J87" i="41"/>
  <c r="K87" i="41"/>
  <c r="I87" i="41"/>
  <c r="E87" i="41"/>
  <c r="E503" i="41"/>
  <c r="J503" i="41"/>
  <c r="I503" i="41"/>
  <c r="H503" i="41"/>
  <c r="K503" i="41"/>
  <c r="H138" i="41"/>
  <c r="J138" i="41"/>
  <c r="I138" i="41"/>
  <c r="K138" i="41"/>
  <c r="E138" i="41"/>
  <c r="K113" i="41"/>
  <c r="I113" i="41"/>
  <c r="E113" i="41"/>
  <c r="J113" i="41"/>
  <c r="H113" i="41"/>
  <c r="K236" i="41"/>
  <c r="I236" i="41"/>
  <c r="J236" i="41"/>
  <c r="E236" i="41"/>
  <c r="H236" i="41"/>
  <c r="I432" i="41"/>
  <c r="J432" i="41"/>
  <c r="K432" i="41"/>
  <c r="E432" i="41"/>
  <c r="H432" i="41"/>
  <c r="J92" i="41"/>
  <c r="I92" i="41"/>
  <c r="H92" i="41"/>
  <c r="K92" i="41"/>
  <c r="E92" i="41"/>
  <c r="H489" i="41"/>
  <c r="J489" i="41"/>
  <c r="I489" i="41"/>
  <c r="E489" i="41"/>
  <c r="K489" i="41"/>
  <c r="J570" i="41"/>
  <c r="I570" i="41"/>
  <c r="K570" i="41"/>
  <c r="H570" i="41"/>
  <c r="E570" i="41"/>
  <c r="I444" i="41"/>
  <c r="H444" i="41"/>
  <c r="E444" i="41"/>
  <c r="J444" i="41"/>
  <c r="K444" i="41"/>
  <c r="J15" i="41"/>
  <c r="K15" i="41"/>
  <c r="E15" i="41"/>
  <c r="H15" i="41"/>
  <c r="I15" i="41"/>
  <c r="K259" i="41"/>
  <c r="H259" i="41"/>
  <c r="E259" i="41"/>
  <c r="I259" i="41"/>
  <c r="J259" i="41"/>
  <c r="K96" i="29"/>
  <c r="K50" i="29"/>
  <c r="E211" i="41"/>
  <c r="H211" i="41"/>
  <c r="J211" i="41"/>
  <c r="I211" i="41"/>
  <c r="K211" i="41"/>
  <c r="K66" i="41"/>
  <c r="J66" i="41"/>
  <c r="I66" i="41"/>
  <c r="H66" i="41"/>
  <c r="E66" i="41"/>
  <c r="J162" i="41"/>
  <c r="I162" i="41"/>
  <c r="K162" i="41"/>
  <c r="H162" i="41"/>
  <c r="E162" i="41"/>
  <c r="H317" i="41"/>
  <c r="K317" i="41"/>
  <c r="J317" i="41"/>
  <c r="E317" i="41"/>
  <c r="I317" i="41"/>
  <c r="J59" i="41"/>
  <c r="E59" i="41"/>
  <c r="I59" i="41"/>
  <c r="K59" i="41"/>
  <c r="H59" i="41"/>
  <c r="E470" i="41"/>
  <c r="K470" i="41"/>
  <c r="J470" i="41"/>
  <c r="I470" i="41"/>
  <c r="H470" i="41"/>
  <c r="E434" i="41"/>
  <c r="H434" i="41"/>
  <c r="J434" i="41"/>
  <c r="K434" i="41"/>
  <c r="I434" i="41"/>
  <c r="H658" i="41"/>
  <c r="K658" i="41"/>
  <c r="J658" i="41"/>
  <c r="I658" i="41"/>
  <c r="E658" i="41"/>
  <c r="I126" i="41"/>
  <c r="H126" i="41"/>
  <c r="J126" i="41"/>
  <c r="K126" i="41"/>
  <c r="E126" i="41"/>
  <c r="I653" i="41"/>
  <c r="H653" i="41"/>
  <c r="K653" i="41"/>
  <c r="J653" i="41"/>
  <c r="E653" i="41"/>
  <c r="I188" i="41"/>
  <c r="K188" i="41"/>
  <c r="J188" i="41"/>
  <c r="H188" i="41"/>
  <c r="E188" i="41"/>
  <c r="K543" i="41"/>
  <c r="J543" i="41"/>
  <c r="E543" i="41"/>
  <c r="H543" i="41"/>
  <c r="I543" i="41"/>
  <c r="H36" i="41"/>
  <c r="K36" i="41"/>
  <c r="J36" i="41"/>
  <c r="I36" i="41"/>
  <c r="E36" i="41"/>
  <c r="I397" i="41"/>
  <c r="K397" i="41"/>
  <c r="J397" i="41"/>
  <c r="E397" i="41"/>
  <c r="H397" i="41"/>
  <c r="K149" i="29"/>
  <c r="K48" i="29"/>
  <c r="K336" i="41"/>
  <c r="H336" i="41"/>
  <c r="J336" i="41"/>
  <c r="E336" i="41"/>
  <c r="I336" i="41"/>
  <c r="I377" i="41"/>
  <c r="E377" i="41"/>
  <c r="H377" i="41"/>
  <c r="K377" i="41"/>
  <c r="J377" i="41"/>
  <c r="K480" i="41"/>
  <c r="E480" i="41"/>
  <c r="H480" i="41"/>
  <c r="J480" i="41"/>
  <c r="I480" i="41"/>
  <c r="J331" i="41"/>
  <c r="K331" i="41"/>
  <c r="I331" i="41"/>
  <c r="E331" i="41"/>
  <c r="H331" i="41"/>
  <c r="K79" i="41"/>
  <c r="J79" i="41"/>
  <c r="H79" i="41"/>
  <c r="I79" i="41"/>
  <c r="E79" i="41"/>
  <c r="E426" i="41"/>
  <c r="H426" i="41"/>
  <c r="K426" i="41"/>
  <c r="J426" i="41"/>
  <c r="I426" i="41"/>
  <c r="I203" i="41"/>
  <c r="K203" i="41"/>
  <c r="H203" i="41"/>
  <c r="J203" i="41"/>
  <c r="E203" i="41"/>
  <c r="E150" i="41"/>
  <c r="K150" i="41"/>
  <c r="H150" i="41"/>
  <c r="J150" i="41"/>
  <c r="I150" i="41"/>
  <c r="E71" i="41"/>
  <c r="I71" i="41"/>
  <c r="J71" i="41"/>
  <c r="H71" i="41"/>
  <c r="K71" i="41"/>
  <c r="H609" i="41"/>
  <c r="K609" i="41"/>
  <c r="I609" i="41"/>
  <c r="E609" i="41"/>
  <c r="J609" i="41"/>
  <c r="I464" i="41"/>
  <c r="E464" i="41"/>
  <c r="K464" i="41"/>
  <c r="J464" i="41"/>
  <c r="H464" i="41"/>
  <c r="K136" i="41"/>
  <c r="E136" i="41"/>
  <c r="I136" i="41"/>
  <c r="H136" i="41"/>
  <c r="J136" i="41"/>
  <c r="I607" i="41"/>
  <c r="H607" i="41"/>
  <c r="K607" i="41"/>
  <c r="E607" i="41"/>
  <c r="J607" i="41"/>
  <c r="D10" i="59"/>
  <c r="B133" i="11"/>
  <c r="J553" i="41"/>
  <c r="H553" i="41"/>
  <c r="E553" i="41"/>
  <c r="K553" i="41"/>
  <c r="I553" i="41"/>
  <c r="K555" i="41"/>
  <c r="J555" i="41"/>
  <c r="E555" i="41"/>
  <c r="I555" i="41"/>
  <c r="H555" i="41"/>
  <c r="H131" i="41"/>
  <c r="I131" i="41"/>
  <c r="K131" i="41"/>
  <c r="J131" i="41"/>
  <c r="E131" i="41"/>
  <c r="K28" i="39"/>
  <c r="E565" i="41"/>
  <c r="K565" i="41"/>
  <c r="J565" i="41"/>
  <c r="H565" i="41"/>
  <c r="I565" i="41"/>
  <c r="J225" i="41"/>
  <c r="K225" i="41"/>
  <c r="H225" i="41"/>
  <c r="I225" i="41"/>
  <c r="E225" i="41"/>
  <c r="H144" i="41"/>
  <c r="J144" i="41"/>
  <c r="I144" i="41"/>
  <c r="E144" i="41"/>
  <c r="K144" i="41"/>
  <c r="K64" i="41"/>
  <c r="J64" i="41"/>
  <c r="I64" i="41"/>
  <c r="E64" i="41"/>
  <c r="H64" i="41"/>
  <c r="K341" i="41"/>
  <c r="E341" i="41"/>
  <c r="H341" i="41"/>
  <c r="I341" i="41"/>
  <c r="J341" i="41"/>
  <c r="E508" i="41"/>
  <c r="H508" i="41"/>
  <c r="J508" i="41"/>
  <c r="K508" i="41"/>
  <c r="I508" i="41"/>
  <c r="K229" i="41"/>
  <c r="E229" i="41"/>
  <c r="H229" i="41"/>
  <c r="J229" i="41"/>
  <c r="I229" i="41"/>
  <c r="J639" i="41"/>
  <c r="E639" i="41"/>
  <c r="I639" i="41"/>
  <c r="H639" i="41"/>
  <c r="K639" i="41"/>
  <c r="J390" i="41"/>
  <c r="I390" i="41"/>
  <c r="H390" i="41"/>
  <c r="K390" i="41"/>
  <c r="E390" i="41"/>
  <c r="J495" i="41"/>
  <c r="E495" i="41"/>
  <c r="I495" i="41"/>
  <c r="H495" i="41"/>
  <c r="K495" i="41"/>
  <c r="I101" i="41"/>
  <c r="J101" i="41"/>
  <c r="K101" i="41"/>
  <c r="H101" i="41"/>
  <c r="E101" i="41"/>
  <c r="K580" i="41"/>
  <c r="J580" i="41"/>
  <c r="E580" i="41"/>
  <c r="I580" i="41"/>
  <c r="H580" i="41"/>
  <c r="H615" i="41"/>
  <c r="K615" i="41"/>
  <c r="J615" i="41"/>
  <c r="I615" i="41"/>
  <c r="E615" i="41"/>
  <c r="J256" i="41"/>
  <c r="E256" i="41"/>
  <c r="H256" i="41"/>
  <c r="I256" i="41"/>
  <c r="K256" i="41"/>
  <c r="K605" i="41"/>
  <c r="J605" i="41"/>
  <c r="E605" i="41"/>
  <c r="I605" i="41"/>
  <c r="H605" i="41"/>
  <c r="I243" i="41"/>
  <c r="J243" i="41"/>
  <c r="H243" i="41"/>
  <c r="K243" i="41"/>
  <c r="E243" i="41"/>
  <c r="J420" i="41"/>
  <c r="K420" i="41"/>
  <c r="I420" i="41"/>
  <c r="H420" i="41"/>
  <c r="E420" i="41"/>
  <c r="I74" i="41"/>
  <c r="K74" i="41"/>
  <c r="H74" i="41"/>
  <c r="E74" i="41"/>
  <c r="J74" i="41"/>
  <c r="J421" i="41"/>
  <c r="K421" i="41"/>
  <c r="H421" i="41"/>
  <c r="E421" i="41"/>
  <c r="I421" i="41"/>
  <c r="K139" i="29"/>
  <c r="K670" i="41"/>
  <c r="H670" i="41"/>
  <c r="J670" i="41"/>
  <c r="I670" i="41"/>
  <c r="E670" i="41"/>
  <c r="K665" i="41"/>
  <c r="J665" i="41"/>
  <c r="H665" i="41"/>
  <c r="I665" i="41"/>
  <c r="E665" i="41"/>
  <c r="I614" i="41"/>
  <c r="H614" i="41"/>
  <c r="E614" i="41"/>
  <c r="K614" i="41"/>
  <c r="J614" i="41"/>
  <c r="I285" i="41"/>
  <c r="K285" i="41"/>
  <c r="J285" i="41"/>
  <c r="H285" i="41"/>
  <c r="E285" i="41"/>
  <c r="J340" i="41"/>
  <c r="E340" i="41"/>
  <c r="K340" i="41"/>
  <c r="I340" i="41"/>
  <c r="H340" i="41"/>
  <c r="E48" i="41"/>
  <c r="I48" i="41"/>
  <c r="K48" i="41"/>
  <c r="J48" i="41"/>
  <c r="H48" i="41"/>
  <c r="J668" i="41"/>
  <c r="E668" i="41"/>
  <c r="H668" i="41"/>
  <c r="I668" i="41"/>
  <c r="K668" i="41"/>
  <c r="E664" i="41"/>
  <c r="J664" i="41"/>
  <c r="H664" i="41"/>
  <c r="K664" i="41"/>
  <c r="I664" i="41"/>
  <c r="J613" i="41"/>
  <c r="K613" i="41"/>
  <c r="I613" i="41"/>
  <c r="E613" i="41"/>
  <c r="H613" i="41"/>
  <c r="J472" i="41"/>
  <c r="H472" i="41"/>
  <c r="E472" i="41"/>
  <c r="I472" i="41"/>
  <c r="K472" i="41"/>
  <c r="J321" i="41"/>
  <c r="H321" i="41"/>
  <c r="I321" i="41"/>
  <c r="E321" i="41"/>
  <c r="K321" i="41"/>
  <c r="K606" i="41"/>
  <c r="E606" i="41"/>
  <c r="I606" i="41"/>
  <c r="J606" i="41"/>
  <c r="H606" i="41"/>
  <c r="K573" i="41"/>
  <c r="I573" i="41"/>
  <c r="J573" i="41"/>
  <c r="E573" i="41"/>
  <c r="H573" i="41"/>
  <c r="J13" i="41"/>
  <c r="I13" i="41"/>
  <c r="K13" i="41"/>
  <c r="H13" i="41"/>
  <c r="E13" i="41"/>
  <c r="K68" i="29"/>
  <c r="K33" i="29"/>
  <c r="K18" i="29"/>
  <c r="J456" i="41"/>
  <c r="H456" i="41"/>
  <c r="K456" i="41"/>
  <c r="I456" i="41"/>
  <c r="E456" i="41"/>
  <c r="J552" i="41"/>
  <c r="H552" i="41"/>
  <c r="I552" i="41"/>
  <c r="E552" i="41"/>
  <c r="K552" i="41"/>
  <c r="K527" i="41"/>
  <c r="H527" i="41"/>
  <c r="J527" i="41"/>
  <c r="E527" i="41"/>
  <c r="I527" i="41"/>
  <c r="H279" i="41"/>
  <c r="E279" i="41"/>
  <c r="I279" i="41"/>
  <c r="K279" i="41"/>
  <c r="J279" i="41"/>
  <c r="E62" i="41"/>
  <c r="K62" i="41"/>
  <c r="H62" i="41"/>
  <c r="I62" i="41"/>
  <c r="J62" i="41"/>
  <c r="I158" i="41"/>
  <c r="K158" i="41"/>
  <c r="J158" i="41"/>
  <c r="E158" i="41"/>
  <c r="H158" i="41"/>
  <c r="E566" i="41"/>
  <c r="H566" i="41"/>
  <c r="I566" i="41"/>
  <c r="K566" i="41"/>
  <c r="J566" i="41"/>
  <c r="J54" i="41"/>
  <c r="H54" i="41"/>
  <c r="I54" i="41"/>
  <c r="K54" i="41"/>
  <c r="E54" i="41"/>
  <c r="E228" i="41"/>
  <c r="H228" i="41"/>
  <c r="I228" i="41"/>
  <c r="J228" i="41"/>
  <c r="K228" i="41"/>
  <c r="I222" i="41"/>
  <c r="K222" i="41"/>
  <c r="H222" i="41"/>
  <c r="J222" i="41"/>
  <c r="E222" i="41"/>
  <c r="K378" i="41"/>
  <c r="I378" i="41"/>
  <c r="J378" i="41"/>
  <c r="E378" i="41"/>
  <c r="H378" i="41"/>
  <c r="J332" i="41"/>
  <c r="H332" i="41"/>
  <c r="I332" i="41"/>
  <c r="E332" i="41"/>
  <c r="K332" i="41"/>
  <c r="J473" i="41"/>
  <c r="I473" i="41"/>
  <c r="E473" i="41"/>
  <c r="H473" i="41"/>
  <c r="K473" i="41"/>
  <c r="E93" i="41"/>
  <c r="H93" i="41"/>
  <c r="J93" i="41"/>
  <c r="I93" i="41"/>
  <c r="K93" i="41"/>
  <c r="E257" i="41"/>
  <c r="K257" i="41"/>
  <c r="J257" i="41"/>
  <c r="I257" i="41"/>
  <c r="H257" i="41"/>
  <c r="I419" i="41"/>
  <c r="E419" i="41"/>
  <c r="J419" i="41"/>
  <c r="H419" i="41"/>
  <c r="K419" i="41"/>
  <c r="I385" i="41"/>
  <c r="H385" i="41"/>
  <c r="J385" i="41"/>
  <c r="K385" i="41"/>
  <c r="E385" i="41"/>
  <c r="I557" i="41"/>
  <c r="J557" i="41"/>
  <c r="H557" i="41"/>
  <c r="E557" i="41"/>
  <c r="K557" i="41"/>
  <c r="K512" i="41"/>
  <c r="E512" i="41"/>
  <c r="J512" i="41"/>
  <c r="H512" i="41"/>
  <c r="I512" i="41"/>
  <c r="E361" i="41"/>
  <c r="K361" i="41"/>
  <c r="H361" i="41"/>
  <c r="J361" i="41"/>
  <c r="I361" i="41"/>
  <c r="J707" i="41"/>
  <c r="K707" i="41"/>
  <c r="E707" i="41"/>
  <c r="I707" i="41"/>
  <c r="H707" i="41"/>
  <c r="E183" i="41"/>
  <c r="H183" i="41"/>
  <c r="K183" i="41"/>
  <c r="J183" i="41"/>
  <c r="I183" i="41"/>
  <c r="J22" i="41"/>
  <c r="K22" i="41"/>
  <c r="I22" i="41"/>
  <c r="H22" i="41"/>
  <c r="E22" i="41"/>
  <c r="E114" i="41"/>
  <c r="K114" i="41"/>
  <c r="I114" i="41"/>
  <c r="H114" i="41"/>
  <c r="J114" i="41"/>
  <c r="H518" i="41"/>
  <c r="K518" i="41"/>
  <c r="E518" i="41"/>
  <c r="J518" i="41"/>
  <c r="I518" i="41"/>
  <c r="H603" i="41"/>
  <c r="J603" i="41"/>
  <c r="E603" i="41"/>
  <c r="K603" i="41"/>
  <c r="I603" i="41"/>
  <c r="E455" i="41"/>
  <c r="J455" i="41"/>
  <c r="K455" i="41"/>
  <c r="H455" i="41"/>
  <c r="I455" i="41"/>
  <c r="K703" i="41"/>
  <c r="I703" i="41"/>
  <c r="E703" i="41"/>
  <c r="J703" i="41"/>
  <c r="H703" i="41"/>
  <c r="J481" i="41"/>
  <c r="K481" i="41"/>
  <c r="I481" i="41"/>
  <c r="E481" i="41"/>
  <c r="H481" i="41"/>
  <c r="K143" i="29"/>
  <c r="K158" i="29"/>
  <c r="K65" i="29"/>
  <c r="K22" i="29"/>
  <c r="I352" i="41"/>
  <c r="E352" i="41"/>
  <c r="J352" i="41"/>
  <c r="H352" i="41"/>
  <c r="K352" i="41"/>
  <c r="H155" i="41"/>
  <c r="E155" i="41"/>
  <c r="J155" i="41"/>
  <c r="K155" i="41"/>
  <c r="I155" i="41"/>
  <c r="H399" i="41"/>
  <c r="K399" i="41"/>
  <c r="I399" i="41"/>
  <c r="E399" i="41"/>
  <c r="J399" i="41"/>
  <c r="H324" i="41"/>
  <c r="J324" i="41"/>
  <c r="K324" i="41"/>
  <c r="E324" i="41"/>
  <c r="I324" i="41"/>
  <c r="I43" i="41"/>
  <c r="H43" i="41"/>
  <c r="K43" i="41"/>
  <c r="E43" i="41"/>
  <c r="J43" i="41"/>
  <c r="I453" i="41"/>
  <c r="E453" i="41"/>
  <c r="H453" i="41"/>
  <c r="J453" i="41"/>
  <c r="K453" i="41"/>
  <c r="H516" i="41"/>
  <c r="I516" i="41"/>
  <c r="J516" i="41"/>
  <c r="E516" i="41"/>
  <c r="K516" i="41"/>
  <c r="I554" i="41"/>
  <c r="J554" i="41"/>
  <c r="K554" i="41"/>
  <c r="E554" i="41"/>
  <c r="H554" i="41"/>
  <c r="K310" i="41"/>
  <c r="E310" i="41"/>
  <c r="H310" i="41"/>
  <c r="J310" i="41"/>
  <c r="I310" i="41"/>
  <c r="E491" i="41"/>
  <c r="I491" i="41"/>
  <c r="J491" i="41"/>
  <c r="K491" i="41"/>
  <c r="H491" i="41"/>
  <c r="E277" i="41"/>
  <c r="I277" i="41"/>
  <c r="J277" i="41"/>
  <c r="K277" i="41"/>
  <c r="H277" i="41"/>
  <c r="H638" i="41"/>
  <c r="K638" i="41"/>
  <c r="E638" i="41"/>
  <c r="J638" i="41"/>
  <c r="I638" i="41"/>
  <c r="H132" i="41"/>
  <c r="K132" i="41"/>
  <c r="J132" i="41"/>
  <c r="I132" i="41"/>
  <c r="E132" i="41"/>
  <c r="E633" i="41"/>
  <c r="I633" i="41"/>
  <c r="H633" i="41"/>
  <c r="K633" i="41"/>
  <c r="J633" i="41"/>
  <c r="I364" i="41"/>
  <c r="K364" i="41"/>
  <c r="H364" i="41"/>
  <c r="E364" i="41"/>
  <c r="J364" i="41"/>
  <c r="E590" i="41"/>
  <c r="I590" i="41"/>
  <c r="K590" i="41"/>
  <c r="J590" i="41"/>
  <c r="H590" i="41"/>
  <c r="E592" i="41"/>
  <c r="J592" i="41"/>
  <c r="I592" i="41"/>
  <c r="H592" i="41"/>
  <c r="K592" i="41"/>
  <c r="H564" i="41"/>
  <c r="I564" i="41"/>
  <c r="K564" i="41"/>
  <c r="J564" i="41"/>
  <c r="E564" i="41"/>
  <c r="H123" i="41"/>
  <c r="E123" i="41"/>
  <c r="J123" i="41"/>
  <c r="I123" i="41"/>
  <c r="K123" i="41"/>
  <c r="I678" i="41"/>
  <c r="E678" i="41"/>
  <c r="H678" i="41"/>
  <c r="K678" i="41"/>
  <c r="J678" i="41"/>
  <c r="K460" i="41"/>
  <c r="H460" i="41"/>
  <c r="E460" i="41"/>
  <c r="I460" i="41"/>
  <c r="J460" i="41"/>
  <c r="H449" i="41"/>
  <c r="I449" i="41"/>
  <c r="E449" i="41"/>
  <c r="K449" i="41"/>
  <c r="J449" i="41"/>
  <c r="J660" i="41"/>
  <c r="I660" i="41"/>
  <c r="H660" i="41"/>
  <c r="E660" i="41"/>
  <c r="K660" i="41"/>
  <c r="I286" i="41"/>
  <c r="K286" i="41"/>
  <c r="E286" i="41"/>
  <c r="J286" i="41"/>
  <c r="H286" i="41"/>
  <c r="K413" i="41"/>
  <c r="E413" i="41"/>
  <c r="I413" i="41"/>
  <c r="J413" i="41"/>
  <c r="H413" i="41"/>
  <c r="I646" i="41"/>
  <c r="K646" i="41"/>
  <c r="H646" i="41"/>
  <c r="E646" i="41"/>
  <c r="J646" i="41"/>
  <c r="H191" i="41"/>
  <c r="J191" i="41"/>
  <c r="E191" i="41"/>
  <c r="K191" i="41"/>
  <c r="I191" i="41"/>
  <c r="H282" i="41"/>
  <c r="I282" i="41"/>
  <c r="E282" i="41"/>
  <c r="J282" i="41"/>
  <c r="K282" i="41"/>
  <c r="K486" i="41"/>
  <c r="J486" i="41"/>
  <c r="H486" i="41"/>
  <c r="E486" i="41"/>
  <c r="I486" i="41"/>
  <c r="K56" i="29"/>
  <c r="K99" i="29"/>
  <c r="H441" i="41"/>
  <c r="I441" i="41"/>
  <c r="J441" i="41"/>
  <c r="E441" i="41"/>
  <c r="K441" i="41"/>
  <c r="J226" i="41"/>
  <c r="E226" i="41"/>
  <c r="H226" i="41"/>
  <c r="K226" i="41"/>
  <c r="I226" i="41"/>
  <c r="I213" i="41"/>
  <c r="K213" i="41"/>
  <c r="J213" i="41"/>
  <c r="H213" i="41"/>
  <c r="E213" i="41"/>
  <c r="I499" i="41"/>
  <c r="K499" i="41"/>
  <c r="E499" i="41"/>
  <c r="J499" i="41"/>
  <c r="H499" i="41"/>
  <c r="J350" i="41"/>
  <c r="E350" i="41"/>
  <c r="K350" i="41"/>
  <c r="I350" i="41"/>
  <c r="H350" i="41"/>
  <c r="H423" i="41"/>
  <c r="K423" i="41"/>
  <c r="J423" i="41"/>
  <c r="E423" i="41"/>
  <c r="I423" i="41"/>
  <c r="I180" i="41"/>
  <c r="H180" i="41"/>
  <c r="J180" i="41"/>
  <c r="E180" i="41"/>
  <c r="K180" i="41"/>
  <c r="I67" i="41"/>
  <c r="K67" i="41"/>
  <c r="E67" i="41"/>
  <c r="H67" i="41"/>
  <c r="J67" i="41"/>
  <c r="E649" i="41"/>
  <c r="K649" i="41"/>
  <c r="H649" i="41"/>
  <c r="I649" i="41"/>
  <c r="J649" i="41"/>
  <c r="H244" i="41"/>
  <c r="E244" i="41"/>
  <c r="I244" i="41"/>
  <c r="K244" i="41"/>
  <c r="J244" i="41"/>
  <c r="H224" i="41"/>
  <c r="J224" i="41"/>
  <c r="I224" i="41"/>
  <c r="E224" i="41"/>
  <c r="K224" i="41"/>
  <c r="H414" i="41"/>
  <c r="I414" i="41"/>
  <c r="E414" i="41"/>
  <c r="K414" i="41"/>
  <c r="J414" i="41"/>
  <c r="J292" i="41"/>
  <c r="I292" i="41"/>
  <c r="K292" i="41"/>
  <c r="E292" i="41"/>
  <c r="H292" i="41"/>
  <c r="H403" i="41"/>
  <c r="I403" i="41"/>
  <c r="E403" i="41"/>
  <c r="J403" i="41"/>
  <c r="K403" i="41"/>
  <c r="E216" i="41"/>
  <c r="K216" i="41"/>
  <c r="J216" i="41"/>
  <c r="I216" i="41"/>
  <c r="H216" i="41"/>
  <c r="K134" i="41"/>
  <c r="I134" i="41"/>
  <c r="H134" i="41"/>
  <c r="E134" i="41"/>
  <c r="J134" i="41"/>
  <c r="K71" i="29"/>
  <c r="E514" i="41"/>
  <c r="J514" i="41"/>
  <c r="K514" i="41"/>
  <c r="I514" i="41"/>
  <c r="H514" i="41"/>
  <c r="J469" i="41"/>
  <c r="I469" i="41"/>
  <c r="H469" i="41"/>
  <c r="E469" i="41"/>
  <c r="K469" i="41"/>
  <c r="J667" i="41"/>
  <c r="H667" i="41"/>
  <c r="I667" i="41"/>
  <c r="E667" i="41"/>
  <c r="K667" i="41"/>
  <c r="K337" i="41"/>
  <c r="E337" i="41"/>
  <c r="H337" i="41"/>
  <c r="J337" i="41"/>
  <c r="I337" i="41"/>
  <c r="K316" i="41"/>
  <c r="I316" i="41"/>
  <c r="E316" i="41"/>
  <c r="J316" i="41"/>
  <c r="H316" i="41"/>
  <c r="H121" i="41"/>
  <c r="K121" i="41"/>
  <c r="I121" i="41"/>
  <c r="J121" i="41"/>
  <c r="E121" i="41"/>
  <c r="K270" i="41"/>
  <c r="J270" i="41"/>
  <c r="H270" i="41"/>
  <c r="I270" i="41"/>
  <c r="E270" i="41"/>
  <c r="J692" i="41"/>
  <c r="K692" i="41"/>
  <c r="H692" i="41"/>
  <c r="E692" i="41"/>
  <c r="I692" i="41"/>
  <c r="H305" i="41"/>
  <c r="I305" i="41"/>
  <c r="E305" i="41"/>
  <c r="J305" i="41"/>
  <c r="K305" i="41"/>
  <c r="I147" i="41"/>
  <c r="J147" i="41"/>
  <c r="E147" i="41"/>
  <c r="K147" i="41"/>
  <c r="H147" i="41"/>
  <c r="H690" i="41"/>
  <c r="J690" i="41"/>
  <c r="E690" i="41"/>
  <c r="K690" i="41"/>
  <c r="I690" i="41"/>
  <c r="J394" i="41"/>
  <c r="I394" i="41"/>
  <c r="H394" i="41"/>
  <c r="E394" i="41"/>
  <c r="K394" i="41"/>
  <c r="K126" i="29"/>
  <c r="I322" i="41"/>
  <c r="E322" i="41"/>
  <c r="H322" i="41"/>
  <c r="K322" i="41"/>
  <c r="J322" i="41"/>
  <c r="H167" i="41"/>
  <c r="J167" i="41"/>
  <c r="I167" i="41"/>
  <c r="K167" i="41"/>
  <c r="E167" i="41"/>
  <c r="E635" i="41"/>
  <c r="I635" i="41"/>
  <c r="K635" i="41"/>
  <c r="H635" i="41"/>
  <c r="J635" i="41"/>
  <c r="K357" i="41"/>
  <c r="I357" i="41"/>
  <c r="J357" i="41"/>
  <c r="E357" i="41"/>
  <c r="H357" i="41"/>
  <c r="E595" i="41"/>
  <c r="J595" i="41"/>
  <c r="K595" i="41"/>
  <c r="I595" i="41"/>
  <c r="H595" i="41"/>
  <c r="K372" i="41"/>
  <c r="H372" i="41"/>
  <c r="I372" i="41"/>
  <c r="E372" i="41"/>
  <c r="J372" i="41"/>
  <c r="J602" i="41"/>
  <c r="H602" i="41"/>
  <c r="E602" i="41"/>
  <c r="I602" i="41"/>
  <c r="K602" i="41"/>
  <c r="J31" i="41"/>
  <c r="I31" i="41"/>
  <c r="E31" i="41"/>
  <c r="K31" i="41"/>
  <c r="H31" i="41"/>
  <c r="E168" i="41"/>
  <c r="H168" i="41"/>
  <c r="I168" i="41"/>
  <c r="K168" i="41"/>
  <c r="J168" i="41"/>
  <c r="E102" i="41"/>
  <c r="J102" i="41"/>
  <c r="H102" i="41"/>
  <c r="K102" i="41"/>
  <c r="I102" i="41"/>
  <c r="K144" i="29"/>
  <c r="K128" i="29"/>
  <c r="I533" i="41"/>
  <c r="E533" i="41"/>
  <c r="K533" i="41"/>
  <c r="H533" i="41"/>
  <c r="J533" i="41"/>
  <c r="I528" i="41"/>
  <c r="J528" i="41"/>
  <c r="H528" i="41"/>
  <c r="K528" i="41"/>
  <c r="E528" i="41"/>
  <c r="H640" i="41"/>
  <c r="I640" i="41"/>
  <c r="E640" i="41"/>
  <c r="J640" i="41"/>
  <c r="K640" i="41"/>
  <c r="J581" i="41"/>
  <c r="E581" i="41"/>
  <c r="I581" i="41"/>
  <c r="H581" i="41"/>
  <c r="K581" i="41"/>
  <c r="H379" i="41"/>
  <c r="K379" i="41"/>
  <c r="E379" i="41"/>
  <c r="I379" i="41"/>
  <c r="J379" i="41"/>
  <c r="J47" i="41"/>
  <c r="I47" i="41"/>
  <c r="E47" i="41"/>
  <c r="H47" i="41"/>
  <c r="K47" i="41"/>
  <c r="K146" i="41"/>
  <c r="I146" i="41"/>
  <c r="J146" i="41"/>
  <c r="H146" i="41"/>
  <c r="E146" i="41"/>
  <c r="J290" i="41"/>
  <c r="E290" i="41"/>
  <c r="K290" i="41"/>
  <c r="H290" i="41"/>
  <c r="I290" i="41"/>
  <c r="K711" i="41"/>
  <c r="J711" i="41"/>
  <c r="H711" i="41"/>
  <c r="I711" i="41"/>
  <c r="K568" i="41"/>
  <c r="J568" i="41"/>
  <c r="H568" i="41"/>
  <c r="I568" i="41"/>
  <c r="E568" i="41"/>
  <c r="K578" i="41"/>
  <c r="I578" i="41"/>
  <c r="J578" i="41"/>
  <c r="E578" i="41"/>
  <c r="H578" i="41"/>
  <c r="H487" i="41"/>
  <c r="I487" i="41"/>
  <c r="J487" i="41"/>
  <c r="E487" i="41"/>
  <c r="K487" i="41"/>
  <c r="K630" i="41"/>
  <c r="I630" i="41"/>
  <c r="E630" i="41"/>
  <c r="H630" i="41"/>
  <c r="J630" i="41"/>
  <c r="K247" i="41"/>
  <c r="J247" i="41"/>
  <c r="I247" i="41"/>
  <c r="H247" i="41"/>
  <c r="E247" i="41"/>
  <c r="J314" i="41"/>
  <c r="H314" i="41"/>
  <c r="E314" i="41"/>
  <c r="I314" i="41"/>
  <c r="K314" i="41"/>
  <c r="K99" i="41"/>
  <c r="H99" i="41"/>
  <c r="I99" i="41"/>
  <c r="E99" i="41"/>
  <c r="J99" i="41"/>
  <c r="J37" i="41"/>
  <c r="I37" i="41"/>
  <c r="K37" i="41"/>
  <c r="E37" i="41"/>
  <c r="H37" i="41"/>
  <c r="I396" i="41"/>
  <c r="K396" i="41"/>
  <c r="H396" i="41"/>
  <c r="J396" i="41"/>
  <c r="E396" i="41"/>
  <c r="H294" i="41"/>
  <c r="J294" i="41"/>
  <c r="E294" i="41"/>
  <c r="K294" i="41"/>
  <c r="I294" i="41"/>
  <c r="K19" i="39"/>
  <c r="I281" i="41"/>
  <c r="J281" i="41"/>
  <c r="E281" i="41"/>
  <c r="H281" i="41"/>
  <c r="K281" i="41"/>
  <c r="H181" i="41"/>
  <c r="J181" i="41"/>
  <c r="E181" i="41"/>
  <c r="K181" i="41"/>
  <c r="I181" i="41"/>
  <c r="J608" i="41"/>
  <c r="H608" i="41"/>
  <c r="E608" i="41"/>
  <c r="I608" i="41"/>
  <c r="K608" i="41"/>
  <c r="K291" i="41"/>
  <c r="J291" i="41"/>
  <c r="I291" i="41"/>
  <c r="H291" i="41"/>
  <c r="E291" i="41"/>
  <c r="J642" i="41"/>
  <c r="H642" i="41"/>
  <c r="I642" i="41"/>
  <c r="K642" i="41"/>
  <c r="E642" i="41"/>
  <c r="K154" i="41"/>
  <c r="H154" i="41"/>
  <c r="J154" i="41"/>
  <c r="I154" i="41"/>
  <c r="E154" i="41"/>
  <c r="K196" i="41"/>
  <c r="H196" i="41"/>
  <c r="I196" i="41"/>
  <c r="J196" i="41"/>
  <c r="E196" i="41"/>
  <c r="K90" i="29"/>
  <c r="K138" i="29"/>
  <c r="E383" i="41"/>
  <c r="H383" i="41"/>
  <c r="J383" i="41"/>
  <c r="K383" i="41"/>
  <c r="I383" i="41"/>
  <c r="H558" i="41"/>
  <c r="E558" i="41"/>
  <c r="I558" i="41"/>
  <c r="K558" i="41"/>
  <c r="J558" i="41"/>
  <c r="H306" i="41"/>
  <c r="K306" i="41"/>
  <c r="E306" i="41"/>
  <c r="I306" i="41"/>
  <c r="J306" i="41"/>
  <c r="J267" i="41"/>
  <c r="K267" i="41"/>
  <c r="I267" i="41"/>
  <c r="H267" i="41"/>
  <c r="E267" i="41"/>
  <c r="K72" i="41"/>
  <c r="I72" i="41"/>
  <c r="E72" i="41"/>
  <c r="J72" i="41"/>
  <c r="H72" i="41"/>
  <c r="H303" i="41"/>
  <c r="E303" i="41"/>
  <c r="K303" i="41"/>
  <c r="I303" i="41"/>
  <c r="J303" i="41"/>
  <c r="E323" i="41"/>
  <c r="I323" i="41"/>
  <c r="H323" i="41"/>
  <c r="K323" i="41"/>
  <c r="J323" i="41"/>
  <c r="H30" i="41"/>
  <c r="E30" i="41"/>
  <c r="I30" i="41"/>
  <c r="K30" i="41"/>
  <c r="J30" i="41"/>
  <c r="E574" i="41"/>
  <c r="J574" i="41"/>
  <c r="I574" i="41"/>
  <c r="H574" i="41"/>
  <c r="K574" i="41"/>
  <c r="H671" i="41"/>
  <c r="I671" i="41"/>
  <c r="J671" i="41"/>
  <c r="E671" i="41"/>
  <c r="K671" i="41"/>
  <c r="K241" i="41"/>
  <c r="J241" i="41"/>
  <c r="I241" i="41"/>
  <c r="H241" i="41"/>
  <c r="E241" i="41"/>
  <c r="K209" i="41"/>
  <c r="E209" i="41"/>
  <c r="I209" i="41"/>
  <c r="J209" i="41"/>
  <c r="H209" i="41"/>
  <c r="J404" i="41"/>
  <c r="K404" i="41"/>
  <c r="H404" i="41"/>
  <c r="I404" i="41"/>
  <c r="E404" i="41"/>
  <c r="I97" i="41"/>
  <c r="H97" i="41"/>
  <c r="E97" i="41"/>
  <c r="K97" i="41"/>
  <c r="J97" i="41"/>
  <c r="K248" i="41"/>
  <c r="H248" i="41"/>
  <c r="E248" i="41"/>
  <c r="J248" i="41"/>
  <c r="I248" i="41"/>
  <c r="E431" i="41"/>
  <c r="K431" i="41"/>
  <c r="H431" i="41"/>
  <c r="I431" i="41"/>
  <c r="J431" i="41"/>
  <c r="H475" i="41"/>
  <c r="I475" i="41"/>
  <c r="E475" i="41"/>
  <c r="J475" i="41"/>
  <c r="K475" i="41"/>
  <c r="K195" i="41"/>
  <c r="H195" i="41"/>
  <c r="J195" i="41"/>
  <c r="E195" i="41"/>
  <c r="I195" i="41"/>
  <c r="H416" i="41"/>
  <c r="K416" i="41"/>
  <c r="I416" i="41"/>
  <c r="J416" i="41"/>
  <c r="E416" i="41"/>
  <c r="I108" i="41"/>
  <c r="E108" i="41"/>
  <c r="J108" i="41"/>
  <c r="H108" i="41"/>
  <c r="K108" i="41"/>
  <c r="H596" i="41"/>
  <c r="J596" i="41"/>
  <c r="K596" i="41"/>
  <c r="I596" i="41"/>
  <c r="E596" i="41"/>
  <c r="H389" i="41"/>
  <c r="I389" i="41"/>
  <c r="E389" i="41"/>
  <c r="K389" i="41"/>
  <c r="J389" i="41"/>
  <c r="H240" i="41"/>
  <c r="I240" i="41"/>
  <c r="E240" i="41"/>
  <c r="K240" i="41"/>
  <c r="J240" i="41"/>
  <c r="K287" i="41"/>
  <c r="E287" i="41"/>
  <c r="J287" i="41"/>
  <c r="H287" i="41"/>
  <c r="I287" i="41"/>
  <c r="H70" i="41"/>
  <c r="I70" i="41"/>
  <c r="J70" i="41"/>
  <c r="K70" i="41"/>
  <c r="E70" i="41"/>
  <c r="K386" i="41"/>
  <c r="H386" i="41"/>
  <c r="I386" i="41"/>
  <c r="J386" i="41"/>
  <c r="E386" i="41"/>
  <c r="E415" i="41"/>
  <c r="H415" i="41"/>
  <c r="K415" i="41"/>
  <c r="I415" i="41"/>
  <c r="J415" i="41"/>
  <c r="J540" i="41"/>
  <c r="E540" i="41"/>
  <c r="H540" i="41"/>
  <c r="I540" i="41"/>
  <c r="K540" i="41"/>
  <c r="I368" i="41"/>
  <c r="H368" i="41"/>
  <c r="K368" i="41"/>
  <c r="E368" i="41"/>
  <c r="J368" i="41"/>
  <c r="K392" i="41"/>
  <c r="E392" i="41"/>
  <c r="J392" i="41"/>
  <c r="I392" i="41"/>
  <c r="H392" i="41"/>
  <c r="K77" i="29" l="1"/>
  <c r="K81" i="29"/>
  <c r="K58" i="29"/>
  <c r="K20" i="29"/>
  <c r="K92" i="29"/>
  <c r="K115" i="29"/>
  <c r="K25" i="39"/>
  <c r="K67" i="29"/>
  <c r="K122" i="29"/>
  <c r="K85" i="29"/>
  <c r="K33" i="39"/>
  <c r="K109" i="29"/>
  <c r="K79" i="29"/>
  <c r="K148" i="29"/>
  <c r="K155" i="29"/>
  <c r="K59" i="29"/>
  <c r="K29" i="39"/>
  <c r="K145" i="29"/>
  <c r="J38" i="39"/>
  <c r="J39" i="39" s="1"/>
  <c r="J40" i="39" s="1"/>
  <c r="K120" i="29"/>
  <c r="K151" i="29"/>
  <c r="H38" i="39"/>
  <c r="H39" i="39" s="1"/>
  <c r="H40" i="39" s="1"/>
  <c r="K94" i="29"/>
  <c r="K162" i="29"/>
  <c r="K86" i="29"/>
  <c r="K28" i="29"/>
  <c r="K16" i="39"/>
  <c r="K40" i="29"/>
  <c r="K157" i="29"/>
  <c r="K21" i="39"/>
  <c r="I38" i="39"/>
  <c r="I39" i="39" s="1"/>
  <c r="I40" i="39" s="1"/>
  <c r="K132" i="29"/>
  <c r="K37" i="29"/>
  <c r="K74" i="29"/>
  <c r="K47" i="29"/>
  <c r="K42" i="29"/>
  <c r="K93" i="29"/>
  <c r="K60" i="29"/>
  <c r="K30" i="29"/>
  <c r="K82" i="29"/>
  <c r="K140" i="29"/>
  <c r="K163" i="29"/>
  <c r="K44" i="29"/>
  <c r="K119" i="29"/>
  <c r="K134" i="29"/>
  <c r="K34" i="29"/>
  <c r="K16" i="29"/>
  <c r="K84" i="29"/>
  <c r="K26" i="29"/>
  <c r="K127" i="29"/>
  <c r="K31" i="29"/>
  <c r="K102" i="29"/>
  <c r="K17" i="29"/>
  <c r="K36" i="29"/>
  <c r="K49" i="29"/>
  <c r="K53" i="29"/>
  <c r="K130" i="29"/>
  <c r="K51" i="29"/>
  <c r="K123" i="29"/>
  <c r="K76" i="29"/>
  <c r="K152" i="29"/>
  <c r="K161" i="29"/>
  <c r="K137" i="29"/>
  <c r="K95" i="29"/>
  <c r="K61" i="29"/>
  <c r="K111" i="29"/>
  <c r="K104" i="29"/>
  <c r="K114" i="29"/>
  <c r="K105" i="29"/>
  <c r="H168" i="29"/>
  <c r="H169" i="29" s="1"/>
  <c r="H170" i="29" s="1"/>
  <c r="K45" i="29"/>
  <c r="L10" i="54"/>
  <c r="M10" i="54" s="1"/>
  <c r="C12" i="54"/>
  <c r="H11" i="54"/>
  <c r="I11" i="54"/>
  <c r="D11" i="54"/>
  <c r="E11" i="54" s="1"/>
  <c r="L11" i="54" s="1"/>
  <c r="M11" i="54" s="1"/>
  <c r="K125" i="29"/>
  <c r="K153" i="29"/>
  <c r="I168" i="29"/>
  <c r="I169" i="29" s="1"/>
  <c r="I170" i="29" s="1"/>
  <c r="K91" i="29"/>
  <c r="K66" i="29"/>
  <c r="J168" i="29"/>
  <c r="J169" i="29" s="1"/>
  <c r="J170" i="29" s="1"/>
  <c r="D11" i="59"/>
  <c r="F7" i="54"/>
  <c r="K38" i="39" l="1"/>
  <c r="K39" i="39" s="1"/>
  <c r="K40" i="39" s="1"/>
  <c r="D12" i="54"/>
  <c r="E12" i="54" s="1"/>
  <c r="I12" i="54"/>
  <c r="H12" i="54"/>
  <c r="C13" i="54"/>
  <c r="K168" i="29"/>
  <c r="K169" i="29" s="1"/>
  <c r="K170" i="29" s="1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J12" i="54" l="1"/>
  <c r="C14" i="54"/>
  <c r="D13" i="54"/>
  <c r="I13" i="54"/>
  <c r="H13" i="54"/>
  <c r="L12" i="54"/>
  <c r="M12" i="54" s="1"/>
  <c r="N7" i="54"/>
  <c r="N12" i="54" l="1"/>
  <c r="P12" i="54" s="1"/>
  <c r="J13" i="54"/>
  <c r="E13" i="54"/>
  <c r="L13" i="54" s="1"/>
  <c r="M13" i="54" s="1"/>
  <c r="D14" i="54"/>
  <c r="E14" i="54" s="1"/>
  <c r="L14" i="54" s="1"/>
  <c r="M14" i="54" s="1"/>
  <c r="C15" i="54"/>
  <c r="H14" i="54"/>
  <c r="I14" i="54"/>
  <c r="P7" i="54"/>
  <c r="Q7" i="54" s="1"/>
  <c r="N13" i="54" l="1"/>
  <c r="P13" i="54" s="1"/>
  <c r="J14" i="54"/>
  <c r="N14" i="54" s="1"/>
  <c r="P14" i="54" s="1"/>
  <c r="D15" i="54"/>
  <c r="C16" i="54"/>
  <c r="H15" i="54"/>
  <c r="I15" i="54"/>
  <c r="S7" i="54"/>
  <c r="Q8" i="54"/>
  <c r="J15" i="54" l="1"/>
  <c r="E15" i="54"/>
  <c r="L15" i="54" s="1"/>
  <c r="M15" i="54" s="1"/>
  <c r="D16" i="54"/>
  <c r="E16" i="54" s="1"/>
  <c r="C17" i="54"/>
  <c r="H16" i="54"/>
  <c r="I16" i="54"/>
  <c r="Q9" i="54"/>
  <c r="S8" i="54"/>
  <c r="N15" i="54" l="1"/>
  <c r="P15" i="54" s="1"/>
  <c r="L16" i="54"/>
  <c r="M16" i="54" s="1"/>
  <c r="J16" i="54"/>
  <c r="C18" i="54"/>
  <c r="I17" i="54"/>
  <c r="H17" i="54"/>
  <c r="D17" i="54"/>
  <c r="E17" i="54" s="1"/>
  <c r="S9" i="54"/>
  <c r="Q10" i="54"/>
  <c r="T9" i="54"/>
  <c r="H18" i="54" l="1"/>
  <c r="I18" i="54"/>
  <c r="D18" i="54"/>
  <c r="C19" i="54"/>
  <c r="L17" i="54"/>
  <c r="M17" i="54" s="1"/>
  <c r="J17" i="54"/>
  <c r="N16" i="54"/>
  <c r="P16" i="54" s="1"/>
  <c r="S10" i="54"/>
  <c r="Q11" i="54"/>
  <c r="T10" i="54"/>
  <c r="D19" i="54" l="1"/>
  <c r="E19" i="54" s="1"/>
  <c r="H19" i="54"/>
  <c r="C20" i="54"/>
  <c r="I19" i="54"/>
  <c r="N17" i="54"/>
  <c r="P17" i="54" s="1"/>
  <c r="E18" i="54"/>
  <c r="L18" i="54" s="1"/>
  <c r="M18" i="54" s="1"/>
  <c r="J18" i="54"/>
  <c r="S11" i="54"/>
  <c r="Q12" i="54"/>
  <c r="T11" i="54"/>
  <c r="J19" i="54" l="1"/>
  <c r="N18" i="54"/>
  <c r="P18" i="54" s="1"/>
  <c r="C21" i="54"/>
  <c r="I20" i="54"/>
  <c r="H20" i="54"/>
  <c r="D20" i="54"/>
  <c r="L19" i="54"/>
  <c r="M19" i="54" s="1"/>
  <c r="S12" i="54"/>
  <c r="Q13" i="54"/>
  <c r="T12" i="54"/>
  <c r="N19" i="54" l="1"/>
  <c r="P19" i="54" s="1"/>
  <c r="J20" i="54"/>
  <c r="E20" i="54"/>
  <c r="L20" i="54" s="1"/>
  <c r="M20" i="54" s="1"/>
  <c r="D21" i="54"/>
  <c r="E21" i="54" s="1"/>
  <c r="L21" i="54" s="1"/>
  <c r="M21" i="54" s="1"/>
  <c r="H21" i="54"/>
  <c r="C22" i="54"/>
  <c r="I21" i="54"/>
  <c r="Q14" i="54"/>
  <c r="S13" i="54"/>
  <c r="T13" i="54"/>
  <c r="N20" i="54" l="1"/>
  <c r="P20" i="54" s="1"/>
  <c r="J21" i="54"/>
  <c r="N21" i="54" s="1"/>
  <c r="P21" i="54" s="1"/>
  <c r="I22" i="54"/>
  <c r="D22" i="54"/>
  <c r="H22" i="54"/>
  <c r="C23" i="54"/>
  <c r="Q15" i="54"/>
  <c r="S14" i="54"/>
  <c r="T14" i="54"/>
  <c r="J22" i="54" l="1"/>
  <c r="E22" i="54"/>
  <c r="L22" i="54" s="1"/>
  <c r="M22" i="54" s="1"/>
  <c r="H23" i="54"/>
  <c r="D23" i="54"/>
  <c r="E23" i="54" s="1"/>
  <c r="L23" i="54" s="1"/>
  <c r="M23" i="54" s="1"/>
  <c r="I23" i="54"/>
  <c r="C24" i="54"/>
  <c r="S15" i="54"/>
  <c r="Q16" i="54"/>
  <c r="T15" i="54"/>
  <c r="N22" i="54" l="1"/>
  <c r="P22" i="54" s="1"/>
  <c r="J23" i="54"/>
  <c r="N23" i="54" s="1"/>
  <c r="P23" i="54" s="1"/>
  <c r="D24" i="54"/>
  <c r="E24" i="54" s="1"/>
  <c r="C25" i="54"/>
  <c r="I24" i="54"/>
  <c r="H24" i="54"/>
  <c r="S16" i="54"/>
  <c r="Q17" i="54"/>
  <c r="T16" i="54"/>
  <c r="H25" i="54" l="1"/>
  <c r="D25" i="54"/>
  <c r="E25" i="54" s="1"/>
  <c r="L25" i="54" s="1"/>
  <c r="M25" i="54" s="1"/>
  <c r="I25" i="54"/>
  <c r="C26" i="54"/>
  <c r="J24" i="54"/>
  <c r="L24" i="54"/>
  <c r="M24" i="54" s="1"/>
  <c r="S17" i="54"/>
  <c r="Q18" i="54"/>
  <c r="T17" i="54"/>
  <c r="N24" i="54" l="1"/>
  <c r="P24" i="54" s="1"/>
  <c r="H26" i="54"/>
  <c r="C27" i="54"/>
  <c r="D26" i="54"/>
  <c r="I26" i="54"/>
  <c r="J25" i="54"/>
  <c r="N25" i="54" s="1"/>
  <c r="P25" i="54" s="1"/>
  <c r="Q19" i="54"/>
  <c r="S18" i="54"/>
  <c r="T18" i="54"/>
  <c r="J26" i="54" l="1"/>
  <c r="I27" i="54"/>
  <c r="C28" i="54"/>
  <c r="H27" i="54"/>
  <c r="D27" i="54"/>
  <c r="E27" i="54" s="1"/>
  <c r="E26" i="54"/>
  <c r="L26" i="54" s="1"/>
  <c r="M26" i="54" s="1"/>
  <c r="Q20" i="54"/>
  <c r="S19" i="54"/>
  <c r="T19" i="54"/>
  <c r="J27" i="54" l="1"/>
  <c r="N26" i="54"/>
  <c r="P26" i="54" s="1"/>
  <c r="I28" i="54"/>
  <c r="D28" i="54"/>
  <c r="E28" i="54" s="1"/>
  <c r="H28" i="54"/>
  <c r="C29" i="54"/>
  <c r="L27" i="54"/>
  <c r="M27" i="54" s="1"/>
  <c r="S20" i="54"/>
  <c r="Q21" i="54"/>
  <c r="T20" i="54"/>
  <c r="N27" i="54" l="1"/>
  <c r="P27" i="54" s="1"/>
  <c r="J28" i="54"/>
  <c r="L28" i="54"/>
  <c r="M28" i="54" s="1"/>
  <c r="D29" i="54"/>
  <c r="E29" i="54" s="1"/>
  <c r="H29" i="54"/>
  <c r="C30" i="54"/>
  <c r="I29" i="54"/>
  <c r="Q22" i="54"/>
  <c r="S21" i="54"/>
  <c r="T21" i="54"/>
  <c r="J29" i="54" l="1"/>
  <c r="N28" i="54"/>
  <c r="P28" i="54" s="1"/>
  <c r="L29" i="54"/>
  <c r="M29" i="54" s="1"/>
  <c r="C31" i="54"/>
  <c r="H30" i="54"/>
  <c r="I30" i="54"/>
  <c r="D30" i="54"/>
  <c r="S22" i="54"/>
  <c r="Q23" i="54"/>
  <c r="T22" i="54"/>
  <c r="N29" i="54" l="1"/>
  <c r="P29" i="54" s="1"/>
  <c r="J30" i="54"/>
  <c r="I31" i="54"/>
  <c r="C32" i="54"/>
  <c r="D31" i="54"/>
  <c r="H31" i="54"/>
  <c r="E30" i="54"/>
  <c r="L30" i="54" s="1"/>
  <c r="M30" i="54" s="1"/>
  <c r="Q24" i="54"/>
  <c r="S23" i="54"/>
  <c r="T23" i="54"/>
  <c r="J31" i="54" l="1"/>
  <c r="N30" i="54"/>
  <c r="P30" i="54" s="1"/>
  <c r="H32" i="54"/>
  <c r="D32" i="54"/>
  <c r="E32" i="54" s="1"/>
  <c r="I32" i="54"/>
  <c r="E31" i="54"/>
  <c r="L31" i="54" s="1"/>
  <c r="M31" i="54" s="1"/>
  <c r="S24" i="54"/>
  <c r="Q25" i="54"/>
  <c r="T24" i="54"/>
  <c r="N31" i="54" l="1"/>
  <c r="P31" i="54" s="1"/>
  <c r="L32" i="54"/>
  <c r="M32" i="54" s="1"/>
  <c r="J32" i="54"/>
  <c r="J33" i="54" s="1"/>
  <c r="Q26" i="54"/>
  <c r="S25" i="54"/>
  <c r="T25" i="54"/>
  <c r="M33" i="54" l="1"/>
  <c r="Q36" i="54" s="1"/>
  <c r="N32" i="54"/>
  <c r="S26" i="54"/>
  <c r="Q27" i="54"/>
  <c r="T26" i="54"/>
  <c r="P32" i="54" l="1"/>
  <c r="Q34" i="54"/>
  <c r="Q37" i="54"/>
  <c r="Q38" i="54"/>
  <c r="Q28" i="54"/>
  <c r="S27" i="54"/>
  <c r="T27" i="54"/>
  <c r="S28" i="54" l="1"/>
  <c r="Q29" i="54"/>
  <c r="T28" i="54"/>
  <c r="S29" i="54" l="1"/>
  <c r="Q30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<sst xmlns="http://schemas.openxmlformats.org/spreadsheetml/2006/main" count="4809" uniqueCount="1649">
  <si>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</si>
  <si>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</si>
  <si>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</si>
  <si>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</si>
  <si>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</si>
  <si>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</si>
  <si>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</si>
  <si>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</si>
  <si>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</si>
  <si>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</si>
  <si>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</si>
  <si>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</si>
  <si>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</si>
  <si>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</si>
  <si>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</si>
  <si>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</si>
  <si>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</si>
  <si>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</si>
  <si>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</si>
  <si>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</si>
  <si>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</si>
  <si>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</si>
  <si>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</si>
  <si>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</si>
  <si>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</si>
  <si>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</si>
  <si>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</si>
  <si>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</si>
  <si>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</si>
  <si>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</si>
  <si>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</si>
  <si>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</si>
  <si>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</si>
  <si>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</si>
  <si>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</si>
  <si>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</si>
  <si>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</si>
  <si>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</si>
  <si>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</si>
  <si>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</si>
  <si>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</si>
  <si>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</si>
  <si>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</si>
  <si>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</si>
  <si>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</si>
  <si>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</si>
  <si>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</si>
  <si>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</si>
  <si>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</si>
  <si>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</si>
  <si>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</si>
  <si>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</si>
  <si>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</si>
  <si>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</si>
  <si>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</si>
  <si>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</si>
  <si>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</si>
  <si>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</si>
  <si>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</si>
  <si>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</si>
  <si>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</si>
  <si>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</si>
  <si>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</si>
  <si>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</si>
  <si>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</si>
  <si>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</si>
  <si>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</si>
  <si>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</si>
  <si>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</si>
  <si>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</si>
  <si>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</si>
  <si>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</si>
  <si>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</si>
  <si>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</si>
  <si>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</si>
  <si>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</si>
  <si>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</si>
  <si>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</si>
  <si>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</si>
  <si>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</si>
  <si>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</si>
  <si>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</si>
  <si>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</si>
  <si>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</si>
  <si>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</si>
  <si>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</si>
  <si>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</si>
  <si>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</si>
  <si>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</si>
  <si>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</si>
  <si>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</si>
  <si>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</si>
  <si>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</si>
  <si>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</si>
  <si>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</si>
  <si>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</si>
  <si>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</si>
  <si>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</si>
  <si>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</si>
  <si>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</si>
  <si>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</si>
  <si>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</si>
  <si>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</si>
  <si>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</si>
  <si>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</si>
  <si>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</si>
  <si>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</si>
  <si>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</si>
  <si>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</si>
  <si>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</si>
  <si>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</si>
  <si>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</si>
  <si>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</si>
  <si>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</si>
  <si>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</si>
  <si>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</si>
  <si>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</si>
  <si>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</si>
  <si>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</si>
  <si>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</si>
  <si>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</si>
  <si>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</si>
  <si>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</si>
  <si>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</si>
  <si>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</si>
  <si>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</si>
  <si>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</si>
  <si>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</si>
  <si>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</si>
  <si>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</si>
  <si>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</si>
  <si>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</si>
  <si>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</si>
  <si>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</si>
  <si>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</si>
  <si>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</si>
  <si>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</si>
  <si>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</si>
  <si>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</si>
  <si>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</si>
  <si>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</si>
  <si>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</si>
  <si>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</si>
  <si>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</si>
  <si>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</si>
  <si>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</si>
  <si>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</si>
  <si>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</si>
  <si>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</si>
  <si>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</si>
  <si>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</si>
  <si>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</si>
  <si>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</si>
  <si>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</si>
  <si>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</si>
  <si>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</si>
  <si>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</si>
  <si>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</si>
  <si>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</si>
  <si>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</si>
  <si>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</si>
  <si>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</si>
  <si>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</si>
  <si>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</si>
  <si>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</si>
  <si>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</si>
  <si>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</si>
  <si>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</si>
  <si>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</si>
  <si>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</si>
  <si>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</si>
  <si>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</si>
  <si>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</si>
  <si>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</si>
  <si>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</si>
  <si>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</si>
  <si>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</si>
  <si>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</si>
  <si>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</si>
  <si>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</si>
  <si>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</si>
  <si>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</si>
  <si>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</si>
  <si>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</si>
  <si>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</si>
  <si>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</si>
  <si>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</si>
  <si>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</si>
  <si>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</si>
  <si>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</si>
  <si>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</si>
  <si>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</si>
  <si>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</si>
  <si>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</si>
  <si>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</si>
  <si>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</si>
  <si>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</si>
  <si>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</si>
  <si>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</si>
  <si>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</si>
  <si>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</si>
  <si>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</si>
  <si>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</si>
  <si>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</si>
  <si>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</si>
  <si>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</si>
  <si>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</si>
  <si>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</si>
  <si>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</si>
  <si>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</si>
  <si>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</si>
  <si>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</si>
  <si>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</si>
  <si>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</si>
  <si>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</si>
  <si>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</si>
  <si>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</si>
  <si>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</si>
  <si>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</si>
  <si>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</si>
  <si>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</si>
  <si>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</si>
  <si>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</si>
  <si>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</si>
  <si>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</si>
  <si>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</si>
  <si>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</si>
  <si>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</si>
  <si>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</si>
  <si>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</si>
  <si>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</si>
  <si>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</si>
  <si>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</si>
  <si>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</si>
  <si>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</si>
  <si>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</si>
  <si>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</si>
  <si>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</si>
  <si>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</si>
  <si>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</si>
  <si>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</si>
  <si>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</si>
  <si>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</si>
  <si>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</si>
  <si>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</si>
  <si>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</si>
  <si>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</si>
  <si>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</si>
  <si>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</si>
  <si>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</si>
  <si>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</si>
  <si>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</si>
  <si>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</si>
  <si>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</si>
  <si>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</si>
  <si>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</si>
  <si>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</si>
  <si>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</si>
  <si>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</si>
  <si>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</si>
  <si>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</si>
  <si>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</si>
  <si>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</si>
  <si>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</si>
  <si>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</si>
  <si>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</si>
  <si>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</si>
  <si>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</si>
  <si>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</si>
  <si>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</si>
  <si>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</si>
  <si>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</si>
  <si>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</si>
  <si>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</si>
  <si>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</si>
  <si>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</si>
  <si>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</si>
  <si>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</si>
  <si>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</si>
  <si>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</si>
  <si>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</si>
  <si>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</si>
  <si>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</si>
  <si>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</si>
  <si>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</si>
  <si>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</si>
  <si>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</si>
  <si>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</si>
  <si>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</si>
  <si>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</si>
  <si>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</si>
  <si>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</si>
  <si>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</si>
  <si>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</si>
  <si>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</si>
  <si>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</si>
  <si>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</si>
  <si>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</si>
  <si>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</si>
  <si>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</si>
  <si>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</si>
  <si>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</si>
  <si>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</si>
  <si>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</si>
  <si>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</si>
  <si>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</si>
  <si>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</si>
  <si>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</si>
  <si>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</si>
  <si>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</si>
  <si>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</si>
  <si>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</si>
  <si>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</si>
  <si>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</si>
  <si>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</si>
  <si>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</si>
  <si>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</si>
  <si>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</si>
  <si>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</si>
  <si>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</si>
  <si>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</si>
  <si>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</si>
  <si>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</si>
  <si>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</si>
  <si>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</si>
  <si>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</si>
  <si>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</si>
  <si>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</si>
  <si>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</si>
  <si>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</si>
  <si>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</si>
  <si>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</si>
  <si>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</si>
  <si>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</si>
  <si>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</si>
  <si>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</si>
  <si>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</si>
  <si>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</si>
  <si>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</si>
  <si>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</si>
  <si>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</si>
  <si>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</si>
  <si>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</si>
  <si>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</si>
  <si>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</si>
  <si>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</si>
  <si>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</si>
  <si>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</si>
  <si>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</si>
  <si>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</si>
  <si>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</si>
  <si>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</si>
  <si>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</si>
  <si>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</si>
  <si>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</si>
  <si>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</si>
  <si>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</si>
  <si>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</si>
  <si>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</si>
  <si>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</si>
  <si>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</si>
  <si>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</si>
  <si>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</si>
  <si>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</si>
  <si>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</si>
  <si>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</si>
  <si>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</si>
  <si>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</si>
  <si>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</si>
  <si>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</si>
  <si>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</si>
  <si>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</si>
  <si>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</si>
  <si>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</si>
  <si>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</si>
  <si>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</si>
  <si>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</si>
  <si>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</si>
  <si>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</si>
  <si>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</si>
  <si>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</si>
  <si>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</si>
  <si>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</si>
  <si>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</si>
  <si>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</si>
  <si>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</si>
  <si>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</si>
  <si>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</si>
  <si>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</si>
  <si>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</si>
  <si>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</si>
  <si>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</si>
  <si>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</si>
  <si>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</si>
  <si>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</si>
  <si>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</si>
  <si>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</si>
  <si>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</si>
  <si>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</si>
  <si>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</si>
  <si>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</si>
  <si>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</si>
  <si>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</si>
  <si>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</si>
  <si>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</si>
  <si>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</si>
  <si>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</si>
  <si>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</si>
  <si>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</si>
  <si>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</si>
  <si>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</si>
  <si>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</si>
  <si>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</si>
  <si>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</si>
  <si>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</si>
  <si>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</si>
  <si>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</si>
  <si>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</si>
  <si>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</si>
  <si>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</si>
  <si>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</si>
  <si>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</si>
  <si>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</si>
  <si>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</si>
  <si>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</si>
  <si>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</si>
  <si>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</si>
  <si>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</si>
  <si>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</si>
  <si>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</si>
  <si>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</si>
  <si>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</si>
  <si>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</si>
  <si>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</si>
  <si>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</si>
  <si>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</si>
  <si>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</si>
  <si>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</si>
  <si>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</si>
  <si>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</si>
  <si>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</si>
  <si>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</si>
  <si>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</si>
  <si>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</si>
  <si>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</si>
  <si>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</si>
  <si>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</si>
  <si>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</si>
  <si>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</si>
  <si>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</si>
  <si>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</si>
  <si>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</si>
  <si>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</si>
  <si>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</si>
  <si>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</si>
  <si>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</si>
  <si>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</si>
  <si>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</si>
  <si>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</si>
  <si>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</si>
  <si>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</si>
  <si>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</si>
  <si>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</si>
  <si>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</si>
  <si>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</si>
  <si>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</si>
  <si>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</si>
  <si>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</si>
  <si>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</si>
  <si>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</si>
  <si>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</si>
  <si>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</si>
  <si>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</si>
  <si>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</si>
  <si>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</si>
  <si>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</si>
  <si>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</si>
  <si>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</si>
  <si>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</si>
  <si>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</si>
  <si>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</si>
  <si>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</si>
  <si>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</si>
  <si>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</si>
  <si>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</si>
  <si>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</si>
  <si>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</si>
  <si>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</si>
  <si>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</si>
  <si>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</si>
  <si>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</si>
  <si>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</si>
  <si>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</si>
  <si>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</si>
  <si>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</si>
  <si>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</si>
  <si>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</si>
  <si>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</si>
  <si>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</si>
  <si>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</si>
  <si>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</si>
  <si>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</si>
  <si>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</si>
  <si>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</si>
  <si>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</si>
  <si>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</si>
  <si>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</si>
  <si>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</si>
  <si>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</si>
  <si>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</si>
  <si>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</si>
  <si>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</si>
  <si>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</si>
  <si>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</si>
  <si>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</si>
  <si>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</si>
  <si>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</si>
  <si>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</si>
  <si>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</si>
  <si>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</si>
  <si>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</si>
  <si>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</si>
  <si>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</si>
  <si>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</si>
  <si>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</si>
  <si>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</si>
  <si>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</si>
  <si>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</si>
  <si>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</si>
  <si>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</si>
  <si>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</si>
  <si>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</si>
  <si>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</si>
  <si>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</si>
  <si>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</si>
  <si>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</si>
  <si>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</si>
  <si>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</si>
  <si>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</si>
  <si>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</si>
  <si>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</si>
  <si>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</si>
  <si>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</si>
  <si>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</si>
  <si>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</si>
  <si>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</si>
  <si>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</si>
  <si>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</si>
  <si>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</si>
  <si>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</si>
  <si>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</si>
  <si>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</si>
  <si>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</si>
  <si>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</si>
  <si>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</si>
  <si>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</si>
  <si>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</si>
  <si>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</si>
  <si>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</si>
  <si>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</si>
  <si>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</si>
  <si>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</si>
  <si>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</si>
  <si>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</si>
  <si>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</si>
  <si>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</si>
  <si>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</si>
  <si>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</si>
  <si>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</si>
  <si>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</si>
  <si>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</si>
  <si>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</si>
  <si>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</si>
  <si>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</si>
  <si>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</si>
  <si>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</si>
  <si>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</si>
  <si>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</si>
  <si>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</si>
  <si>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</si>
  <si>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</si>
  <si>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</si>
  <si>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</si>
  <si>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</si>
  <si>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</si>
  <si>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</si>
  <si>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</si>
  <si>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</si>
  <si>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</si>
  <si>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</si>
  <si>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</si>
  <si>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</si>
  <si>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</si>
  <si>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</si>
  <si>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</si>
  <si>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</si>
  <si>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</si>
  <si>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</si>
  <si>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</si>
  <si>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</si>
  <si>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</si>
  <si>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</si>
  <si>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</si>
  <si>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</si>
  <si>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</si>
  <si>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</si>
  <si>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</si>
  <si>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</si>
  <si>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</si>
  <si>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</si>
  <si>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</si>
  <si>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</si>
  <si>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</si>
  <si>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</si>
  <si>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</si>
  <si>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</si>
  <si>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</si>
  <si>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</si>
  <si>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</si>
  <si>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</si>
  <si>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</si>
  <si>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</si>
  <si>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</si>
  <si>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</si>
  <si>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</si>
  <si>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</si>
  <si>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</si>
  <si>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</si>
  <si>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</si>
  <si>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</si>
  <si>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</si>
  <si>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</si>
  <si>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</si>
  <si>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</si>
  <si>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</si>
  <si>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</si>
  <si>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</si>
  <si>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</si>
  <si>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</si>
  <si>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</si>
  <si>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</si>
  <si>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</si>
  <si>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</si>
  <si>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</si>
  <si>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</si>
  <si>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</si>
  <si>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</si>
  <si>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</si>
  <si>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</si>
  <si>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</si>
  <si>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</si>
  <si>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</si>
  <si>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</si>
  <si>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</si>
  <si>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</si>
  <si>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</si>
  <si>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</si>
  <si>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</si>
  <si>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</si>
  <si>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</si>
  <si>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</si>
  <si>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</si>
  <si>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</si>
  <si>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</si>
  <si>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</si>
  <si>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</si>
  <si>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</si>
  <si>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</si>
  <si>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</si>
  <si>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</si>
  <si>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</si>
  <si>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</si>
  <si>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</si>
  <si>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</si>
  <si>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</si>
  <si>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</si>
  <si>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</si>
  <si>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</si>
  <si>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</si>
  <si>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</si>
  <si>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</si>
  <si>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</si>
  <si>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</si>
  <si>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</si>
  <si>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</si>
  <si>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</si>
  <si>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</si>
  <si>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</si>
  <si>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</si>
  <si>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</si>
  <si>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</si>
  <si>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</si>
  <si>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</si>
  <si>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</si>
  <si>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</si>
  <si>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</si>
  <si>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</si>
  <si>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</si>
  <si>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</si>
  <si>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</si>
  <si>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</si>
  <si>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</si>
  <si>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</si>
  <si>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</si>
  <si>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</si>
  <si>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</si>
  <si>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</si>
  <si>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</si>
  <si>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</si>
  <si>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</si>
  <si>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</si>
  <si>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</si>
  <si>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</si>
  <si>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</si>
  <si>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</si>
  <si>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</si>
  <si>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</si>
  <si>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</si>
  <si>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</si>
  <si>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</si>
  <si>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</si>
  <si>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</si>
  <si>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</si>
  <si>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</si>
  <si>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</si>
  <si>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</si>
  <si>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</si>
  <si>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</si>
  <si>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</si>
  <si>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</si>
  <si>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</si>
  <si>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</si>
  <si>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</si>
  <si>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</si>
  <si>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</si>
  <si>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</si>
  <si>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</si>
  <si>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</si>
  <si>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</si>
  <si>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</si>
  <si>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</si>
  <si>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</si>
  <si>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</si>
  <si>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</si>
  <si>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</si>
  <si>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</si>
  <si>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</si>
  <si>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</si>
  <si>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</si>
  <si>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</si>
  <si>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</si>
  <si>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</si>
  <si>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</si>
  <si>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</si>
  <si>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</si>
  <si>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</si>
  <si>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</si>
  <si>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</si>
  <si>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</si>
  <si>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</si>
  <si>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</si>
  <si>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</si>
  <si>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</si>
  <si>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</si>
  <si>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</si>
  <si>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</si>
  <si>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</si>
  <si>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</si>
  <si>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</si>
  <si>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</si>
  <si>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</si>
  <si>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</si>
  <si>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</si>
  <si>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</si>
  <si>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</si>
  <si>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</si>
  <si>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</si>
  <si>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</si>
  <si>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</si>
  <si>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</si>
  <si>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</si>
  <si>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</si>
  <si>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</si>
  <si>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</si>
  <si>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</si>
  <si>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</si>
  <si>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</si>
  <si>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</si>
  <si>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</si>
  <si>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</si>
  <si>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</si>
  <si>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</si>
  <si>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</si>
  <si>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</si>
  <si>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</si>
  <si>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</si>
  <si>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</si>
  <si>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</si>
  <si>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</si>
  <si>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</si>
  <si>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</si>
  <si>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</si>
  <si>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</si>
  <si>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</si>
  <si>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</si>
  <si>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</si>
  <si>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</si>
  <si>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</si>
  <si>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</si>
  <si>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</si>
  <si>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</si>
  <si>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</si>
  <si>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</si>
  <si>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</si>
  <si>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</si>
  <si>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</si>
  <si>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</si>
  <si>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</si>
  <si>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</si>
  <si>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</si>
  <si>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</si>
  <si>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</si>
  <si>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</si>
  <si>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</si>
  <si>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</si>
  <si>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</si>
  <si>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</si>
  <si>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</si>
  <si>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</si>
  <si>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</si>
  <si>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</si>
  <si>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</si>
  <si>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</si>
  <si>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</si>
  <si>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</si>
  <si>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</si>
  <si>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</si>
  <si>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</si>
  <si>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</si>
  <si>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</si>
  <si>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</si>
  <si>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</si>
  <si>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</si>
  <si>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</si>
  <si>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</si>
  <si>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</si>
  <si>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</si>
  <si>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</si>
  <si>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</si>
  <si>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</si>
  <si>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</si>
  <si>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</si>
  <si>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</si>
  <si>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</si>
  <si>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</si>
  <si>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</si>
  <si>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</si>
  <si>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</si>
  <si>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</si>
  <si>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</si>
  <si>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</si>
  <si>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</si>
  <si>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</si>
  <si>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</si>
  <si>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</si>
  <si>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</si>
  <si>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</si>
  <si>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</si>
  <si>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</si>
  <si>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</si>
  <si>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</si>
  <si>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</si>
  <si>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</si>
  <si>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</si>
  <si>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</si>
  <si>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</si>
  <si>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</si>
  <si>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</si>
  <si>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</si>
  <si>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</si>
  <si>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</si>
  <si>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</si>
  <si>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</si>
  <si>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</si>
  <si>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</si>
  <si>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</si>
  <si>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</si>
  <si>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</si>
  <si>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</si>
  <si>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</si>
  <si>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</si>
  <si>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</si>
  <si>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</si>
  <si>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</si>
  <si>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</si>
  <si>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</si>
  <si>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</si>
  <si>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</si>
  <si>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</si>
  <si>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</si>
  <si>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</si>
  <si>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</si>
  <si>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</si>
  <si>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</si>
  <si>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</si>
  <si>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</si>
  <si>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</si>
  <si>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</si>
  <si>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</si>
  <si>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</si>
  <si>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</si>
  <si>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</si>
  <si>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</si>
  <si>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</si>
  <si>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</si>
  <si>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</si>
  <si>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</si>
  <si>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</si>
  <si>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</si>
  <si>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</si>
  <si>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</si>
  <si>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</si>
  <si>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</si>
  <si>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</si>
  <si>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</si>
  <si>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</si>
  <si>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</si>
  <si>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</si>
  <si>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</si>
  <si>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</si>
  <si>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</si>
  <si>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</si>
  <si>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</si>
  <si>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</si>
  <si>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</si>
  <si>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</si>
  <si>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</si>
  <si>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</si>
  <si>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</si>
  <si>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</si>
  <si>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</si>
  <si>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</si>
  <si>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</si>
  <si>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</si>
  <si>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</si>
  <si>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</si>
  <si>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</si>
  <si>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</si>
  <si>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</si>
  <si>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</si>
  <si>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</si>
  <si>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</si>
  <si>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</si>
  <si>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</si>
  <si>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</si>
  <si>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</si>
  <si>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</si>
  <si>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</si>
  <si>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</si>
  <si>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</si>
  <si>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</si>
  <si>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</si>
  <si>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</si>
  <si>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</si>
  <si>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</si>
  <si>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</si>
  <si>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</si>
  <si>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</si>
  <si>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</si>
  <si>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</si>
  <si>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</si>
  <si>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</si>
  <si>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</si>
  <si>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</si>
  <si>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</si>
  <si>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</si>
  <si>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</si>
  <si>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</si>
  <si>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</si>
  <si>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</si>
  <si>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</si>
  <si>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</si>
  <si>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</si>
  <si>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</si>
  <si>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</si>
  <si>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</si>
  <si>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</si>
  <si>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</si>
  <si>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</si>
  <si>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</si>
  <si>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</si>
  <si>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</si>
  <si>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</si>
  <si>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</si>
  <si>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</si>
  <si>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</si>
  <si>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</si>
  <si>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</si>
  <si>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</si>
  <si>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</si>
  <si>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</si>
  <si>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</si>
  <si>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</si>
  <si>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</si>
  <si>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</si>
  <si>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</si>
  <si>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</si>
  <si>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</si>
  <si>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</si>
  <si>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</si>
  <si>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</si>
  <si>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</si>
  <si>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</si>
  <si>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</si>
  <si>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</si>
  <si>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</si>
  <si>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</si>
  <si>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</si>
  <si>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</si>
  <si>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</si>
  <si>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</si>
  <si>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</si>
  <si>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</si>
  <si>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</si>
  <si>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</si>
  <si>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</si>
  <si>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</si>
  <si>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</si>
  <si>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</si>
  <si>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</si>
  <si>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</si>
  <si>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</si>
  <si>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</si>
  <si>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</si>
  <si>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</si>
  <si>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</si>
  <si>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</si>
  <si>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</si>
  <si>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</si>
  <si>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</si>
  <si>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</si>
  <si>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</si>
  <si>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</si>
  <si>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</si>
  <si>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</si>
  <si>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</si>
  <si>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</si>
  <si>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</si>
  <si>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</si>
  <si>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</si>
  <si>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</si>
  <si>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</si>
  <si>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</si>
  <si>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</si>
  <si>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</si>
  <si>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</si>
  <si>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</si>
  <si>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</si>
  <si>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</si>
  <si>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</si>
  <si>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</si>
  <si>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</si>
  <si>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</si>
  <si>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</si>
  <si>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</si>
  <si>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</si>
  <si>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</si>
  <si>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</si>
  <si>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</si>
  <si>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</si>
  <si>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</si>
  <si>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</si>
  <si>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</si>
  <si>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</si>
  <si>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</si>
  <si>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</si>
  <si>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</si>
  <si>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</si>
  <si>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</si>
  <si>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</si>
  <si>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</si>
  <si>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</si>
  <si>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</si>
  <si>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</si>
  <si>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</si>
  <si>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</si>
  <si>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</si>
  <si>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</si>
  <si>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</si>
  <si>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</si>
  <si>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</si>
  <si>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</si>
  <si>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</si>
  <si>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</si>
  <si>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</si>
  <si>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</si>
  <si>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</si>
  <si>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</si>
  <si>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</si>
  <si>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</si>
  <si>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</si>
  <si>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</si>
  <si>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</si>
  <si>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</si>
  <si>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</si>
  <si>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</si>
  <si>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</si>
  <si>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</si>
  <si>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</si>
  <si>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</si>
  <si>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</si>
  <si>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</si>
  <si>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</si>
  <si>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</si>
  <si>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</si>
  <si>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</si>
  <si>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</si>
  <si>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</si>
  <si>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</si>
  <si>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</si>
  <si>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</si>
  <si>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</si>
  <si>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</si>
  <si>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</si>
  <si>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</si>
  <si>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</si>
  <si>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</si>
  <si>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</si>
  <si>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</si>
  <si>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</si>
  <si>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</si>
  <si>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</si>
  <si>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</si>
  <si>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</si>
  <si>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</si>
  <si>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</si>
  <si>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</si>
  <si>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</si>
  <si>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</si>
  <si>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</si>
  <si>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</si>
  <si>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</si>
  <si>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</si>
  <si>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</si>
  <si>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</si>
  <si>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</si>
  <si>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</si>
  <si>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</si>
  <si>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</si>
  <si>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</si>
  <si>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</si>
  <si>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</si>
  <si>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</si>
  <si>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</si>
  <si>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</si>
  <si>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</si>
  <si>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</si>
  <si>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</si>
  <si>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</si>
  <si>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</si>
  <si>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</si>
  <si>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</si>
  <si>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</si>
  <si>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</si>
  <si>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</si>
  <si>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</si>
  <si>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</si>
  <si>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</si>
  <si>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</si>
  <si>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</si>
  <si>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</si>
  <si>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</si>
  <si>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</si>
  <si>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</si>
  <si>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</si>
  <si>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</si>
  <si>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</si>
  <si>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</si>
  <si>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</si>
  <si>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</si>
  <si>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</si>
  <si>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</si>
  <si>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</si>
  <si>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</si>
  <si>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</si>
  <si>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</si>
  <si>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</si>
  <si>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</si>
  <si>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</si>
  <si>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</si>
  <si>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</si>
  <si>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</si>
  <si>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</si>
  <si>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</si>
  <si>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</si>
  <si>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</si>
  <si>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</si>
  <si>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</si>
  <si>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</si>
  <si>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</si>
  <si>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</si>
  <si>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</si>
  <si>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</si>
  <si>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</si>
  <si>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</si>
  <si>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</si>
  <si>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</si>
  <si>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</si>
  <si>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</si>
  <si>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</si>
  <si>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</si>
  <si>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</si>
  <si>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</si>
  <si>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</si>
  <si>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</si>
  <si>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</si>
  <si>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</si>
  <si>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</si>
  <si>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</si>
  <si>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</si>
  <si>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</si>
  <si>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</si>
  <si>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</si>
  <si>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</si>
  <si>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</si>
  <si>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</si>
  <si>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</si>
  <si>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</si>
  <si>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</si>
  <si>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</si>
  <si>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</si>
  <si>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</si>
  <si>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</si>
  <si>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</si>
  <si>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</si>
  <si>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</si>
  <si>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</si>
  <si>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</si>
  <si>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</si>
  <si>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</si>
  <si>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</si>
  <si>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</si>
  <si>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</si>
  <si>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</si>
  <si>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</si>
  <si>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</si>
  <si>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</si>
  <si>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</si>
  <si>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</si>
  <si>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</si>
  <si>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</si>
  <si>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</si>
  <si>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</si>
  <si>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</si>
  <si>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</si>
  <si>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</si>
  <si>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</si>
  <si>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</si>
  <si>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</si>
  <si>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</si>
  <si>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</si>
  <si>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</si>
  <si>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</si>
  <si>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</si>
  <si>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</si>
  <si>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</si>
  <si>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</si>
  <si>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</si>
  <si>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</si>
  <si>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</si>
  <si>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</si>
  <si>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</si>
  <si>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</si>
  <si>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</si>
  <si>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</si>
  <si>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</si>
  <si>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</si>
  <si>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</si>
  <si>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</si>
  <si>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</si>
  <si>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</si>
  <si>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</si>
  <si>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</si>
  <si>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</si>
  <si>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</si>
  <si>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</si>
  <si>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</si>
  <si>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</si>
  <si>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</si>
  <si>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</si>
  <si>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</si>
  <si>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</si>
  <si>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</si>
  <si>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</si>
  <si>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</si>
  <si>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</si>
  <si>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</si>
  <si>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</si>
  <si>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</si>
  <si>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</si>
  <si>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</si>
  <si>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</si>
  <si>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</si>
  <si>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</si>
  <si>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</si>
  <si>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</si>
  <si>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</si>
  <si>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</si>
  <si>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</si>
  <si>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</si>
  <si>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</si>
  <si>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</si>
  <si>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</si>
  <si>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</si>
  <si>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</si>
  <si>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</si>
  <si>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</si>
  <si>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</si>
  <si>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</si>
  <si>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</si>
  <si>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</si>
  <si>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</si>
  <si>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</si>
  <si>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</si>
  <si>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</si>
  <si>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</si>
  <si>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</si>
  <si>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</si>
  <si>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</si>
  <si>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</si>
  <si>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</si>
  <si>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</si>
  <si>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</si>
  <si>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</si>
  <si>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</si>
  <si>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</si>
  <si>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</si>
  <si>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</si>
  <si>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</si>
  <si>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</si>
  <si>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</si>
  <si>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</si>
  <si>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</si>
  <si>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</si>
  <si>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</si>
  <si>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</si>
  <si>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</si>
  <si>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</si>
  <si>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</si>
  <si>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</si>
  <si>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</si>
  <si>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</si>
  <si>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</si>
  <si>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</si>
  <si>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</si>
  <si>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</si>
  <si>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</si>
  <si>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</si>
  <si>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</si>
  <si>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</si>
  <si>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</si>
  <si>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</si>
  <si>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</si>
  <si>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</si>
  <si>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</si>
  <si>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</si>
  <si>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</si>
  <si>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</si>
  <si>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</si>
  <si>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</si>
  <si>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</si>
  <si>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</si>
  <si>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</si>
  <si>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</si>
  <si>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</si>
  <si>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</si>
  <si>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</si>
  <si>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</si>
  <si>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</si>
  <si>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</si>
  <si>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</si>
  <si>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</si>
  <si>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</si>
  <si>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</si>
  <si>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</si>
  <si>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</si>
  <si>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</si>
  <si>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</si>
  <si>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</si>
  <si>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</si>
  <si>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</si>
  <si>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</si>
  <si>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</si>
  <si>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</si>
  <si>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</si>
  <si>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</si>
  <si>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</si>
  <si>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</si>
  <si>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</si>
  <si>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</si>
  <si>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</si>
  <si>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</si>
  <si>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</si>
  <si>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</si>
  <si>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</si>
  <si>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</si>
  <si>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</si>
  <si>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</si>
  <si>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</si>
  <si>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</si>
  <si>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</si>
  <si>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</si>
  <si>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</si>
  <si>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</si>
  <si>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</si>
  <si>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</si>
  <si>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</si>
  <si>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</si>
  <si>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</si>
  <si>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</si>
  <si>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</si>
  <si>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</si>
  <si>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</si>
  <si>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</si>
  <si>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</si>
  <si>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</si>
  <si>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</si>
  <si>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</si>
  <si>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</si>
  <si>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</si>
  <si>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</si>
  <si>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</si>
  <si>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</si>
  <si>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</si>
  <si>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</si>
  <si>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</si>
  <si>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</si>
  <si>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</si>
  <si>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</si>
  <si>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</si>
  <si>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</si>
  <si>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</si>
  <si>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</si>
  <si>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</si>
  <si>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</si>
  <si>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</si>
  <si>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</si>
  <si>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</si>
  <si>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</si>
  <si>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</si>
  <si>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</si>
  <si>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</si>
  <si>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</si>
  <si>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</si>
  <si>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</si>
  <si>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</si>
  <si>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</si>
  <si>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</si>
  <si>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</si>
  <si>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</si>
  <si>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</si>
  <si>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</si>
  <si>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</si>
  <si>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</si>
  <si>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</si>
  <si>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</si>
  <si>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</si>
  <si>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</si>
  <si>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</si>
  <si>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</si>
  <si>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</si>
  <si>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</si>
  <si>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</si>
  <si>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</si>
  <si>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</si>
  <si>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</si>
  <si>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</si>
  <si>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</si>
  <si>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</si>
  <si>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</si>
  <si>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</si>
  <si>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</si>
  <si>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</si>
  <si>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</si>
  <si>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</si>
  <si>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</si>
  <si>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</si>
  <si>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</si>
  <si>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</si>
  <si>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</si>
  <si>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</si>
  <si>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</si>
  <si>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</si>
  <si>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</si>
  <si>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</si>
  <si>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</si>
  <si>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</si>
  <si>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</si>
  <si>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</si>
  <si>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</si>
  <si>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</si>
  <si>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</si>
  <si>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</si>
  <si>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</si>
  <si>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</si>
  <si>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</si>
  <si>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</si>
  <si>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</si>
  <si>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</si>
  <si>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</si>
  <si>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</si>
  <si>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</si>
  <si>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</si>
  <si>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</si>
  <si>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</si>
  <si>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</si>
  <si>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</si>
  <si>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</si>
  <si>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</si>
  <si>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</si>
  <si>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</si>
  <si>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</si>
  <si>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</si>
  <si>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</si>
  <si>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</si>
  <si>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</si>
  <si>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</si>
  <si>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</si>
  <si>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</si>
  <si>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</si>
  <si>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</si>
  <si>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</si>
  <si>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</si>
  <si>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</si>
  <si>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</si>
  <si>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</si>
  <si>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</si>
  <si>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</si>
  <si>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</si>
  <si>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</si>
  <si>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</si>
  <si>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</si>
  <si>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</si>
  <si>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</si>
  <si>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</si>
  <si>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</si>
  <si>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</si>
  <si>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</si>
  <si>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</si>
  <si>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</si>
  <si>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</si>
  <si>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</si>
  <si>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</si>
  <si>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</si>
  <si>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</si>
  <si>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</si>
  <si>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</si>
  <si>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</si>
  <si>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</si>
  <si>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</si>
  <si>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</si>
  <si>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</si>
  <si>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</si>
  <si>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</si>
  <si>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</si>
  <si>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</si>
  <si>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</si>
  <si>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</si>
  <si>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</si>
  <si>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</si>
  <si>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</si>
  <si>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</si>
  <si>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</si>
  <si>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</si>
  <si>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</si>
  <si>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</si>
  <si>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</si>
  <si>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</si>
  <si>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</si>
  <si>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</si>
  <si>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</si>
  <si>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</si>
  <si>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</si>
  <si>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</si>
  <si>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</si>
  <si>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</si>
  <si>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</si>
  <si>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</si>
  <si>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</si>
  <si>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</si>
  <si>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</si>
  <si>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</si>
  <si>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</si>
  <si>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</si>
  <si>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</si>
  <si>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</si>
  <si>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</si>
  <si>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</si>
  <si>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</si>
  <si>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</si>
  <si>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</si>
  <si>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</si>
  <si>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</si>
  <si>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</si>
  <si>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</si>
  <si>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</si>
  <si>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</si>
  <si>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</si>
  <si>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</si>
  <si>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</si>
  <si>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</si>
  <si>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</si>
  <si>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</si>
  <si>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CM2-11M</t>
  </si>
  <si>
    <t>Isolator Tarik ( Porcelain ) 20 KV + Primary Dead End Clamp 70-150 mm²</t>
  </si>
  <si>
    <t>Trafo 1 Fasa CSP 50 KVA (G105, G106, G136)</t>
  </si>
  <si>
    <t xml:space="preserve">Jumper Wire : </t>
  </si>
  <si>
    <t>NFA2X-T 2 x 70 + N 50 mm²</t>
  </si>
  <si>
    <t>Sepatu Kabel AL/CU Ring-70 mm²</t>
  </si>
  <si>
    <t>Stainless Steel Strap 20 X 0.7 mm</t>
  </si>
  <si>
    <t>Demak, 30Agustus 2023</t>
  </si>
  <si>
    <t>UNIT</t>
  </si>
  <si>
    <t xml:space="preserve">SINGLE LINE DIAGRAM LOKASI </t>
  </si>
  <si>
    <t>Manager</t>
  </si>
  <si>
    <t>Man. Perencanaan</t>
  </si>
  <si>
    <t>Spv. Rensis</t>
  </si>
  <si>
    <t>G105 50 KVA</t>
  </si>
  <si>
    <t xml:space="preserve">Keterangan Tambahan : </t>
  </si>
  <si>
    <t xml:space="preserve">PETA LOKASI </t>
  </si>
  <si>
    <t>C9-200</t>
  </si>
  <si>
    <t>BTG</t>
  </si>
  <si>
    <t>CJ6-T</t>
  </si>
  <si>
    <t>CJ5-T</t>
  </si>
  <si>
    <t>CE1-2</t>
  </si>
  <si>
    <t>F1-2</t>
  </si>
  <si>
    <t>CM2-12A</t>
  </si>
  <si>
    <t>CM2-12</t>
  </si>
  <si>
    <t>LVTC 2X70+70</t>
  </si>
  <si>
    <t>MTR</t>
  </si>
  <si>
    <t>-7.111103, 110.904512</t>
  </si>
  <si>
    <t>PB PERUMAHAN ZHEERA DIA INDRA 29X1300VA</t>
  </si>
  <si>
    <t>PB PERUMAHAN ZHEERA DIA INDRA</t>
  </si>
  <si>
    <t>DS DANYANG</t>
  </si>
  <si>
    <t>APP 1P 1300VA</t>
  </si>
  <si>
    <t>CM2-11</t>
  </si>
  <si>
    <t>Daya 1.300 VA</t>
  </si>
  <si>
    <t>R1</t>
  </si>
  <si>
    <t>PWI12-65/B</t>
  </si>
  <si>
    <t>PWI12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</si>
</sst>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678">
    <xf numFmtId="0" fontId="0" fillId="0" borderId="0"/>
    <xf numFmtId="172" fontId="40" fillId="0" borderId="0">
      <alignment horizontal="centerContinuous"/>
    </xf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2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4" fontId="34" fillId="0" borderId="0" applyFill="0" applyBorder="0" applyAlignment="0"/>
    <xf numFmtId="174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7" fontId="103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167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8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5" fillId="0" borderId="0" applyFont="0" applyFill="0" applyBorder="0" applyAlignment="0" applyProtection="0"/>
    <xf numFmtId="185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206" fontId="20" fillId="0" borderId="0" applyFont="0" applyFill="0" applyBorder="0" applyAlignment="0" applyProtection="0"/>
    <xf numFmtId="205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63" fillId="0" borderId="0"/>
    <xf numFmtId="0" fontId="63" fillId="0" borderId="0"/>
    <xf numFmtId="186" fontId="34" fillId="0" borderId="3"/>
    <xf numFmtId="186" fontId="20" fillId="0" borderId="3"/>
    <xf numFmtId="164" fontId="21" fillId="0" borderId="0" applyFont="0" applyFill="0" applyBorder="0" applyAlignment="0" applyProtection="0"/>
    <xf numFmtId="164" fontId="46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68" fillId="0" borderId="0" applyFont="0" applyFill="0" applyBorder="0" applyAlignment="0" applyProtection="0"/>
    <xf numFmtId="188" fontId="70" fillId="0" borderId="0">
      <protection locked="0"/>
    </xf>
    <xf numFmtId="14" fontId="62" fillId="0" borderId="0" applyFill="0" applyBorder="0" applyAlignment="0"/>
    <xf numFmtId="189" fontId="71" fillId="0" borderId="0">
      <protection locked="0"/>
    </xf>
    <xf numFmtId="0" fontId="72" fillId="0" borderId="0"/>
    <xf numFmtId="0" fontId="72" fillId="0" borderId="4"/>
    <xf numFmtId="0" fontId="72" fillId="0" borderId="4"/>
    <xf numFmtId="0" fontId="72" fillId="0" borderId="4"/>
    <xf numFmtId="0" fontId="72" fillId="0" borderId="4"/>
    <xf numFmtId="0" fontId="73" fillId="22" borderId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4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5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190" fontId="70" fillId="0" borderId="0">
      <protection locked="0"/>
    </xf>
    <xf numFmtId="0" fontId="77" fillId="0" borderId="5"/>
    <xf numFmtId="0" fontId="77" fillId="0" borderId="5"/>
    <xf numFmtId="0" fontId="77" fillId="0" borderId="5"/>
    <xf numFmtId="0" fontId="77" fillId="0" borderId="5"/>
    <xf numFmtId="0" fontId="77" fillId="0" borderId="4"/>
    <xf numFmtId="0" fontId="77" fillId="0" borderId="4"/>
    <xf numFmtId="0" fontId="77" fillId="23" borderId="4"/>
    <xf numFmtId="0" fontId="77" fillId="23" borderId="4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78" fillId="0" borderId="0" applyNumberFormat="0"/>
    <xf numFmtId="38" fontId="39" fillId="24" borderId="0" applyNumberFormat="0" applyBorder="0" applyAlignment="0" applyProtection="0"/>
    <xf numFmtId="0" fontId="79" fillId="0" borderId="6" applyNumberFormat="0" applyAlignment="0" applyProtection="0">
      <alignment horizontal="left" vertical="center"/>
    </xf>
    <xf numFmtId="0" fontId="79" fillId="0" borderId="7">
      <alignment horizontal="left" vertical="center"/>
    </xf>
    <xf numFmtId="0" fontId="79" fillId="0" borderId="7">
      <alignment horizontal="left"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1" fontId="75" fillId="0" borderId="0">
      <protection locked="0"/>
    </xf>
    <xf numFmtId="191" fontId="75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1" fillId="7" borderId="1" applyNumberFormat="0" applyAlignment="0" applyProtection="0"/>
    <xf numFmtId="10" fontId="39" fillId="25" borderId="3" applyNumberFormat="0" applyBorder="0" applyAlignment="0" applyProtection="0"/>
    <xf numFmtId="10" fontId="39" fillId="25" borderId="3" applyNumberFormat="0" applyBorder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92" fontId="34" fillId="0" borderId="0" applyFon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37" fontId="80" fillId="0" borderId="0"/>
    <xf numFmtId="193" fontId="3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20" fillId="0" borderId="0"/>
    <xf numFmtId="193" fontId="34" fillId="0" borderId="0"/>
    <xf numFmtId="172" fontId="81" fillId="0" borderId="0"/>
    <xf numFmtId="172" fontId="82" fillId="0" borderId="0"/>
    <xf numFmtId="172" fontId="82" fillId="0" borderId="0"/>
    <xf numFmtId="0" fontId="64" fillId="0" borderId="0"/>
    <xf numFmtId="0" fontId="110" fillId="0" borderId="0"/>
    <xf numFmtId="0" fontId="34" fillId="0" borderId="0"/>
    <xf numFmtId="0" fontId="20" fillId="0" borderId="0"/>
    <xf numFmtId="0" fontId="67" fillId="0" borderId="0"/>
    <xf numFmtId="0" fontId="34" fillId="0" borderId="0"/>
    <xf numFmtId="12" fontId="34" fillId="0" borderId="0"/>
    <xf numFmtId="12" fontId="2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67" fillId="0" borderId="0"/>
    <xf numFmtId="0" fontId="34" fillId="0" borderId="0"/>
    <xf numFmtId="0" fontId="11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65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21" fillId="0" borderId="0"/>
    <xf numFmtId="0" fontId="21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62" fillId="0" borderId="0">
      <alignment vertical="top"/>
    </xf>
    <xf numFmtId="0" fontId="21" fillId="0" borderId="0"/>
    <xf numFmtId="194" fontId="41" fillId="0" borderId="0"/>
    <xf numFmtId="0" fontId="110" fillId="0" borderId="0"/>
    <xf numFmtId="0" fontId="1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34" fillId="0" borderId="0" applyNumberFormat="0" applyFont="0" applyFill="0" applyAlignment="0" applyProtection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 applyNumberFormat="0" applyFont="0" applyFill="0" applyAlignment="0" applyProtection="0"/>
    <xf numFmtId="0" fontId="82" fillId="0" borderId="0"/>
    <xf numFmtId="0" fontId="82" fillId="0" borderId="0"/>
    <xf numFmtId="0" fontId="20" fillId="0" borderId="0" applyNumberFormat="0" applyFont="0" applyFill="0" applyAlignment="0" applyProtection="0"/>
    <xf numFmtId="0" fontId="34" fillId="0" borderId="0"/>
    <xf numFmtId="0" fontId="110" fillId="0" borderId="0"/>
    <xf numFmtId="182" fontId="82" fillId="0" borderId="0"/>
    <xf numFmtId="0" fontId="82" fillId="0" borderId="0"/>
    <xf numFmtId="195" fontId="82" fillId="0" borderId="0"/>
    <xf numFmtId="196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5" fontId="82" fillId="0" borderId="0"/>
    <xf numFmtId="0" fontId="82" fillId="0" borderId="0"/>
    <xf numFmtId="0" fontId="34" fillId="0" borderId="0"/>
    <xf numFmtId="0" fontId="20" fillId="0" borderId="0"/>
    <xf numFmtId="182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 applyNumberFormat="0" applyFont="0" applyFill="0" applyAlignment="0" applyProtection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198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7" fontId="82" fillId="0" borderId="0"/>
    <xf numFmtId="199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4" fillId="0" borderId="0"/>
    <xf numFmtId="0" fontId="2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194" fontId="41" fillId="0" borderId="0"/>
    <xf numFmtId="0" fontId="20" fillId="0" borderId="0"/>
    <xf numFmtId="0" fontId="20" fillId="0" borderId="0" applyProtection="0"/>
    <xf numFmtId="0" fontId="110" fillId="0" borderId="0"/>
    <xf numFmtId="0" fontId="110" fillId="0" borderId="0"/>
    <xf numFmtId="0" fontId="110" fillId="0" borderId="0"/>
    <xf numFmtId="0" fontId="20" fillId="0" borderId="0"/>
    <xf numFmtId="0" fontId="20" fillId="0" borderId="0" applyProtection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4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34" fillId="0" borderId="0"/>
    <xf numFmtId="0" fontId="20" fillId="0" borderId="0"/>
    <xf numFmtId="0" fontId="11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112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1" fillId="0" borderId="0"/>
    <xf numFmtId="0" fontId="111" fillId="0" borderId="0"/>
    <xf numFmtId="0" fontId="6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20" fillId="0" borderId="0"/>
    <xf numFmtId="194" fontId="41" fillId="0" borderId="0"/>
    <xf numFmtId="194" fontId="41" fillId="0" borderId="0"/>
    <xf numFmtId="0" fontId="1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176" fontId="34" fillId="0" borderId="0" applyFont="0" applyFill="0" applyBorder="0" applyAlignment="0" applyProtection="0"/>
    <xf numFmtId="176" fontId="20" fillId="0" borderId="0" applyFont="0" applyFill="0" applyBorder="0" applyAlignment="0" applyProtection="0"/>
    <xf numFmtId="200" fontId="34" fillId="0" borderId="0" applyFont="0" applyFill="0" applyBorder="0" applyAlignment="0" applyProtection="0"/>
    <xf numFmtId="200" fontId="20" fillId="0" borderId="0" applyFont="0" applyFill="0" applyBorder="0" applyAlignment="0" applyProtection="0"/>
    <xf numFmtId="10" fontId="34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2" fillId="0" borderId="0"/>
    <xf numFmtId="201" fontId="85" fillId="0" borderId="0" applyNumberFormat="0" applyFill="0" applyBorder="0" applyAlignment="0" applyProtection="0">
      <alignment horizontal="left"/>
    </xf>
    <xf numFmtId="0" fontId="86" fillId="0" borderId="14"/>
    <xf numFmtId="0" fontId="86" fillId="0" borderId="14"/>
    <xf numFmtId="0" fontId="87" fillId="0" borderId="15"/>
    <xf numFmtId="0" fontId="87" fillId="0" borderId="15"/>
    <xf numFmtId="40" fontId="88" fillId="0" borderId="0" applyBorder="0">
      <alignment horizontal="right"/>
    </xf>
    <xf numFmtId="49" fontId="62" fillId="0" borderId="0" applyFill="0" applyBorder="0" applyAlignment="0"/>
    <xf numFmtId="202" fontId="34" fillId="0" borderId="0" applyFill="0" applyBorder="0" applyAlignment="0"/>
    <xf numFmtId="202" fontId="20" fillId="0" borderId="0" applyFill="0" applyBorder="0" applyAlignment="0"/>
    <xf numFmtId="203" fontId="34" fillId="0" borderId="0" applyFill="0" applyBorder="0" applyAlignment="0"/>
    <xf numFmtId="203" fontId="20" fillId="0" borderId="0" applyFill="0" applyBorder="0" applyAlignment="0"/>
    <xf numFmtId="204" fontId="89" fillId="0" borderId="16" applyFont="0" applyBorder="0" applyAlignment="0">
      <alignment horizontal="righ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/>
    <xf numFmtId="0" fontId="8" fillId="0" borderId="0"/>
    <xf numFmtId="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9" fontId="157" fillId="0" borderId="0" applyFont="0" applyFill="0" applyBorder="0" applyAlignment="0" applyProtection="0"/>
    <xf numFmtId="41" fontId="169" fillId="0" borderId="0" applyFont="0" applyFill="0" applyBorder="0" applyAlignment="0" applyProtection="0"/>
    <xf numFmtId="0" fontId="20" fillId="0" borderId="0"/>
  </cellStyleXfs>
  <cellXfs count="730">
    <xf numFmtId="0" fontId="0" fillId="0" borderId="0" xfId="0"/>
    <xf numFmtId="0" fontId="43" fillId="0" borderId="0" xfId="1448" applyFont="1" applyAlignment="1">
      <alignment horizontal="center" wrapText="1"/>
    </xf>
    <xf numFmtId="0" fontId="42" fillId="0" borderId="0" xfId="1448" applyFont="1" applyAlignment="1">
      <alignment horizontal="left" vertical="center" wrapText="1"/>
    </xf>
    <xf numFmtId="0" fontId="52" fillId="0" borderId="0" xfId="1448" applyFont="1" applyAlignment="1">
      <alignment horizontal="center" wrapText="1"/>
    </xf>
    <xf numFmtId="3" fontId="43" fillId="0" borderId="0" xfId="1448" applyNumberFormat="1" applyFont="1" applyAlignment="1">
      <alignment horizontal="center" vertical="center" wrapText="1"/>
    </xf>
    <xf numFmtId="0" fontId="52" fillId="0" borderId="0" xfId="1448" applyFont="1" applyAlignment="1">
      <alignment wrapText="1"/>
    </xf>
    <xf numFmtId="0" fontId="53" fillId="0" borderId="0" xfId="1448" applyFont="1" applyAlignment="1">
      <alignment wrapText="1"/>
    </xf>
    <xf numFmtId="0" fontId="42" fillId="0" borderId="0" xfId="1448" applyFont="1" applyAlignment="1">
      <alignment horizontal="center" wrapText="1"/>
    </xf>
    <xf numFmtId="0" fontId="42" fillId="0" borderId="0" xfId="1448" applyFont="1" applyAlignment="1">
      <alignment horizontal="center" vertical="center" wrapText="1"/>
    </xf>
    <xf numFmtId="3" fontId="42" fillId="0" borderId="0" xfId="1448" applyNumberFormat="1" applyFont="1" applyAlignment="1">
      <alignment horizontal="center" vertical="center" wrapText="1"/>
    </xf>
    <xf numFmtId="0" fontId="42" fillId="0" borderId="18" xfId="1448" applyFont="1" applyBorder="1" applyAlignment="1">
      <alignment horizontal="center" vertical="center" wrapText="1"/>
    </xf>
    <xf numFmtId="0" fontId="43" fillId="0" borderId="0" xfId="1448" applyFont="1" applyAlignment="1">
      <alignment horizontal="center" vertical="center" wrapText="1"/>
    </xf>
    <xf numFmtId="0" fontId="52" fillId="0" borderId="0" xfId="1448" applyFont="1" applyAlignment="1">
      <alignment horizontal="center" vertical="center" wrapText="1"/>
    </xf>
    <xf numFmtId="0" fontId="55" fillId="0" borderId="18" xfId="1448" applyFont="1" applyBorder="1" applyAlignment="1">
      <alignment horizontal="center" wrapText="1"/>
    </xf>
    <xf numFmtId="0" fontId="56" fillId="0" borderId="0" xfId="1448" applyFont="1" applyAlignment="1">
      <alignment wrapText="1"/>
    </xf>
    <xf numFmtId="0" fontId="43" fillId="0" borderId="18" xfId="1448" applyFont="1" applyBorder="1" applyAlignment="1">
      <alignment horizontal="center" vertical="center" wrapText="1"/>
    </xf>
    <xf numFmtId="165" fontId="43" fillId="0" borderId="0" xfId="527" applyNumberFormat="1" applyFont="1" applyFill="1" applyBorder="1" applyAlignment="1">
      <alignment horizontal="center" wrapText="1"/>
    </xf>
    <xf numFmtId="0" fontId="43" fillId="0" borderId="18" xfId="1448" quotePrefix="1" applyFont="1" applyBorder="1" applyAlignment="1">
      <alignment horizontal="center" vertical="center" wrapText="1"/>
    </xf>
    <xf numFmtId="18" fontId="43" fillId="0" borderId="18" xfId="1448" quotePrefix="1" applyNumberFormat="1" applyFont="1" applyBorder="1" applyAlignment="1">
      <alignment horizontal="center" vertical="center" wrapText="1"/>
    </xf>
    <xf numFmtId="0" fontId="52" fillId="0" borderId="0" xfId="1448" applyFont="1" applyAlignment="1">
      <alignment vertical="top" wrapText="1"/>
    </xf>
    <xf numFmtId="165" fontId="43" fillId="0" borderId="18" xfId="1448" applyNumberFormat="1" applyFont="1" applyBorder="1" applyAlignment="1">
      <alignment horizontal="center" vertical="center" wrapText="1"/>
    </xf>
    <xf numFmtId="17" fontId="43" fillId="0" borderId="18" xfId="1448" quotePrefix="1" applyNumberFormat="1" applyFont="1" applyBorder="1" applyAlignment="1">
      <alignment horizontal="center" vertical="center" wrapText="1"/>
    </xf>
    <xf numFmtId="165" fontId="43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7" fillId="0" borderId="0" xfId="1614" applyFont="1" applyAlignment="1">
      <alignment horizontal="center" vertical="center"/>
    </xf>
    <xf numFmtId="0" fontId="42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/>
    </xf>
    <xf numFmtId="167" fontId="51" fillId="0" borderId="0" xfId="1652" applyNumberFormat="1" applyFont="1"/>
    <xf numFmtId="0" fontId="110" fillId="0" borderId="19" xfId="1614" applyBorder="1" applyAlignment="1">
      <alignment horizontal="center"/>
    </xf>
    <xf numFmtId="0" fontId="51" fillId="0" borderId="0" xfId="1614" applyFont="1" applyAlignment="1">
      <alignment horizontal="center"/>
    </xf>
    <xf numFmtId="0" fontId="51" fillId="0" borderId="0" xfId="1614" applyFont="1" applyAlignment="1">
      <alignment horizontal="center" vertical="center" wrapText="1"/>
    </xf>
    <xf numFmtId="3" fontId="43" fillId="0" borderId="0" xfId="1614" applyNumberFormat="1" applyFont="1" applyAlignment="1">
      <alignment vertical="center"/>
    </xf>
    <xf numFmtId="0" fontId="19" fillId="0" borderId="0" xfId="1614" applyFont="1" applyAlignment="1">
      <alignment horizontal="center"/>
    </xf>
    <xf numFmtId="0" fontId="43" fillId="0" borderId="20" xfId="1614" applyFont="1" applyBorder="1" applyAlignment="1">
      <alignment horizontal="center" vertical="center"/>
    </xf>
    <xf numFmtId="0" fontId="43" fillId="0" borderId="21" xfId="1614" applyFont="1" applyBorder="1" applyAlignment="1">
      <alignment horizontal="left" vertical="center" wrapText="1"/>
    </xf>
    <xf numFmtId="0" fontId="43" fillId="0" borderId="21" xfId="1614" applyFont="1" applyBorder="1" applyAlignment="1">
      <alignment horizontal="center" vertical="center" wrapText="1"/>
    </xf>
    <xf numFmtId="0" fontId="45" fillId="0" borderId="21" xfId="1614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3" fillId="0" borderId="22" xfId="1614" applyNumberFormat="1" applyFont="1" applyBorder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3" fontId="60" fillId="0" borderId="0" xfId="1614" applyNumberFormat="1" applyFont="1" applyAlignment="1">
      <alignment horizontal="center" vertical="center"/>
    </xf>
    <xf numFmtId="0" fontId="60" fillId="0" borderId="0" xfId="1614" applyFont="1" applyAlignment="1">
      <alignment horizontal="center"/>
    </xf>
    <xf numFmtId="0" fontId="48" fillId="0" borderId="23" xfId="1614" applyFont="1" applyBorder="1" applyAlignment="1">
      <alignment horizontal="center" vertical="center"/>
    </xf>
    <xf numFmtId="0" fontId="48" fillId="0" borderId="24" xfId="1614" applyFont="1" applyBorder="1" applyAlignment="1">
      <alignment horizontal="left" vertical="center"/>
    </xf>
    <xf numFmtId="0" fontId="48" fillId="0" borderId="24" xfId="1614" applyFont="1" applyBorder="1" applyAlignment="1">
      <alignment vertical="center"/>
    </xf>
    <xf numFmtId="0" fontId="19" fillId="0" borderId="24" xfId="1614" applyFont="1" applyBorder="1" applyAlignment="1">
      <alignment horizontal="center" vertical="center"/>
    </xf>
    <xf numFmtId="3" fontId="43" fillId="0" borderId="24" xfId="1614" applyNumberFormat="1" applyFont="1" applyBorder="1" applyAlignment="1">
      <alignment horizontal="center" vertical="center"/>
    </xf>
    <xf numFmtId="3" fontId="43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19" fillId="0" borderId="0" xfId="1614" applyNumberFormat="1" applyFont="1" applyAlignment="1">
      <alignment horizontal="center"/>
    </xf>
    <xf numFmtId="37" fontId="61" fillId="0" borderId="0" xfId="1614" applyNumberFormat="1" applyFont="1" applyAlignment="1">
      <alignment horizontal="center"/>
    </xf>
    <xf numFmtId="37" fontId="51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1" fillId="0" borderId="30" xfId="1614" applyNumberFormat="1" applyFont="1" applyBorder="1" applyAlignment="1">
      <alignment horizontal="center"/>
    </xf>
    <xf numFmtId="0" fontId="50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48" fillId="0" borderId="0" xfId="1614" applyFont="1" applyAlignment="1">
      <alignment horizontal="center" vertical="center"/>
    </xf>
    <xf numFmtId="0" fontId="48" fillId="0" borderId="0" xfId="1614" applyFont="1" applyAlignment="1">
      <alignment horizontal="left" vertical="center"/>
    </xf>
    <xf numFmtId="0" fontId="48" fillId="0" borderId="0" xfId="1614" applyFont="1" applyAlignment="1">
      <alignment vertical="center"/>
    </xf>
    <xf numFmtId="0" fontId="19" fillId="0" borderId="0" xfId="1614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7" fillId="0" borderId="0" xfId="1614" applyFont="1" applyAlignment="1">
      <alignment vertical="center"/>
    </xf>
    <xf numFmtId="0" fontId="47" fillId="0" borderId="0" xfId="1614" applyFont="1" applyAlignment="1">
      <alignment horizontal="center"/>
    </xf>
    <xf numFmtId="0" fontId="90" fillId="0" borderId="0" xfId="1614" applyFont="1" applyAlignment="1">
      <alignment horizontal="center" vertical="center" wrapText="1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37" fontId="51" fillId="0" borderId="27" xfId="1614" applyNumberFormat="1" applyFont="1" applyBorder="1" applyAlignment="1">
      <alignment horizontal="center"/>
    </xf>
    <xf numFmtId="37" fontId="61" fillId="0" borderId="32" xfId="1614" applyNumberFormat="1" applyFont="1" applyBorder="1" applyAlignment="1">
      <alignment horizontal="center"/>
    </xf>
    <xf numFmtId="0" fontId="19" fillId="0" borderId="21" xfId="1652" applyFont="1" applyBorder="1" applyAlignment="1">
      <alignment horizontal="center" vertical="center"/>
    </xf>
    <xf numFmtId="0" fontId="42" fillId="0" borderId="0" xfId="1448" applyFont="1" applyAlignment="1">
      <alignment horizontal="left" vertical="center"/>
    </xf>
    <xf numFmtId="0" fontId="52" fillId="0" borderId="0" xfId="1448" applyFont="1" applyAlignment="1">
      <alignment horizontal="left" wrapText="1"/>
    </xf>
    <xf numFmtId="3" fontId="59" fillId="0" borderId="0" xfId="1614" applyNumberFormat="1" applyFont="1" applyAlignment="1">
      <alignment horizontal="center"/>
    </xf>
    <xf numFmtId="0" fontId="51" fillId="0" borderId="0" xfId="1614" applyFont="1"/>
    <xf numFmtId="0" fontId="43" fillId="0" borderId="21" xfId="1448" applyFont="1" applyBorder="1" applyAlignment="1">
      <alignment horizontal="center" vertical="center"/>
    </xf>
    <xf numFmtId="0" fontId="43" fillId="0" borderId="21" xfId="1448" applyFont="1" applyBorder="1" applyAlignment="1">
      <alignment horizontal="left" wrapText="1"/>
    </xf>
    <xf numFmtId="0" fontId="52" fillId="0" borderId="21" xfId="1448" applyFont="1" applyBorder="1" applyAlignment="1">
      <alignment horizontal="center" wrapText="1"/>
    </xf>
    <xf numFmtId="0" fontId="43" fillId="0" borderId="21" xfId="1448" applyFont="1" applyBorder="1" applyAlignment="1">
      <alignment horizontal="center" vertical="center" wrapText="1"/>
    </xf>
    <xf numFmtId="3" fontId="43" fillId="0" borderId="21" xfId="1448" applyNumberFormat="1" applyFont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61" fillId="0" borderId="34" xfId="1614" applyFont="1" applyBorder="1" applyAlignment="1">
      <alignment vertical="center"/>
    </xf>
    <xf numFmtId="169" fontId="43" fillId="0" borderId="0" xfId="714" applyFont="1" applyFill="1" applyAlignment="1">
      <alignment horizontal="center" wrapText="1"/>
    </xf>
    <xf numFmtId="169" fontId="42" fillId="0" borderId="0" xfId="714" applyFont="1" applyFill="1" applyAlignment="1">
      <alignment horizontal="center" wrapText="1"/>
    </xf>
    <xf numFmtId="4" fontId="92" fillId="0" borderId="3" xfId="1448" applyNumberFormat="1" applyFont="1" applyBorder="1" applyAlignment="1">
      <alignment horizontal="center" vertical="center" wrapText="1"/>
    </xf>
    <xf numFmtId="0" fontId="43" fillId="0" borderId="0" xfId="1448" applyFont="1" applyAlignment="1">
      <alignment vertical="center" wrapText="1"/>
    </xf>
    <xf numFmtId="169" fontId="43" fillId="0" borderId="21" xfId="715" applyNumberFormat="1" applyFont="1" applyFill="1" applyBorder="1" applyAlignment="1">
      <alignment horizontal="center" vertical="center" wrapText="1"/>
    </xf>
    <xf numFmtId="169" fontId="43" fillId="0" borderId="21" xfId="714" applyFont="1" applyFill="1" applyBorder="1" applyAlignment="1">
      <alignment horizontal="center" vertical="center" wrapText="1"/>
    </xf>
    <xf numFmtId="169" fontId="43" fillId="0" borderId="33" xfId="714" applyFont="1" applyFill="1" applyBorder="1" applyAlignment="1">
      <alignment horizontal="center" vertical="center" wrapText="1"/>
    </xf>
    <xf numFmtId="167" fontId="42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7" fillId="0" borderId="20" xfId="1652" applyFont="1" applyBorder="1" applyAlignment="1">
      <alignment horizontal="center" vertical="center"/>
    </xf>
    <xf numFmtId="0" fontId="17" fillId="0" borderId="21" xfId="1652" applyFont="1" applyBorder="1" applyAlignment="1">
      <alignment horizontal="center" vertical="center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0" fontId="93" fillId="0" borderId="21" xfId="1614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51" fillId="0" borderId="0" xfId="1614" applyFont="1" applyAlignment="1">
      <alignment horizontal="left" vertical="center"/>
    </xf>
    <xf numFmtId="3" fontId="42" fillId="0" borderId="0" xfId="1614" applyNumberFormat="1" applyFont="1" applyAlignment="1">
      <alignment horizontal="left" vertical="center"/>
    </xf>
    <xf numFmtId="3" fontId="42" fillId="0" borderId="3" xfId="1448" applyNumberFormat="1" applyFont="1" applyBorder="1" applyAlignment="1">
      <alignment horizontal="center" vertical="center" wrapText="1"/>
    </xf>
    <xf numFmtId="0" fontId="43" fillId="0" borderId="21" xfId="1451" applyFont="1" applyBorder="1" applyAlignment="1">
      <alignment horizontal="left" vertical="center" wrapText="1"/>
    </xf>
    <xf numFmtId="0" fontId="55" fillId="0" borderId="18" xfId="1448" quotePrefix="1" applyFont="1" applyBorder="1" applyAlignment="1">
      <alignment horizontal="center" vertical="center" wrapText="1"/>
    </xf>
    <xf numFmtId="0" fontId="47" fillId="0" borderId="0" xfId="1505" applyFont="1"/>
    <xf numFmtId="0" fontId="59" fillId="0" borderId="0" xfId="1615" applyFont="1" applyAlignment="1">
      <alignment horizontal="center"/>
    </xf>
    <xf numFmtId="0" fontId="47" fillId="0" borderId="0" xfId="1615" applyFont="1" applyAlignment="1">
      <alignment horizontal="center" vertical="center"/>
    </xf>
    <xf numFmtId="0" fontId="42" fillId="0" borderId="0" xfId="1615" applyFont="1" applyAlignment="1">
      <alignment horizontal="left" vertical="center"/>
    </xf>
    <xf numFmtId="0" fontId="42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4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167" fontId="42" fillId="0" borderId="0" xfId="1615" applyNumberFormat="1" applyFont="1" applyAlignment="1">
      <alignment horizontal="left" vertical="center"/>
    </xf>
    <xf numFmtId="167" fontId="51" fillId="0" borderId="0" xfId="1653" applyNumberFormat="1" applyFont="1" applyAlignment="1">
      <alignment horizontal="left" vertical="center"/>
    </xf>
    <xf numFmtId="0" fontId="95" fillId="0" borderId="0" xfId="1653" applyFont="1" applyAlignment="1">
      <alignment horizontal="center" vertical="center"/>
    </xf>
    <xf numFmtId="0" fontId="43" fillId="0" borderId="35" xfId="1615" applyFont="1" applyBorder="1" applyAlignment="1">
      <alignment horizontal="center" vertical="center"/>
    </xf>
    <xf numFmtId="0" fontId="43" fillId="0" borderId="35" xfId="1615" applyFont="1" applyBorder="1" applyAlignment="1">
      <alignment horizontal="left" vertical="center" wrapText="1"/>
    </xf>
    <xf numFmtId="0" fontId="43" fillId="0" borderId="35" xfId="1615" applyFont="1" applyBorder="1" applyAlignment="1">
      <alignment horizontal="center" vertical="center" wrapText="1"/>
    </xf>
    <xf numFmtId="0" fontId="45" fillId="0" borderId="35" xfId="1615" applyFont="1" applyBorder="1" applyAlignment="1">
      <alignment horizontal="center" vertical="center"/>
    </xf>
    <xf numFmtId="0" fontId="12" fillId="0" borderId="35" xfId="1653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0" fontId="12" fillId="0" borderId="0" xfId="1615" applyFont="1" applyAlignment="1">
      <alignment horizontal="center"/>
    </xf>
    <xf numFmtId="0" fontId="51" fillId="0" borderId="21" xfId="1653" applyFont="1" applyBorder="1" applyAlignment="1">
      <alignment horizontal="center" vertical="center"/>
    </xf>
    <xf numFmtId="0" fontId="51" fillId="0" borderId="21" xfId="1653" applyFont="1" applyBorder="1" applyAlignment="1">
      <alignment vertical="center" wrapText="1"/>
    </xf>
    <xf numFmtId="0" fontId="43" fillId="0" borderId="21" xfId="1615" applyFont="1" applyBorder="1" applyAlignment="1">
      <alignment horizontal="center" vertical="center" wrapText="1"/>
    </xf>
    <xf numFmtId="0" fontId="45" fillId="0" borderId="21" xfId="1615" applyFont="1" applyBorder="1" applyAlignment="1">
      <alignment horizontal="center" vertical="center"/>
    </xf>
    <xf numFmtId="0" fontId="12" fillId="0" borderId="21" xfId="1653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0" fontId="60" fillId="0" borderId="0" xfId="1615" applyFont="1" applyAlignment="1">
      <alignment horizontal="center"/>
    </xf>
    <xf numFmtId="3" fontId="12" fillId="0" borderId="21" xfId="1653" applyNumberFormat="1" applyFont="1" applyBorder="1" applyAlignment="1">
      <alignment horizontal="center" vertical="center"/>
    </xf>
    <xf numFmtId="0" fontId="47" fillId="0" borderId="0" xfId="1615" applyFont="1" applyAlignment="1">
      <alignment vertical="center"/>
    </xf>
    <xf numFmtId="0" fontId="47" fillId="0" borderId="33" xfId="1615" applyFont="1" applyBorder="1" applyAlignment="1">
      <alignment horizontal="center" vertical="center"/>
    </xf>
    <xf numFmtId="0" fontId="47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4" fillId="0" borderId="33" xfId="1615" applyNumberFormat="1" applyFont="1" applyBorder="1" applyAlignment="1">
      <alignment horizontal="center" vertical="center"/>
    </xf>
    <xf numFmtId="0" fontId="51" fillId="0" borderId="0" xfId="1614" applyFont="1" applyAlignment="1">
      <alignment horizontal="center" vertical="center"/>
    </xf>
    <xf numFmtId="0" fontId="94" fillId="0" borderId="0" xfId="1448" applyFont="1" applyAlignment="1">
      <alignment horizontal="center" wrapText="1"/>
    </xf>
    <xf numFmtId="0" fontId="49" fillId="0" borderId="0" xfId="1614" applyFont="1" applyAlignment="1">
      <alignment vertical="center"/>
    </xf>
    <xf numFmtId="0" fontId="59" fillId="0" borderId="0" xfId="1614" applyFont="1" applyAlignment="1">
      <alignment horizontal="center" vertical="center"/>
    </xf>
    <xf numFmtId="0" fontId="59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18" fillId="0" borderId="0" xfId="1614" applyFont="1" applyAlignment="1">
      <alignment horizontal="center"/>
    </xf>
    <xf numFmtId="0" fontId="90" fillId="0" borderId="0" xfId="1614" applyFont="1" applyAlignment="1">
      <alignment horizontal="center" vertical="center"/>
    </xf>
    <xf numFmtId="0" fontId="90" fillId="0" borderId="0" xfId="1614" applyFont="1" applyAlignment="1">
      <alignment vertical="center"/>
    </xf>
    <xf numFmtId="207" fontId="43" fillId="0" borderId="21" xfId="2549" applyNumberFormat="1" applyFont="1" applyFill="1" applyBorder="1" applyAlignment="1">
      <alignment horizontal="center" vertical="center" wrapText="1"/>
    </xf>
    <xf numFmtId="0" fontId="93" fillId="0" borderId="0" xfId="1448" applyFont="1" applyAlignment="1">
      <alignment horizontal="center" wrapText="1"/>
    </xf>
    <xf numFmtId="0" fontId="94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/>
    </xf>
    <xf numFmtId="0" fontId="93" fillId="0" borderId="0" xfId="1448" applyFont="1" applyAlignment="1">
      <alignment horizontal="center" vertical="center"/>
    </xf>
    <xf numFmtId="0" fontId="93" fillId="0" borderId="0" xfId="1448" applyFont="1" applyAlignment="1">
      <alignment vertical="center" wrapText="1"/>
    </xf>
    <xf numFmtId="0" fontId="93" fillId="0" borderId="0" xfId="527" applyNumberFormat="1" applyFont="1" applyFill="1" applyBorder="1" applyAlignment="1">
      <alignment horizontal="center" wrapText="1"/>
    </xf>
    <xf numFmtId="165" fontId="94" fillId="0" borderId="0" xfId="1448" applyNumberFormat="1" applyFont="1" applyAlignment="1">
      <alignment wrapText="1"/>
    </xf>
    <xf numFmtId="165" fontId="94" fillId="0" borderId="0" xfId="527" applyNumberFormat="1" applyFont="1" applyFill="1" applyAlignment="1">
      <alignment wrapText="1"/>
    </xf>
    <xf numFmtId="0" fontId="94" fillId="0" borderId="0" xfId="1448" applyFont="1" applyAlignment="1">
      <alignment vertical="top" wrapText="1"/>
    </xf>
    <xf numFmtId="0" fontId="93" fillId="0" borderId="0" xfId="527" applyNumberFormat="1" applyFont="1" applyFill="1" applyAlignment="1">
      <alignment horizontal="center" wrapText="1"/>
    </xf>
    <xf numFmtId="0" fontId="94" fillId="0" borderId="0" xfId="527" applyNumberFormat="1" applyFont="1" applyFill="1" applyAlignment="1">
      <alignment horizontal="center" wrapText="1"/>
    </xf>
    <xf numFmtId="169" fontId="43" fillId="0" borderId="21" xfId="717" applyNumberFormat="1" applyFont="1" applyFill="1" applyBorder="1" applyAlignment="1" applyProtection="1">
      <alignment horizontal="center" vertical="center" wrapText="1"/>
    </xf>
    <xf numFmtId="165" fontId="43" fillId="0" borderId="21" xfId="1451" applyNumberFormat="1" applyFont="1" applyBorder="1" applyAlignment="1">
      <alignment horizontal="center" vertical="center" wrapText="1"/>
    </xf>
    <xf numFmtId="169" fontId="55" fillId="0" borderId="21" xfId="717" applyNumberFormat="1" applyFont="1" applyFill="1" applyBorder="1" applyAlignment="1" applyProtection="1">
      <alignment horizontal="center" vertical="center" wrapText="1"/>
    </xf>
    <xf numFmtId="0" fontId="43" fillId="0" borderId="21" xfId="1451" applyFont="1" applyBorder="1" applyAlignment="1">
      <alignment horizontal="center" vertical="center" wrapText="1"/>
    </xf>
    <xf numFmtId="169" fontId="43" fillId="0" borderId="21" xfId="728" applyFont="1" applyFill="1" applyBorder="1" applyAlignment="1" applyProtection="1">
      <alignment horizontal="center" vertical="center" wrapText="1"/>
    </xf>
    <xf numFmtId="3" fontId="43" fillId="0" borderId="21" xfId="1450" applyNumberFormat="1" applyFont="1" applyBorder="1" applyAlignment="1">
      <alignment horizontal="center" vertical="center" wrapText="1"/>
    </xf>
    <xf numFmtId="169" fontId="43" fillId="0" borderId="21" xfId="728" applyFont="1" applyFill="1" applyBorder="1" applyAlignment="1">
      <alignment horizontal="center" vertical="center" wrapText="1"/>
    </xf>
    <xf numFmtId="0" fontId="42" fillId="0" borderId="3" xfId="1448" applyFont="1" applyBorder="1" applyAlignment="1">
      <alignment horizontal="center" vertical="center"/>
    </xf>
    <xf numFmtId="0" fontId="42" fillId="0" borderId="3" xfId="1448" applyFont="1" applyBorder="1" applyAlignment="1">
      <alignment horizontal="left" vertical="center" wrapText="1"/>
    </xf>
    <xf numFmtId="0" fontId="42" fillId="0" borderId="3" xfId="1448" applyFont="1" applyBorder="1" applyAlignment="1">
      <alignment horizontal="center" vertical="center" wrapText="1"/>
    </xf>
    <xf numFmtId="169" fontId="42" fillId="0" borderId="3" xfId="715" applyNumberFormat="1" applyFont="1" applyFill="1" applyBorder="1" applyAlignment="1">
      <alignment horizontal="center" vertical="center" wrapText="1"/>
    </xf>
    <xf numFmtId="3" fontId="128" fillId="32" borderId="3" xfId="1448" applyNumberFormat="1" applyFont="1" applyFill="1" applyBorder="1" applyAlignment="1">
      <alignment horizontal="center" vertical="center" wrapText="1"/>
    </xf>
    <xf numFmtId="0" fontId="43" fillId="0" borderId="21" xfId="1451" applyFont="1" applyBorder="1" applyAlignment="1">
      <alignment horizontal="center" vertical="center"/>
    </xf>
    <xf numFmtId="0" fontId="133" fillId="0" borderId="21" xfId="1451" applyFont="1" applyBorder="1" applyAlignment="1">
      <alignment horizontal="left" vertical="center" wrapText="1"/>
    </xf>
    <xf numFmtId="0" fontId="43" fillId="33" borderId="21" xfId="1451" applyFont="1" applyFill="1" applyBorder="1" applyAlignment="1">
      <alignment horizontal="left" vertical="center" wrapText="1"/>
    </xf>
    <xf numFmtId="0" fontId="43" fillId="0" borderId="21" xfId="1451" applyFont="1" applyBorder="1" applyAlignment="1">
      <alignment horizontal="left" wrapText="1"/>
    </xf>
    <xf numFmtId="0" fontId="43" fillId="0" borderId="21" xfId="1450" applyFont="1" applyBorder="1" applyAlignment="1">
      <alignment horizontal="center" vertical="center"/>
    </xf>
    <xf numFmtId="0" fontId="43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167" fontId="127" fillId="0" borderId="0" xfId="523" applyFont="1" applyFill="1" applyAlignment="1">
      <alignment horizontal="left" wrapText="1"/>
    </xf>
    <xf numFmtId="0" fontId="7" fillId="0" borderId="0" xfId="2673" applyAlignment="1">
      <alignment vertical="center" wrapText="1"/>
    </xf>
    <xf numFmtId="0" fontId="7" fillId="0" borderId="0" xfId="2673" applyAlignment="1">
      <alignment horizontal="center" vertical="center" wrapText="1"/>
    </xf>
    <xf numFmtId="0" fontId="7" fillId="0" borderId="28" xfId="2673" applyBorder="1" applyAlignment="1">
      <alignment vertical="center" wrapText="1"/>
    </xf>
    <xf numFmtId="0" fontId="131" fillId="0" borderId="0" xfId="2673" applyFont="1" applyAlignment="1">
      <alignment vertical="center" wrapText="1"/>
    </xf>
    <xf numFmtId="0" fontId="96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1" fillId="0" borderId="28" xfId="2673" applyFont="1" applyBorder="1" applyAlignment="1">
      <alignment vertical="center" wrapText="1"/>
    </xf>
    <xf numFmtId="0" fontId="9" fillId="0" borderId="21" xfId="1615" applyFont="1" applyBorder="1" applyAlignment="1">
      <alignment horizontal="center" vertical="center"/>
    </xf>
    <xf numFmtId="0" fontId="119" fillId="33" borderId="0" xfId="1451" applyFont="1" applyFill="1"/>
    <xf numFmtId="0" fontId="119" fillId="33" borderId="26" xfId="1451" applyFont="1" applyFill="1" applyBorder="1"/>
    <xf numFmtId="0" fontId="119" fillId="33" borderId="36" xfId="1451" applyFont="1" applyFill="1" applyBorder="1"/>
    <xf numFmtId="0" fontId="119" fillId="33" borderId="48" xfId="1451" applyFont="1" applyFill="1" applyBorder="1"/>
    <xf numFmtId="0" fontId="119" fillId="33" borderId="28" xfId="1451" applyFont="1" applyFill="1" applyBorder="1"/>
    <xf numFmtId="0" fontId="119" fillId="33" borderId="37" xfId="1451" applyFont="1" applyFill="1" applyBorder="1"/>
    <xf numFmtId="0" fontId="120" fillId="33" borderId="0" xfId="1451" applyFont="1" applyFill="1" applyAlignment="1">
      <alignment vertical="center"/>
    </xf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horizontal="center" vertical="center"/>
    </xf>
    <xf numFmtId="0" fontId="123" fillId="33" borderId="0" xfId="1451" applyFont="1" applyFill="1"/>
    <xf numFmtId="0" fontId="124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4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5" fillId="33" borderId="0" xfId="1451" applyFont="1" applyFill="1" applyAlignment="1">
      <alignment vertical="center"/>
    </xf>
    <xf numFmtId="0" fontId="125" fillId="33" borderId="37" xfId="1451" applyFont="1" applyFill="1" applyBorder="1" applyAlignment="1">
      <alignment vertical="center"/>
    </xf>
    <xf numFmtId="0" fontId="119" fillId="33" borderId="34" xfId="1451" applyFont="1" applyFill="1" applyBorder="1"/>
    <xf numFmtId="0" fontId="119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19" fillId="33" borderId="31" xfId="1451" applyFont="1" applyFill="1" applyBorder="1"/>
    <xf numFmtId="0" fontId="144" fillId="0" borderId="7" xfId="2673" applyFont="1" applyBorder="1" applyAlignment="1">
      <alignment horizontal="center" vertical="center" wrapText="1"/>
    </xf>
    <xf numFmtId="0" fontId="96" fillId="0" borderId="0" xfId="2673" applyFont="1" applyAlignment="1">
      <alignment horizontal="left" vertical="center" wrapText="1"/>
    </xf>
    <xf numFmtId="0" fontId="52" fillId="0" borderId="21" xfId="1450" applyFont="1" applyBorder="1" applyAlignment="1">
      <alignment horizontal="center" wrapText="1"/>
    </xf>
    <xf numFmtId="0" fontId="43" fillId="0" borderId="21" xfId="1450" applyFont="1" applyBorder="1" applyAlignment="1">
      <alignment horizontal="center" vertical="center" wrapText="1"/>
    </xf>
    <xf numFmtId="3" fontId="43" fillId="0" borderId="21" xfId="1451" applyNumberFormat="1" applyFont="1" applyBorder="1" applyAlignment="1">
      <alignment horizontal="center" vertical="center" wrapText="1"/>
    </xf>
    <xf numFmtId="165" fontId="43" fillId="0" borderId="21" xfId="1450" applyNumberFormat="1" applyFont="1" applyBorder="1" applyAlignment="1">
      <alignment horizontal="center" vertical="center" wrapText="1"/>
    </xf>
    <xf numFmtId="3" fontId="43" fillId="0" borderId="0" xfId="1451" applyNumberFormat="1" applyFont="1" applyAlignment="1">
      <alignment horizontal="center" vertical="center" wrapText="1"/>
    </xf>
    <xf numFmtId="0" fontId="20" fillId="0" borderId="0" xfId="1649"/>
    <xf numFmtId="3" fontId="133" fillId="0" borderId="21" xfId="1451" applyNumberFormat="1" applyFont="1" applyBorder="1" applyAlignment="1">
      <alignment horizontal="center" vertical="center" wrapText="1"/>
    </xf>
    <xf numFmtId="3" fontId="9" fillId="0" borderId="21" xfId="1615" applyNumberFormat="1" applyFont="1" applyBorder="1" applyAlignment="1">
      <alignment horizontal="center" vertical="center"/>
    </xf>
    <xf numFmtId="0" fontId="8" fillId="0" borderId="0" xfId="2670" applyAlignment="1">
      <alignment horizontal="center" vertical="center"/>
    </xf>
    <xf numFmtId="0" fontId="140" fillId="36" borderId="0" xfId="2670" applyFont="1" applyFill="1" applyAlignment="1">
      <alignment horizontal="left" vertical="center"/>
    </xf>
    <xf numFmtId="0" fontId="140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right" vertical="center"/>
    </xf>
    <xf numFmtId="9" fontId="143" fillId="36" borderId="0" xfId="2671" applyFont="1" applyFill="1" applyBorder="1" applyAlignment="1" applyProtection="1">
      <alignment horizontal="right" vertical="center"/>
    </xf>
    <xf numFmtId="167" fontId="142" fillId="36" borderId="0" xfId="2672" applyFont="1" applyFill="1" applyBorder="1" applyAlignment="1" applyProtection="1">
      <alignment horizontal="right" vertical="center"/>
    </xf>
    <xf numFmtId="167" fontId="143" fillId="36" borderId="0" xfId="2672" applyFont="1" applyFill="1" applyBorder="1" applyAlignment="1" applyProtection="1">
      <alignment horizontal="right" vertical="center"/>
    </xf>
    <xf numFmtId="10" fontId="143" fillId="36" borderId="0" xfId="2671" applyNumberFormat="1" applyFont="1" applyFill="1" applyBorder="1" applyAlignment="1" applyProtection="1">
      <alignment horizontal="right" vertical="center"/>
    </xf>
    <xf numFmtId="169" fontId="142" fillId="36" borderId="0" xfId="2672" applyNumberFormat="1" applyFont="1" applyFill="1" applyBorder="1" applyAlignment="1" applyProtection="1">
      <alignment horizontal="right" vertical="center"/>
    </xf>
    <xf numFmtId="0" fontId="136" fillId="0" borderId="0" xfId="2670" applyFont="1" applyAlignment="1">
      <alignment horizontal="left" vertical="center"/>
    </xf>
    <xf numFmtId="0" fontId="139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1" fillId="0" borderId="0" xfId="1538"/>
    <xf numFmtId="167" fontId="111" fillId="0" borderId="0" xfId="1538" applyNumberFormat="1"/>
    <xf numFmtId="0" fontId="60" fillId="0" borderId="0" xfId="1538" applyFont="1"/>
    <xf numFmtId="0" fontId="126" fillId="0" borderId="0" xfId="1538" applyFont="1"/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0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167" fontId="0" fillId="0" borderId="3" xfId="1026" applyFont="1" applyFill="1" applyBorder="1" applyProtection="1"/>
    <xf numFmtId="167" fontId="111" fillId="0" borderId="3" xfId="1538" applyNumberFormat="1" applyBorder="1"/>
    <xf numFmtId="167" fontId="137" fillId="0" borderId="3" xfId="1026" applyFont="1" applyBorder="1" applyProtection="1"/>
    <xf numFmtId="167" fontId="0" fillId="0" borderId="3" xfId="1026" applyFont="1" applyBorder="1" applyProtection="1"/>
    <xf numFmtId="167" fontId="126" fillId="0" borderId="3" xfId="1538" applyNumberFormat="1" applyFont="1" applyBorder="1"/>
    <xf numFmtId="0" fontId="60" fillId="0" borderId="3" xfId="1538" applyFont="1" applyBorder="1"/>
    <xf numFmtId="165" fontId="111" fillId="0" borderId="3" xfId="1538" applyNumberFormat="1" applyBorder="1"/>
    <xf numFmtId="167" fontId="103" fillId="0" borderId="3" xfId="1026" applyFont="1" applyFill="1" applyBorder="1" applyProtection="1"/>
    <xf numFmtId="0" fontId="48" fillId="0" borderId="0" xfId="1538" applyFont="1"/>
    <xf numFmtId="0" fontId="48" fillId="0" borderId="3" xfId="1538" applyFont="1" applyBorder="1" applyAlignment="1">
      <alignment horizontal="center"/>
    </xf>
    <xf numFmtId="167" fontId="48" fillId="0" borderId="3" xfId="1538" applyNumberFormat="1" applyFont="1" applyBorder="1"/>
    <xf numFmtId="0" fontId="111" fillId="29" borderId="0" xfId="1538" applyFill="1"/>
    <xf numFmtId="0" fontId="48" fillId="0" borderId="0" xfId="1538" applyFont="1" applyAlignment="1">
      <alignment horizontal="center"/>
    </xf>
    <xf numFmtId="167" fontId="48" fillId="0" borderId="0" xfId="1538" applyNumberFormat="1" applyFont="1"/>
    <xf numFmtId="0" fontId="111" fillId="29" borderId="3" xfId="1538" applyFill="1" applyBorder="1"/>
    <xf numFmtId="169" fontId="111" fillId="29" borderId="3" xfId="1538" applyNumberFormat="1" applyFill="1" applyBorder="1" applyAlignment="1">
      <alignment horizontal="right"/>
    </xf>
    <xf numFmtId="43" fontId="111" fillId="0" borderId="0" xfId="1538" applyNumberFormat="1"/>
    <xf numFmtId="167" fontId="111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5" fillId="0" borderId="0" xfId="1614" applyFont="1" applyAlignment="1">
      <alignment horizontal="center"/>
    </xf>
    <xf numFmtId="0" fontId="146" fillId="0" borderId="0" xfId="1614" applyFont="1" applyAlignment="1">
      <alignment horizontal="center" vertical="center"/>
    </xf>
    <xf numFmtId="0" fontId="147" fillId="0" borderId="0" xfId="1614" applyFont="1" applyAlignment="1">
      <alignment horizontal="left" vertical="center"/>
    </xf>
    <xf numFmtId="0" fontId="147" fillId="0" borderId="0" xfId="1614" applyFont="1" applyAlignment="1">
      <alignment vertical="center"/>
    </xf>
    <xf numFmtId="0" fontId="148" fillId="0" borderId="0" xfId="1614" applyFont="1" applyAlignment="1">
      <alignment horizontal="center" vertical="center"/>
    </xf>
    <xf numFmtId="3" fontId="146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 vertical="center"/>
    </xf>
    <xf numFmtId="0" fontId="148" fillId="0" borderId="0" xfId="1614" applyFont="1" applyAlignment="1">
      <alignment horizontal="center"/>
    </xf>
    <xf numFmtId="0" fontId="146" fillId="0" borderId="0" xfId="1614" applyFont="1" applyAlignment="1">
      <alignment horizontal="center"/>
    </xf>
    <xf numFmtId="3" fontId="145" fillId="0" borderId="0" xfId="1614" applyNumberFormat="1" applyFont="1" applyAlignment="1">
      <alignment horizontal="center"/>
    </xf>
    <xf numFmtId="0" fontId="150" fillId="0" borderId="0" xfId="1614" applyFont="1"/>
    <xf numFmtId="167" fontId="150" fillId="0" borderId="0" xfId="1652" applyNumberFormat="1" applyFont="1"/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horizontal="center" vertical="center"/>
    </xf>
    <xf numFmtId="3" fontId="147" fillId="0" borderId="0" xfId="1614" applyNumberFormat="1" applyFont="1" applyAlignment="1">
      <alignment horizontal="left" vertical="center"/>
    </xf>
    <xf numFmtId="0" fontId="150" fillId="0" borderId="0" xfId="1614" applyFont="1" applyAlignment="1">
      <alignment horizontal="center"/>
    </xf>
    <xf numFmtId="0" fontId="147" fillId="0" borderId="0" xfId="1614" applyFont="1" applyAlignment="1">
      <alignment horizontal="center"/>
    </xf>
    <xf numFmtId="0" fontId="150" fillId="0" borderId="0" xfId="1614" applyFont="1" applyAlignment="1">
      <alignment horizontal="center" vertical="center" wrapText="1"/>
    </xf>
    <xf numFmtId="0" fontId="147" fillId="0" borderId="0" xfId="1614" applyFont="1" applyAlignment="1">
      <alignment horizontal="center" vertical="center" wrapText="1"/>
    </xf>
    <xf numFmtId="3" fontId="146" fillId="0" borderId="0" xfId="1614" applyNumberFormat="1" applyFont="1" applyAlignment="1">
      <alignment vertical="center"/>
    </xf>
    <xf numFmtId="0" fontId="147" fillId="0" borderId="20" xfId="1615" applyFont="1" applyBorder="1" applyAlignment="1">
      <alignment horizontal="center" vertical="center"/>
    </xf>
    <xf numFmtId="0" fontId="147" fillId="0" borderId="21" xfId="1615" applyFont="1" applyBorder="1" applyAlignment="1">
      <alignment horizontal="left" vertical="center" wrapText="1"/>
    </xf>
    <xf numFmtId="0" fontId="146" fillId="0" borderId="21" xfId="1614" applyFont="1" applyBorder="1" applyAlignment="1">
      <alignment horizontal="center" vertical="center" wrapText="1"/>
    </xf>
    <xf numFmtId="0" fontId="153" fillId="0" borderId="21" xfId="1614" applyFont="1" applyBorder="1" applyAlignment="1">
      <alignment horizontal="center" vertical="center"/>
    </xf>
    <xf numFmtId="3" fontId="153" fillId="0" borderId="21" xfId="1614" applyNumberFormat="1" applyFont="1" applyBorder="1" applyAlignment="1">
      <alignment horizontal="center" vertical="center"/>
    </xf>
    <xf numFmtId="3" fontId="146" fillId="0" borderId="21" xfId="1614" applyNumberFormat="1" applyFont="1" applyBorder="1" applyAlignment="1">
      <alignment horizontal="center" vertical="center"/>
    </xf>
    <xf numFmtId="3" fontId="146" fillId="0" borderId="22" xfId="1614" applyNumberFormat="1" applyFont="1" applyBorder="1" applyAlignment="1">
      <alignment horizontal="center" vertical="center"/>
    </xf>
    <xf numFmtId="3" fontId="146" fillId="0" borderId="0" xfId="1614" applyNumberFormat="1" applyFont="1" applyAlignment="1">
      <alignment horizontal="center"/>
    </xf>
    <xf numFmtId="3" fontId="145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47" fillId="0" borderId="20" xfId="1653" applyFont="1" applyBorder="1" applyAlignment="1">
      <alignment horizontal="center" vertical="center"/>
    </xf>
    <xf numFmtId="0" fontId="147" fillId="0" borderId="21" xfId="1451" applyFont="1" applyBorder="1" applyAlignment="1">
      <alignment horizontal="left" vertical="center" wrapText="1"/>
    </xf>
    <xf numFmtId="0" fontId="148" fillId="0" borderId="21" xfId="1653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/>
    </xf>
    <xf numFmtId="0" fontId="148" fillId="0" borderId="20" xfId="1653" applyFont="1" applyBorder="1" applyAlignment="1">
      <alignment horizontal="center" vertical="center"/>
    </xf>
    <xf numFmtId="0" fontId="148" fillId="0" borderId="21" xfId="1653" applyFont="1" applyBorder="1" applyAlignment="1">
      <alignment vertical="center" wrapText="1"/>
    </xf>
    <xf numFmtId="0" fontId="148" fillId="0" borderId="21" xfId="1652" applyFont="1" applyBorder="1" applyAlignment="1">
      <alignment vertical="center" wrapText="1"/>
    </xf>
    <xf numFmtId="0" fontId="146" fillId="0" borderId="20" xfId="1652" applyFont="1" applyBorder="1" applyAlignment="1">
      <alignment horizontal="center" vertical="center"/>
    </xf>
    <xf numFmtId="0" fontId="150" fillId="0" borderId="20" xfId="1652" applyFont="1" applyBorder="1" applyAlignment="1">
      <alignment horizontal="center" vertical="center"/>
    </xf>
    <xf numFmtId="0" fontId="150" fillId="0" borderId="21" xfId="1652" applyFont="1" applyBorder="1" applyAlignment="1">
      <alignment vertical="center" wrapText="1"/>
    </xf>
    <xf numFmtId="0" fontId="153" fillId="0" borderId="21" xfId="1652" applyFont="1" applyBorder="1" applyAlignment="1">
      <alignment horizontal="center" vertical="center"/>
    </xf>
    <xf numFmtId="0" fontId="153" fillId="0" borderId="49" xfId="1652" applyFont="1" applyBorder="1" applyAlignment="1">
      <alignment horizontal="center" vertical="center"/>
    </xf>
    <xf numFmtId="0" fontId="153" fillId="0" borderId="3" xfId="1652" applyFont="1" applyBorder="1" applyAlignment="1">
      <alignment vertical="center" wrapText="1"/>
    </xf>
    <xf numFmtId="0" fontId="146" fillId="0" borderId="3" xfId="1614" applyFont="1" applyBorder="1" applyAlignment="1">
      <alignment horizontal="center" vertical="center" wrapText="1"/>
    </xf>
    <xf numFmtId="0" fontId="153" fillId="0" borderId="3" xfId="1614" applyFont="1" applyBorder="1" applyAlignment="1">
      <alignment horizontal="center" vertical="center"/>
    </xf>
    <xf numFmtId="0" fontId="153" fillId="0" borderId="3" xfId="1652" applyFont="1" applyBorder="1" applyAlignment="1">
      <alignment horizontal="center" vertical="center"/>
    </xf>
    <xf numFmtId="207" fontId="153" fillId="0" borderId="3" xfId="1614" applyNumberFormat="1" applyFont="1" applyBorder="1" applyAlignment="1">
      <alignment horizontal="center" vertical="center"/>
    </xf>
    <xf numFmtId="3" fontId="146" fillId="0" borderId="3" xfId="1614" applyNumberFormat="1" applyFont="1" applyBorder="1" applyAlignment="1">
      <alignment horizontal="center" vertical="center"/>
    </xf>
    <xf numFmtId="0" fontId="153" fillId="0" borderId="20" xfId="1652" applyFont="1" applyBorder="1" applyAlignment="1">
      <alignment horizontal="center" vertical="center"/>
    </xf>
    <xf numFmtId="0" fontId="153" fillId="0" borderId="21" xfId="1652" applyFont="1" applyBorder="1" applyAlignment="1">
      <alignment vertical="center" wrapText="1"/>
    </xf>
    <xf numFmtId="0" fontId="146" fillId="0" borderId="23" xfId="1614" applyFont="1" applyBorder="1" applyAlignment="1">
      <alignment horizontal="center" vertical="center"/>
    </xf>
    <xf numFmtId="0" fontId="146" fillId="0" borderId="24" xfId="1614" applyFont="1" applyBorder="1" applyAlignment="1">
      <alignment horizontal="left" vertical="center"/>
    </xf>
    <xf numFmtId="0" fontId="146" fillId="0" borderId="24" xfId="1614" applyFont="1" applyBorder="1" applyAlignment="1">
      <alignment vertical="center"/>
    </xf>
    <xf numFmtId="0" fontId="153" fillId="0" borderId="24" xfId="1614" applyFont="1" applyBorder="1" applyAlignment="1">
      <alignment horizontal="center" vertical="center"/>
    </xf>
    <xf numFmtId="3" fontId="146" fillId="0" borderId="24" xfId="1614" applyNumberFormat="1" applyFont="1" applyBorder="1" applyAlignment="1">
      <alignment horizontal="center" vertical="center"/>
    </xf>
    <xf numFmtId="3" fontId="146" fillId="0" borderId="25" xfId="1614" applyNumberFormat="1" applyFont="1" applyBorder="1" applyAlignment="1">
      <alignment horizontal="center" vertical="center"/>
    </xf>
    <xf numFmtId="0" fontId="148" fillId="0" borderId="26" xfId="1614" applyFont="1" applyBorder="1" applyAlignment="1">
      <alignment horizontal="center" vertical="center"/>
    </xf>
    <xf numFmtId="37" fontId="150" fillId="0" borderId="27" xfId="1614" applyNumberFormat="1" applyFont="1" applyBorder="1" applyAlignment="1">
      <alignment horizontal="center"/>
    </xf>
    <xf numFmtId="37" fontId="148" fillId="0" borderId="27" xfId="1614" applyNumberFormat="1" applyFont="1" applyBorder="1" applyAlignment="1">
      <alignment horizontal="center"/>
    </xf>
    <xf numFmtId="0" fontId="148" fillId="0" borderId="28" xfId="1614" applyFont="1" applyBorder="1" applyAlignment="1">
      <alignment horizontal="center" vertical="center"/>
    </xf>
    <xf numFmtId="37" fontId="150" fillId="0" borderId="29" xfId="1614" applyNumberFormat="1" applyFont="1" applyBorder="1" applyAlignment="1">
      <alignment horizontal="center"/>
    </xf>
    <xf numFmtId="37" fontId="148" fillId="0" borderId="29" xfId="1614" applyNumberFormat="1" applyFont="1" applyBorder="1" applyAlignment="1">
      <alignment horizontal="center"/>
    </xf>
    <xf numFmtId="37" fontId="154" fillId="0" borderId="30" xfId="1614" applyNumberFormat="1" applyFont="1" applyBorder="1" applyAlignment="1">
      <alignment horizontal="center"/>
    </xf>
    <xf numFmtId="37" fontId="154" fillId="0" borderId="32" xfId="1614" applyNumberFormat="1" applyFont="1" applyBorder="1" applyAlignment="1">
      <alignment horizontal="center"/>
    </xf>
    <xf numFmtId="0" fontId="154" fillId="0" borderId="34" xfId="1614" applyFont="1" applyBorder="1" applyAlignment="1">
      <alignment vertical="center"/>
    </xf>
    <xf numFmtId="0" fontId="148" fillId="0" borderId="19" xfId="1614" applyFont="1" applyBorder="1"/>
    <xf numFmtId="0" fontId="148" fillId="0" borderId="19" xfId="1614" applyFont="1" applyBorder="1" applyAlignment="1">
      <alignment horizontal="center"/>
    </xf>
    <xf numFmtId="0" fontId="148" fillId="0" borderId="19" xfId="1614" applyFont="1" applyBorder="1" applyAlignment="1">
      <alignment horizontal="right"/>
    </xf>
    <xf numFmtId="0" fontId="148" fillId="0" borderId="31" xfId="1614" applyFont="1" applyBorder="1" applyAlignment="1">
      <alignment horizontal="right"/>
    </xf>
    <xf numFmtId="0" fontId="146" fillId="0" borderId="0" xfId="1614" applyFont="1" applyAlignment="1">
      <alignment horizontal="left" vertical="center"/>
    </xf>
    <xf numFmtId="0" fontId="146" fillId="0" borderId="0" xfId="1614" applyFont="1" applyAlignment="1">
      <alignment vertical="center"/>
    </xf>
    <xf numFmtId="0" fontId="153" fillId="0" borderId="0" xfId="1614" applyFont="1" applyAlignment="1">
      <alignment horizontal="center" vertical="center"/>
    </xf>
    <xf numFmtId="165" fontId="153" fillId="0" borderId="0" xfId="1652" applyNumberFormat="1" applyFont="1" applyAlignment="1">
      <alignment vertical="center"/>
    </xf>
    <xf numFmtId="0" fontId="148" fillId="0" borderId="0" xfId="1652" applyFont="1" applyAlignment="1">
      <alignment horizontal="right"/>
    </xf>
    <xf numFmtId="0" fontId="155" fillId="0" borderId="0" xfId="1644" applyFont="1" applyAlignment="1">
      <alignment horizontal="center" vertical="center"/>
    </xf>
    <xf numFmtId="0" fontId="153" fillId="0" borderId="0" xfId="1652" applyFont="1" applyAlignment="1">
      <alignment vertical="center"/>
    </xf>
    <xf numFmtId="0" fontId="156" fillId="39" borderId="71" xfId="2670" applyFont="1" applyFill="1" applyBorder="1" applyAlignment="1">
      <alignment horizontal="left" vertical="center"/>
    </xf>
    <xf numFmtId="0" fontId="156" fillId="39" borderId="72" xfId="2670" applyFont="1" applyFill="1" applyBorder="1" applyAlignment="1">
      <alignment horizontal="center" vertical="center"/>
    </xf>
    <xf numFmtId="0" fontId="156" fillId="39" borderId="74" xfId="2670" applyFont="1" applyFill="1" applyBorder="1" applyAlignment="1">
      <alignment horizontal="left" vertical="center"/>
    </xf>
    <xf numFmtId="0" fontId="156" fillId="39" borderId="70" xfId="2670" applyFont="1" applyFill="1" applyBorder="1" applyAlignment="1">
      <alignment horizontal="center" vertical="center"/>
    </xf>
    <xf numFmtId="0" fontId="156" fillId="39" borderId="76" xfId="2670" applyFont="1" applyFill="1" applyBorder="1" applyAlignment="1">
      <alignment horizontal="left" vertical="center"/>
    </xf>
    <xf numFmtId="0" fontId="156" fillId="39" borderId="77" xfId="2670" applyFont="1" applyFill="1" applyBorder="1" applyAlignment="1">
      <alignment horizontal="center" vertical="center"/>
    </xf>
    <xf numFmtId="167" fontId="138" fillId="40" borderId="73" xfId="2672" applyFont="1" applyFill="1" applyBorder="1" applyAlignment="1" applyProtection="1">
      <alignment horizontal="right" vertical="center" wrapText="1"/>
      <protection locked="0"/>
    </xf>
    <xf numFmtId="167" fontId="138" fillId="40" borderId="75" xfId="2672" applyFont="1" applyFill="1" applyBorder="1" applyAlignment="1" applyProtection="1">
      <alignment horizontal="right" vertical="center"/>
      <protection locked="0"/>
    </xf>
    <xf numFmtId="169" fontId="138" fillId="40" borderId="75" xfId="2672" applyNumberFormat="1" applyFont="1" applyFill="1" applyBorder="1" applyAlignment="1" applyProtection="1">
      <alignment horizontal="right" vertical="center"/>
      <protection locked="0"/>
    </xf>
    <xf numFmtId="169" fontId="138" fillId="40" borderId="78" xfId="2672" applyNumberFormat="1" applyFont="1" applyFill="1" applyBorder="1" applyAlignment="1" applyProtection="1">
      <alignment horizontal="right" vertical="center"/>
      <protection locked="0"/>
    </xf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1" xfId="2673" applyFont="1" applyBorder="1" applyAlignment="1">
      <alignment horizontal="center" vertical="center" wrapText="1"/>
    </xf>
    <xf numFmtId="0" fontId="159" fillId="0" borderId="0" xfId="2673" applyFont="1" applyAlignment="1">
      <alignment horizontal="center" vertical="center" wrapText="1"/>
    </xf>
    <xf numFmtId="0" fontId="160" fillId="0" borderId="0" xfId="2673" applyFont="1" applyAlignment="1">
      <alignment vertical="center" wrapText="1"/>
    </xf>
    <xf numFmtId="0" fontId="161" fillId="0" borderId="0" xfId="2673" applyFont="1" applyAlignment="1">
      <alignment vertical="center" wrapText="1"/>
    </xf>
    <xf numFmtId="0" fontId="144" fillId="35" borderId="82" xfId="2673" applyFont="1" applyFill="1" applyBorder="1" applyAlignment="1">
      <alignment vertical="center" wrapText="1"/>
    </xf>
    <xf numFmtId="0" fontId="144" fillId="43" borderId="82" xfId="2673" applyFont="1" applyFill="1" applyBorder="1" applyAlignment="1">
      <alignment vertical="center" wrapText="1"/>
    </xf>
    <xf numFmtId="0" fontId="158" fillId="0" borderId="0" xfId="2673" applyFont="1" applyAlignment="1">
      <alignment vertical="center" wrapText="1"/>
    </xf>
    <xf numFmtId="0" fontId="164" fillId="0" borderId="0" xfId="2673" applyFont="1" applyAlignment="1">
      <alignment horizontal="center" vertical="center" wrapText="1"/>
    </xf>
    <xf numFmtId="1" fontId="165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2" fillId="35" borderId="32" xfId="2673" applyFont="1" applyFill="1" applyBorder="1" applyAlignment="1">
      <alignment vertical="center" wrapText="1"/>
    </xf>
    <xf numFmtId="0" fontId="132" fillId="43" borderId="32" xfId="2673" applyFont="1" applyFill="1" applyBorder="1" applyAlignment="1">
      <alignment vertical="center" wrapText="1"/>
    </xf>
    <xf numFmtId="0" fontId="132" fillId="0" borderId="0" xfId="2673" applyFont="1" applyAlignment="1">
      <alignment vertical="center" wrapText="1"/>
    </xf>
    <xf numFmtId="2" fontId="132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4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7" fillId="0" borderId="0" xfId="2673" applyNumberFormat="1" applyAlignment="1">
      <alignment vertical="center" wrapText="1"/>
    </xf>
    <xf numFmtId="1" fontId="7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2" fillId="0" borderId="0" xfId="2675" applyFont="1" applyFill="1" applyBorder="1" applyAlignment="1">
      <alignment horizontal="center" vertical="center" wrapText="1"/>
    </xf>
    <xf numFmtId="1" fontId="132" fillId="0" borderId="50" xfId="2673" applyNumberFormat="1" applyFont="1" applyBorder="1" applyAlignment="1">
      <alignment vertical="center" wrapText="1"/>
    </xf>
    <xf numFmtId="0" fontId="166" fillId="0" borderId="0" xfId="2673" applyFont="1" applyAlignment="1">
      <alignment vertical="center" wrapText="1"/>
    </xf>
    <xf numFmtId="0" fontId="166" fillId="0" borderId="0" xfId="2673" applyFont="1" applyAlignment="1">
      <alignment horizontal="center" vertical="center" wrapText="1"/>
    </xf>
    <xf numFmtId="2" fontId="166" fillId="0" borderId="0" xfId="2673" applyNumberFormat="1" applyFont="1" applyAlignment="1">
      <alignment horizontal="center" vertical="center" wrapText="1"/>
    </xf>
    <xf numFmtId="1" fontId="166" fillId="0" borderId="0" xfId="2673" applyNumberFormat="1" applyFont="1" applyAlignment="1">
      <alignment horizontal="center" vertical="center" wrapText="1"/>
    </xf>
    <xf numFmtId="0" fontId="167" fillId="0" borderId="0" xfId="2673" applyFont="1" applyAlignment="1">
      <alignment vertical="center" wrapText="1"/>
    </xf>
    <xf numFmtId="0" fontId="144" fillId="35" borderId="51" xfId="2673" applyFont="1" applyFill="1" applyBorder="1" applyAlignment="1">
      <alignment vertical="center" wrapText="1"/>
    </xf>
    <xf numFmtId="0" fontId="144" fillId="0" borderId="53" xfId="2673" applyFont="1" applyBorder="1" applyAlignment="1">
      <alignment horizontal="center" vertical="center" wrapText="1"/>
    </xf>
    <xf numFmtId="0" fontId="144" fillId="35" borderId="49" xfId="2673" applyFont="1" applyFill="1" applyBorder="1" applyAlignment="1">
      <alignment vertical="center" wrapText="1"/>
    </xf>
    <xf numFmtId="1" fontId="132" fillId="0" borderId="58" xfId="2673" applyNumberFormat="1" applyFont="1" applyBorder="1" applyAlignment="1">
      <alignment vertical="center" wrapText="1"/>
    </xf>
    <xf numFmtId="0" fontId="132" fillId="35" borderId="49" xfId="2673" applyFont="1" applyFill="1" applyBorder="1" applyAlignment="1">
      <alignment vertical="center" wrapText="1"/>
    </xf>
    <xf numFmtId="0" fontId="132" fillId="35" borderId="86" xfId="2673" applyFont="1" applyFill="1" applyBorder="1" applyAlignment="1">
      <alignment vertical="center" wrapText="1"/>
    </xf>
    <xf numFmtId="0" fontId="105" fillId="0" borderId="63" xfId="2673" applyFont="1" applyBorder="1" applyAlignment="1">
      <alignment horizontal="center" vertical="center" wrapText="1"/>
    </xf>
    <xf numFmtId="0" fontId="144" fillId="0" borderId="51" xfId="2673" applyFont="1" applyBorder="1" applyAlignment="1">
      <alignment vertical="center" wrapText="1"/>
    </xf>
    <xf numFmtId="0" fontId="144" fillId="0" borderId="49" xfId="2673" applyFont="1" applyBorder="1" applyAlignment="1">
      <alignment vertical="center" wrapText="1"/>
    </xf>
    <xf numFmtId="0" fontId="132" fillId="0" borderId="49" xfId="2673" applyFont="1" applyBorder="1" applyAlignment="1">
      <alignment vertical="center" wrapText="1"/>
    </xf>
    <xf numFmtId="0" fontId="132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9" fillId="0" borderId="0" xfId="2676" applyFont="1" applyAlignment="1">
      <alignment horizontal="center" vertical="center"/>
    </xf>
    <xf numFmtId="0" fontId="6" fillId="0" borderId="0" xfId="2670" applyFont="1" applyAlignment="1">
      <alignment horizontal="center" vertical="center"/>
    </xf>
    <xf numFmtId="0" fontId="126" fillId="0" borderId="0" xfId="2670" applyFont="1" applyAlignment="1">
      <alignment horizontal="left" vertical="center"/>
    </xf>
    <xf numFmtId="0" fontId="6" fillId="0" borderId="21" xfId="1653" applyFont="1" applyBorder="1" applyAlignment="1">
      <alignment horizontal="left" vertical="center" wrapText="1"/>
    </xf>
    <xf numFmtId="207" fontId="43" fillId="0" borderId="21" xfId="2549" applyNumberFormat="1" applyFont="1" applyBorder="1" applyAlignment="1">
      <alignment horizontal="center" vertical="center" wrapText="1"/>
    </xf>
    <xf numFmtId="0" fontId="43" fillId="0" borderId="21" xfId="2677" applyFont="1" applyBorder="1" applyAlignment="1">
      <alignment horizontal="left" vertical="center" wrapText="1"/>
    </xf>
    <xf numFmtId="169" fontId="142" fillId="47" borderId="0" xfId="2672" applyNumberFormat="1" applyFont="1" applyFill="1" applyBorder="1" applyAlignment="1" applyProtection="1">
      <alignment horizontal="right" vertical="center"/>
    </xf>
    <xf numFmtId="0" fontId="146" fillId="0" borderId="21" xfId="1615" applyFont="1" applyBorder="1" applyAlignment="1">
      <alignment horizontal="left" vertical="center" wrapText="1"/>
    </xf>
    <xf numFmtId="0" fontId="152" fillId="0" borderId="20" xfId="1653" applyFont="1" applyBorder="1" applyAlignment="1">
      <alignment horizontal="center" vertical="center"/>
    </xf>
    <xf numFmtId="0" fontId="153" fillId="0" borderId="21" xfId="1615" applyFont="1" applyBorder="1" applyAlignment="1">
      <alignment horizontal="center" vertical="center"/>
    </xf>
    <xf numFmtId="0" fontId="146" fillId="0" borderId="20" xfId="1615" applyFont="1" applyBorder="1" applyAlignment="1">
      <alignment horizontal="center" vertical="center"/>
    </xf>
    <xf numFmtId="0" fontId="152" fillId="0" borderId="21" xfId="1653" applyFont="1" applyBorder="1" applyAlignment="1">
      <alignment vertical="center" wrapText="1"/>
    </xf>
    <xf numFmtId="9" fontId="118" fillId="33" borderId="0" xfId="2542" applyFont="1" applyFill="1" applyAlignment="1">
      <alignment horizontal="center"/>
    </xf>
    <xf numFmtId="9" fontId="114" fillId="33" borderId="0" xfId="2542" applyFont="1" applyFill="1" applyBorder="1" applyAlignment="1">
      <alignment horizontal="center" vertical="center"/>
    </xf>
    <xf numFmtId="0" fontId="119" fillId="0" borderId="0" xfId="1451" applyFont="1"/>
    <xf numFmtId="0" fontId="119" fillId="0" borderId="26" xfId="1451" applyFont="1" applyBorder="1"/>
    <xf numFmtId="0" fontId="119" fillId="0" borderId="36" xfId="1451" applyFont="1" applyBorder="1"/>
    <xf numFmtId="0" fontId="119" fillId="0" borderId="48" xfId="1451" applyFont="1" applyBorder="1"/>
    <xf numFmtId="0" fontId="119" fillId="0" borderId="37" xfId="1451" applyFont="1" applyBorder="1"/>
    <xf numFmtId="0" fontId="119" fillId="0" borderId="28" xfId="1451" applyFont="1" applyBorder="1"/>
    <xf numFmtId="0" fontId="120" fillId="0" borderId="0" xfId="1451" applyFont="1" applyAlignment="1">
      <alignment vertical="center"/>
    </xf>
    <xf numFmtId="0" fontId="171" fillId="0" borderId="0" xfId="1451" applyFont="1"/>
    <xf numFmtId="0" fontId="121" fillId="0" borderId="0" xfId="1451" applyFont="1" applyAlignment="1">
      <alignment vertical="center"/>
    </xf>
    <xf numFmtId="0" fontId="122" fillId="0" borderId="0" xfId="1451" applyFont="1" applyAlignment="1">
      <alignment horizontal="center" vertical="center"/>
    </xf>
    <xf numFmtId="0" fontId="123" fillId="0" borderId="0" xfId="1451" applyFont="1"/>
    <xf numFmtId="0" fontId="124" fillId="0" borderId="0" xfId="1451" applyFont="1"/>
    <xf numFmtId="0" fontId="115" fillId="0" borderId="0" xfId="1451" applyFont="1" applyAlignment="1">
      <alignment vertical="center"/>
    </xf>
    <xf numFmtId="0" fontId="115" fillId="0" borderId="37" xfId="1451" applyFont="1" applyBorder="1" applyAlignment="1">
      <alignment vertical="center"/>
    </xf>
    <xf numFmtId="0" fontId="124" fillId="0" borderId="0" xfId="1451" applyFont="1" applyAlignment="1">
      <alignment horizontal="center"/>
    </xf>
    <xf numFmtId="0" fontId="115" fillId="0" borderId="0" xfId="1451" applyFont="1" applyAlignment="1">
      <alignment horizontal="center" vertical="center"/>
    </xf>
    <xf numFmtId="0" fontId="115" fillId="0" borderId="37" xfId="1451" applyFont="1" applyBorder="1" applyAlignment="1">
      <alignment horizontal="center" vertical="center"/>
    </xf>
    <xf numFmtId="0" fontId="119" fillId="0" borderId="34" xfId="1451" applyFont="1" applyBorder="1"/>
    <xf numFmtId="0" fontId="119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119" fillId="0" borderId="31" xfId="1451" applyFont="1" applyBorder="1"/>
    <xf numFmtId="0" fontId="119" fillId="0" borderId="0" xfId="1451" applyFont="1" applyAlignment="1">
      <alignment horizontal="center" vertical="center"/>
    </xf>
    <xf numFmtId="0" fontId="119" fillId="0" borderId="0" xfId="1451" applyFont="1" applyAlignment="1">
      <alignment horizontal="center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43" fillId="0" borderId="20" xfId="1652" applyFont="1" applyBorder="1" applyAlignment="1">
      <alignment horizontal="center" vertical="center"/>
    </xf>
    <xf numFmtId="0" fontId="43" fillId="0" borderId="21" xfId="1652" applyFont="1" applyBorder="1" applyAlignment="1">
      <alignment vertical="center"/>
    </xf>
    <xf numFmtId="0" fontId="113" fillId="0" borderId="20" xfId="1652" applyFont="1" applyBorder="1" applyAlignment="1">
      <alignment horizontal="center" vertical="center"/>
    </xf>
    <xf numFmtId="0" fontId="113" fillId="0" borderId="21" xfId="1652" applyFont="1" applyBorder="1" applyAlignment="1">
      <alignment vertical="center"/>
    </xf>
    <xf numFmtId="0" fontId="9" fillId="0" borderId="21" xfId="1614" applyFont="1" applyBorder="1" applyAlignment="1">
      <alignment horizontal="center" vertical="center"/>
    </xf>
    <xf numFmtId="0" fontId="5" fillId="0" borderId="21" xfId="1652" applyFont="1" applyBorder="1" applyAlignment="1">
      <alignment horizontal="center" vertical="center"/>
    </xf>
    <xf numFmtId="3" fontId="9" fillId="0" borderId="21" xfId="1599" applyNumberFormat="1" applyFont="1" applyBorder="1" applyAlignment="1">
      <alignment horizontal="center" vertical="center"/>
    </xf>
    <xf numFmtId="0" fontId="126" fillId="0" borderId="21" xfId="1652" applyFont="1" applyBorder="1" applyAlignment="1">
      <alignment horizontal="center" vertical="center"/>
    </xf>
    <xf numFmtId="0" fontId="152" fillId="0" borderId="21" xfId="1652" applyFont="1" applyBorder="1" applyAlignment="1">
      <alignment horizontal="center" vertical="center"/>
    </xf>
    <xf numFmtId="0" fontId="148" fillId="48" borderId="21" xfId="1653" applyFont="1" applyFill="1" applyBorder="1" applyAlignment="1">
      <alignment vertical="center" wrapText="1"/>
    </xf>
    <xf numFmtId="0" fontId="43" fillId="48" borderId="21" xfId="1451" applyFont="1" applyFill="1" applyBorder="1" applyAlignment="1">
      <alignment horizontal="left" vertical="center" wrapText="1"/>
    </xf>
    <xf numFmtId="0" fontId="119" fillId="33" borderId="0" xfId="1451" applyFont="1" applyFill="1" applyAlignment="1">
      <alignment horizontal="center" vertical="center"/>
    </xf>
    <xf numFmtId="0" fontId="119" fillId="33" borderId="0" xfId="1451" applyFont="1" applyFill="1" applyAlignment="1">
      <alignment horizontal="center"/>
    </xf>
    <xf numFmtId="0" fontId="114" fillId="33" borderId="0" xfId="2677" applyFont="1" applyFill="1" applyAlignment="1">
      <alignment horizontal="center"/>
    </xf>
    <xf numFmtId="0" fontId="114" fillId="33" borderId="26" xfId="2677" applyFont="1" applyFill="1" applyBorder="1" applyAlignment="1">
      <alignment horizontal="center"/>
    </xf>
    <xf numFmtId="0" fontId="114" fillId="33" borderId="36" xfId="2677" applyFont="1" applyFill="1" applyBorder="1" applyAlignment="1">
      <alignment horizontal="center"/>
    </xf>
    <xf numFmtId="0" fontId="114" fillId="33" borderId="28" xfId="2677" applyFont="1" applyFill="1" applyBorder="1" applyAlignment="1">
      <alignment horizontal="center"/>
    </xf>
    <xf numFmtId="0" fontId="114" fillId="33" borderId="0" xfId="2677" quotePrefix="1" applyFont="1" applyFill="1" applyAlignment="1">
      <alignment horizontal="center"/>
    </xf>
    <xf numFmtId="0" fontId="115" fillId="33" borderId="18" xfId="2677" applyFont="1" applyFill="1" applyBorder="1" applyAlignment="1">
      <alignment horizontal="left"/>
    </xf>
    <xf numFmtId="0" fontId="114" fillId="33" borderId="37" xfId="2677" applyFont="1" applyFill="1" applyBorder="1" applyAlignment="1">
      <alignment horizontal="center"/>
    </xf>
    <xf numFmtId="0" fontId="114" fillId="33" borderId="3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0" fontId="134" fillId="33" borderId="0" xfId="2677" applyFont="1" applyFill="1" applyAlignment="1">
      <alignment horizontal="center"/>
    </xf>
    <xf numFmtId="0" fontId="116" fillId="33" borderId="28" xfId="2677" applyFont="1" applyFill="1" applyBorder="1" applyAlignment="1">
      <alignment horizontal="center"/>
    </xf>
    <xf numFmtId="0" fontId="116" fillId="33" borderId="0" xfId="2677" applyFont="1" applyFill="1" applyAlignment="1">
      <alignment horizontal="center"/>
    </xf>
    <xf numFmtId="0" fontId="114" fillId="33" borderId="38" xfId="2677" applyFont="1" applyFill="1" applyBorder="1" applyAlignment="1">
      <alignment horizontal="center"/>
    </xf>
    <xf numFmtId="0" fontId="115" fillId="33" borderId="0" xfId="2677" applyFont="1" applyFill="1" applyAlignment="1">
      <alignment horizontal="left"/>
    </xf>
    <xf numFmtId="0" fontId="115" fillId="33" borderId="0" xfId="2677" applyFont="1" applyFill="1" applyAlignment="1">
      <alignment horizontal="center"/>
    </xf>
    <xf numFmtId="0" fontId="91" fillId="33" borderId="40" xfId="2677" applyFont="1" applyFill="1" applyBorder="1" applyAlignment="1">
      <alignment horizontal="center" vertical="center"/>
    </xf>
    <xf numFmtId="0" fontId="91" fillId="33" borderId="47" xfId="2677" applyFont="1" applyFill="1" applyBorder="1" applyAlignment="1">
      <alignment horizontal="center" vertical="center"/>
    </xf>
    <xf numFmtId="0" fontId="114" fillId="33" borderId="3" xfId="2677" applyFont="1" applyFill="1" applyBorder="1" applyAlignment="1">
      <alignment horizontal="center" vertical="center"/>
    </xf>
    <xf numFmtId="0" fontId="114" fillId="33" borderId="39" xfId="2677" applyFont="1" applyFill="1" applyBorder="1" applyAlignment="1">
      <alignment horizontal="center" vertical="center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0" fontId="117" fillId="33" borderId="0" xfId="2677" applyFont="1" applyFill="1" applyAlignment="1">
      <alignment horizontal="center"/>
    </xf>
    <xf numFmtId="0" fontId="91" fillId="33" borderId="69" xfId="2677" applyFont="1" applyFill="1" applyBorder="1" applyAlignment="1">
      <alignment horizontal="left" vertical="center"/>
    </xf>
    <xf numFmtId="0" fontId="114" fillId="33" borderId="39" xfId="2677" applyFont="1" applyFill="1" applyBorder="1" applyAlignment="1">
      <alignment horizontal="center" vertical="top" wrapText="1"/>
    </xf>
    <xf numFmtId="0" fontId="172" fillId="33" borderId="59" xfId="2677" applyFont="1" applyFill="1" applyBorder="1" applyAlignment="1">
      <alignment horizontal="left" vertical="center"/>
    </xf>
    <xf numFmtId="0" fontId="172" fillId="33" borderId="69" xfId="2677" applyFont="1" applyFill="1" applyBorder="1" applyAlignment="1">
      <alignment horizontal="left" vertical="center"/>
    </xf>
    <xf numFmtId="0" fontId="91" fillId="33" borderId="98" xfId="2677" applyFont="1" applyFill="1" applyBorder="1" applyAlignment="1">
      <alignment horizontal="center" vertical="center"/>
    </xf>
    <xf numFmtId="0" fontId="172" fillId="33" borderId="101" xfId="2677" applyFont="1" applyFill="1" applyBorder="1" applyAlignment="1">
      <alignment horizontal="left" vertical="center"/>
    </xf>
    <xf numFmtId="0" fontId="172" fillId="33" borderId="100" xfId="2677" applyFont="1" applyFill="1" applyBorder="1" applyAlignment="1">
      <alignment horizontal="left" vertical="center"/>
    </xf>
    <xf numFmtId="0" fontId="172" fillId="33" borderId="99" xfId="2677" applyFont="1" applyFill="1" applyBorder="1" applyAlignment="1">
      <alignment horizontal="center" vertical="center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4" fillId="33" borderId="3" xfId="2677" applyFont="1" applyFill="1" applyBorder="1" applyAlignment="1">
      <alignment vertical="top" wrapText="1"/>
    </xf>
    <xf numFmtId="0" fontId="114" fillId="33" borderId="39" xfId="2677" applyFont="1" applyFill="1" applyBorder="1" applyAlignment="1">
      <alignment vertical="top" wrapText="1"/>
    </xf>
    <xf numFmtId="0" fontId="118" fillId="33" borderId="95" xfId="2677" applyFont="1" applyFill="1" applyBorder="1" applyAlignment="1">
      <alignment horizontal="center" vertical="top" wrapText="1"/>
    </xf>
    <xf numFmtId="0" fontId="118" fillId="33" borderId="94" xfId="2677" applyFont="1" applyFill="1" applyBorder="1" applyAlignment="1">
      <alignment horizontal="center" vertical="top" wrapText="1"/>
    </xf>
    <xf numFmtId="0" fontId="114" fillId="33" borderId="42" xfId="2677" applyFont="1" applyFill="1" applyBorder="1" applyAlignment="1">
      <alignment horizontal="center"/>
    </xf>
    <xf numFmtId="0" fontId="118" fillId="33" borderId="28" xfId="2677" applyFont="1" applyFill="1" applyBorder="1" applyAlignment="1">
      <alignment horizontal="center"/>
    </xf>
    <xf numFmtId="0" fontId="118" fillId="33" borderId="0" xfId="2677" applyFont="1" applyFill="1" applyAlignment="1">
      <alignment horizontal="center"/>
    </xf>
    <xf numFmtId="20" fontId="114" fillId="33" borderId="39" xfId="2677" applyNumberFormat="1" applyFont="1" applyFill="1" applyBorder="1" applyAlignment="1">
      <alignment horizontal="center"/>
    </xf>
    <xf numFmtId="0" fontId="114" fillId="33" borderId="0" xfId="2677" applyFont="1" applyFill="1" applyAlignment="1">
      <alignment horizontal="left"/>
    </xf>
    <xf numFmtId="0" fontId="114" fillId="33" borderId="42" xfId="2677" applyFont="1" applyFill="1" applyBorder="1" applyAlignment="1">
      <alignment horizontal="center" vertical="center" wrapText="1"/>
    </xf>
    <xf numFmtId="0" fontId="114" fillId="33" borderId="0" xfId="2677" applyFont="1" applyFill="1" applyAlignment="1">
      <alignment horizontal="center" vertical="center"/>
    </xf>
    <xf numFmtId="0" fontId="118" fillId="33" borderId="0" xfId="2677" applyFont="1" applyFill="1" applyAlignment="1">
      <alignment horizontal="center" vertical="center"/>
    </xf>
    <xf numFmtId="0" fontId="118" fillId="33" borderId="34" xfId="2677" applyFont="1" applyFill="1" applyBorder="1" applyAlignment="1">
      <alignment horizontal="center"/>
    </xf>
    <xf numFmtId="0" fontId="118" fillId="33" borderId="19" xfId="2677" applyFont="1" applyFill="1" applyBorder="1" applyAlignment="1">
      <alignment horizontal="center"/>
    </xf>
    <xf numFmtId="0" fontId="114" fillId="33" borderId="19" xfId="2677" applyFont="1" applyFill="1" applyBorder="1" applyAlignment="1">
      <alignment horizontal="center"/>
    </xf>
    <xf numFmtId="0" fontId="114" fillId="33" borderId="46" xfId="2677" applyFont="1" applyFill="1" applyBorder="1" applyAlignment="1">
      <alignment horizontal="center"/>
    </xf>
    <xf numFmtId="0" fontId="4" fillId="0" borderId="21" xfId="1652" applyFont="1" applyBorder="1" applyAlignment="1">
      <alignment horizontal="center" vertical="center"/>
    </xf>
    <xf numFmtId="0" fontId="126" fillId="0" borderId="20" xfId="1652" applyFont="1" applyBorder="1" applyAlignment="1">
      <alignment horizontal="center" vertical="center"/>
    </xf>
    <xf numFmtId="0" fontId="126" fillId="0" borderId="21" xfId="1652" applyFont="1" applyBorder="1" applyAlignment="1">
      <alignment horizontal="left" vertical="center" wrapText="1"/>
    </xf>
    <xf numFmtId="0" fontId="3" fillId="0" borderId="20" xfId="1652" applyFont="1" applyBorder="1" applyAlignment="1">
      <alignment horizontal="center" vertical="center"/>
    </xf>
    <xf numFmtId="0" fontId="114" fillId="33" borderId="56" xfId="2677" applyFont="1" applyFill="1" applyBorder="1" applyAlignment="1">
      <alignment horizont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horizontal="left" vertical="center" wrapText="1"/>
    </xf>
    <xf numFmtId="3" fontId="42" fillId="31" borderId="38" xfId="1615" applyNumberFormat="1" applyFont="1" applyFill="1" applyBorder="1" applyAlignment="1">
      <alignment horizontal="center" vertical="center"/>
    </xf>
    <xf numFmtId="3" fontId="42" fillId="31" borderId="65" xfId="1615" applyNumberFormat="1" applyFont="1" applyFill="1" applyBorder="1" applyAlignment="1">
      <alignment horizontal="center" vertical="center"/>
    </xf>
    <xf numFmtId="3" fontId="42" fillId="31" borderId="18" xfId="1615" applyNumberFormat="1" applyFont="1" applyFill="1" applyBorder="1" applyAlignment="1">
      <alignment horizontal="center" vertical="center"/>
    </xf>
    <xf numFmtId="3" fontId="42" fillId="31" borderId="42" xfId="1615" applyNumberFormat="1" applyFont="1" applyFill="1" applyBorder="1" applyAlignment="1">
      <alignment horizontal="center" vertical="center"/>
    </xf>
    <xf numFmtId="3" fontId="42" fillId="31" borderId="43" xfId="1615" applyNumberFormat="1" applyFont="1" applyFill="1" applyBorder="1" applyAlignment="1">
      <alignment horizontal="center" vertical="center"/>
    </xf>
    <xf numFmtId="3" fontId="42" fillId="31" borderId="66" xfId="1615" applyNumberFormat="1" applyFont="1" applyFill="1" applyBorder="1" applyAlignment="1">
      <alignment horizontal="center" vertical="center"/>
    </xf>
    <xf numFmtId="3" fontId="42" fillId="31" borderId="3" xfId="1615" applyNumberFormat="1" applyFont="1" applyFill="1" applyBorder="1" applyAlignment="1">
      <alignment horizontal="center" vertical="center"/>
    </xf>
    <xf numFmtId="0" fontId="95" fillId="0" borderId="0" xfId="1653" applyFont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49" fillId="0" borderId="51" xfId="1614" applyFont="1" applyBorder="1" applyAlignment="1">
      <alignment horizontal="center" vertical="center"/>
    </xf>
    <xf numFmtId="0" fontId="49" fillId="0" borderId="49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/>
    </xf>
    <xf numFmtId="0" fontId="49" fillId="0" borderId="21" xfId="1614" applyFont="1" applyBorder="1" applyAlignment="1">
      <alignment horizontal="center" vertical="center"/>
    </xf>
    <xf numFmtId="0" fontId="49" fillId="0" borderId="33" xfId="1614" applyFont="1" applyBorder="1" applyAlignment="1">
      <alignment horizontal="center" vertical="center"/>
    </xf>
    <xf numFmtId="0" fontId="51" fillId="0" borderId="53" xfId="1614" applyFont="1" applyBorder="1" applyAlignment="1">
      <alignment horizontal="center" vertical="center"/>
    </xf>
    <xf numFmtId="0" fontId="51" fillId="0" borderId="3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 wrapText="1"/>
    </xf>
    <xf numFmtId="0" fontId="49" fillId="0" borderId="33" xfId="1614" applyFont="1" applyBorder="1" applyAlignment="1">
      <alignment horizontal="center" vertical="center" wrapText="1"/>
    </xf>
    <xf numFmtId="0" fontId="51" fillId="0" borderId="54" xfId="1614" applyFont="1" applyBorder="1" applyAlignment="1">
      <alignment horizontal="center" vertical="center"/>
    </xf>
    <xf numFmtId="0" fontId="46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51" fillId="0" borderId="39" xfId="1614" applyFont="1" applyBorder="1" applyAlignment="1">
      <alignment horizontal="center" vertical="center"/>
    </xf>
    <xf numFmtId="0" fontId="51" fillId="0" borderId="35" xfId="1652" applyFont="1" applyBorder="1" applyAlignment="1">
      <alignment horizontal="center" vertical="center" wrapText="1"/>
    </xf>
    <xf numFmtId="0" fontId="51" fillId="0" borderId="33" xfId="1652" applyFont="1" applyBorder="1" applyAlignment="1">
      <alignment horizontal="center" vertical="center" wrapText="1"/>
    </xf>
    <xf numFmtId="37" fontId="61" fillId="0" borderId="19" xfId="1614" applyNumberFormat="1" applyFont="1" applyBorder="1" applyAlignment="1">
      <alignment horizontal="center"/>
    </xf>
    <xf numFmtId="0" fontId="61" fillId="0" borderId="26" xfId="1614" applyFont="1" applyBorder="1" applyAlignment="1">
      <alignment horizontal="left" vertical="center"/>
    </xf>
    <xf numFmtId="0" fontId="61" fillId="0" borderId="36" xfId="1614" applyFont="1" applyBorder="1" applyAlignment="1">
      <alignment horizontal="left" vertical="center"/>
    </xf>
    <xf numFmtId="0" fontId="61" fillId="0" borderId="48" xfId="1614" applyFont="1" applyBorder="1" applyAlignment="1">
      <alignment horizontal="left" vertical="center"/>
    </xf>
    <xf numFmtId="0" fontId="61" fillId="0" borderId="28" xfId="1614" applyFont="1" applyBorder="1" applyAlignment="1">
      <alignment horizontal="left" vertical="center"/>
    </xf>
    <xf numFmtId="0" fontId="61" fillId="0" borderId="0" xfId="1614" applyFont="1" applyAlignment="1">
      <alignment horizontal="left" vertical="center"/>
    </xf>
    <xf numFmtId="0" fontId="61" fillId="0" borderId="37" xfId="1614" applyFont="1" applyBorder="1" applyAlignment="1">
      <alignment horizontal="left" vertical="center"/>
    </xf>
    <xf numFmtId="0" fontId="51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169" fontId="42" fillId="0" borderId="3" xfId="714" applyFont="1" applyFill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42" fillId="0" borderId="3" xfId="1448" applyFont="1" applyBorder="1" applyAlignment="1">
      <alignment horizontal="center" vertical="center" wrapText="1"/>
    </xf>
    <xf numFmtId="0" fontId="54" fillId="0" borderId="3" xfId="1448" applyFont="1" applyBorder="1" applyAlignment="1">
      <alignment horizontal="center" vertical="center" wrapText="1"/>
    </xf>
    <xf numFmtId="0" fontId="159" fillId="42" borderId="79" xfId="2673" applyFont="1" applyFill="1" applyBorder="1" applyAlignment="1">
      <alignment horizontal="center" vertical="center" wrapText="1"/>
    </xf>
    <xf numFmtId="0" fontId="159" fillId="42" borderId="80" xfId="2673" applyFont="1" applyFill="1" applyBorder="1" applyAlignment="1">
      <alignment horizontal="center" vertical="center" wrapText="1"/>
    </xf>
    <xf numFmtId="0" fontId="159" fillId="42" borderId="81" xfId="2673" applyFont="1" applyFill="1" applyBorder="1" applyAlignment="1">
      <alignment horizontal="center" vertical="center" wrapText="1"/>
    </xf>
    <xf numFmtId="43" fontId="144" fillId="43" borderId="7" xfId="2673" applyNumberFormat="1" applyFont="1" applyFill="1" applyBorder="1" applyAlignment="1">
      <alignment horizontal="center" vertical="center" wrapText="1"/>
    </xf>
    <xf numFmtId="0" fontId="144" fillId="43" borderId="58" xfId="2673" applyFont="1" applyFill="1" applyBorder="1" applyAlignment="1">
      <alignment horizontal="center" vertical="center" wrapText="1"/>
    </xf>
    <xf numFmtId="1" fontId="132" fillId="43" borderId="7" xfId="2673" applyNumberFormat="1" applyFont="1" applyFill="1" applyBorder="1" applyAlignment="1">
      <alignment horizontal="center" vertical="center" wrapText="1"/>
    </xf>
    <xf numFmtId="1" fontId="132" fillId="43" borderId="58" xfId="2673" applyNumberFormat="1" applyFont="1" applyFill="1" applyBorder="1" applyAlignment="1">
      <alignment horizontal="center" vertical="center" wrapText="1"/>
    </xf>
    <xf numFmtId="0" fontId="132" fillId="43" borderId="7" xfId="2673" applyFont="1" applyFill="1" applyBorder="1" applyAlignment="1">
      <alignment horizontal="center" vertical="center" wrapText="1"/>
    </xf>
    <xf numFmtId="0" fontId="132" fillId="43" borderId="58" xfId="2673" applyFont="1" applyFill="1" applyBorder="1" applyAlignment="1">
      <alignment horizontal="center" vertical="center" wrapText="1"/>
    </xf>
    <xf numFmtId="1" fontId="144" fillId="0" borderId="3" xfId="2673" applyNumberFormat="1" applyFont="1" applyBorder="1" applyAlignment="1">
      <alignment horizontal="center" vertical="center" wrapText="1"/>
    </xf>
    <xf numFmtId="1" fontId="144" fillId="0" borderId="39" xfId="2673" applyNumberFormat="1" applyFont="1" applyBorder="1" applyAlignment="1">
      <alignment horizontal="center" vertical="center" wrapText="1"/>
    </xf>
    <xf numFmtId="2" fontId="132" fillId="43" borderId="61" xfId="2673" applyNumberFormat="1" applyFont="1" applyFill="1" applyBorder="1" applyAlignment="1">
      <alignment horizontal="center" vertical="center" wrapText="1"/>
    </xf>
    <xf numFmtId="2" fontId="132" fillId="43" borderId="83" xfId="2673" applyNumberFormat="1" applyFont="1" applyFill="1" applyBorder="1" applyAlignment="1">
      <alignment horizontal="center" vertical="center" wrapText="1"/>
    </xf>
    <xf numFmtId="0" fontId="162" fillId="0" borderId="50" xfId="2673" applyFont="1" applyBorder="1" applyAlignment="1">
      <alignment horizontal="center" vertical="center" wrapText="1"/>
    </xf>
    <xf numFmtId="0" fontId="162" fillId="0" borderId="58" xfId="2673" applyFont="1" applyBorder="1" applyAlignment="1">
      <alignment horizontal="center" vertical="center" wrapText="1"/>
    </xf>
    <xf numFmtId="0" fontId="162" fillId="44" borderId="3" xfId="2673" applyFont="1" applyFill="1" applyBorder="1" applyAlignment="1">
      <alignment horizontal="center" vertical="center" wrapText="1"/>
    </xf>
    <xf numFmtId="0" fontId="162" fillId="44" borderId="39" xfId="2673" applyFont="1" applyFill="1" applyBorder="1" applyAlignment="1">
      <alignment horizontal="center" vertical="center" wrapText="1"/>
    </xf>
    <xf numFmtId="1" fontId="132" fillId="0" borderId="3" xfId="2673" applyNumberFormat="1" applyFont="1" applyBorder="1" applyAlignment="1">
      <alignment horizontal="center" vertical="center" wrapText="1"/>
    </xf>
    <xf numFmtId="1" fontId="132" fillId="0" borderId="39" xfId="2673" applyNumberFormat="1" applyFont="1" applyBorder="1" applyAlignment="1">
      <alignment horizontal="center" vertical="center" wrapText="1"/>
    </xf>
    <xf numFmtId="2" fontId="132" fillId="0" borderId="3" xfId="2673" applyNumberFormat="1" applyFont="1" applyBorder="1" applyAlignment="1">
      <alignment horizontal="center" vertical="center" wrapText="1"/>
    </xf>
    <xf numFmtId="2" fontId="132" fillId="0" borderId="39" xfId="2673" applyNumberFormat="1" applyFont="1" applyBorder="1" applyAlignment="1">
      <alignment horizontal="center" vertical="center" wrapText="1"/>
    </xf>
    <xf numFmtId="2" fontId="132" fillId="45" borderId="3" xfId="2673" applyNumberFormat="1" applyFont="1" applyFill="1" applyBorder="1" applyAlignment="1">
      <alignment horizontal="center" vertical="center" wrapText="1"/>
    </xf>
    <xf numFmtId="2" fontId="132" fillId="45" borderId="39" xfId="2673" applyNumberFormat="1" applyFont="1" applyFill="1" applyBorder="1" applyAlignment="1">
      <alignment horizontal="center" vertical="center" wrapText="1"/>
    </xf>
    <xf numFmtId="9" fontId="132" fillId="35" borderId="63" xfId="2675" applyFont="1" applyFill="1" applyBorder="1" applyAlignment="1">
      <alignment horizontal="center" vertical="center" wrapText="1"/>
    </xf>
    <xf numFmtId="9" fontId="132" fillId="35" borderId="64" xfId="2675" applyFont="1" applyFill="1" applyBorder="1" applyAlignment="1">
      <alignment horizontal="center" vertical="center" wrapText="1"/>
    </xf>
    <xf numFmtId="2" fontId="132" fillId="35" borderId="3" xfId="2673" applyNumberFormat="1" applyFont="1" applyFill="1" applyBorder="1" applyAlignment="1">
      <alignment horizontal="center" vertical="center" wrapText="1"/>
    </xf>
    <xf numFmtId="2" fontId="132" fillId="35" borderId="39" xfId="2673" applyNumberFormat="1" applyFont="1" applyFill="1" applyBorder="1" applyAlignment="1">
      <alignment horizontal="center" vertical="center" wrapText="1"/>
    </xf>
    <xf numFmtId="0" fontId="7" fillId="0" borderId="84" xfId="2673" applyBorder="1" applyAlignment="1">
      <alignment horizontal="center" vertical="center" wrapText="1"/>
    </xf>
    <xf numFmtId="0" fontId="7" fillId="0" borderId="6" xfId="2673" applyBorder="1" applyAlignment="1">
      <alignment horizontal="center" vertical="center" wrapText="1"/>
    </xf>
    <xf numFmtId="0" fontId="7" fillId="0" borderId="85" xfId="2673" applyBorder="1" applyAlignment="1">
      <alignment horizontal="center" vertical="center" wrapText="1"/>
    </xf>
    <xf numFmtId="9" fontId="166" fillId="0" borderId="0" xfId="2675" applyFont="1" applyFill="1" applyBorder="1" applyAlignment="1">
      <alignment horizontal="center" vertical="center" wrapText="1"/>
    </xf>
    <xf numFmtId="0" fontId="163" fillId="37" borderId="0" xfId="2673" applyFont="1" applyFill="1" applyAlignment="1">
      <alignment horizontal="left" vertical="center" wrapText="1"/>
    </xf>
    <xf numFmtId="43" fontId="144" fillId="35" borderId="7" xfId="2673" applyNumberFormat="1" applyFont="1" applyFill="1" applyBorder="1" applyAlignment="1">
      <alignment horizontal="center" vertical="center" wrapText="1"/>
    </xf>
    <xf numFmtId="0" fontId="144" fillId="35" borderId="58" xfId="2673" applyFont="1" applyFill="1" applyBorder="1" applyAlignment="1">
      <alignment horizontal="center" vertical="center" wrapText="1"/>
    </xf>
    <xf numFmtId="2" fontId="132" fillId="35" borderId="61" xfId="2673" applyNumberFormat="1" applyFont="1" applyFill="1" applyBorder="1" applyAlignment="1">
      <alignment horizontal="center" vertical="center" wrapText="1"/>
    </xf>
    <xf numFmtId="2" fontId="132" fillId="35" borderId="83" xfId="2673" applyNumberFormat="1" applyFont="1" applyFill="1" applyBorder="1" applyAlignment="1">
      <alignment horizontal="center" vertical="center" wrapText="1"/>
    </xf>
    <xf numFmtId="0" fontId="159" fillId="41" borderId="79" xfId="2673" applyFont="1" applyFill="1" applyBorder="1" applyAlignment="1">
      <alignment horizontal="center" vertical="center" wrapText="1"/>
    </xf>
    <xf numFmtId="0" fontId="159" fillId="41" borderId="80" xfId="2673" applyFont="1" applyFill="1" applyBorder="1" applyAlignment="1">
      <alignment horizontal="center" vertical="center" wrapText="1"/>
    </xf>
    <xf numFmtId="0" fontId="159" fillId="41" borderId="81" xfId="2673" applyFont="1" applyFill="1" applyBorder="1" applyAlignment="1">
      <alignment horizontal="center" vertical="center" wrapText="1"/>
    </xf>
    <xf numFmtId="0" fontId="132" fillId="35" borderId="7" xfId="2673" applyFont="1" applyFill="1" applyBorder="1" applyAlignment="1">
      <alignment horizontal="center" vertical="center" wrapText="1"/>
    </xf>
    <xf numFmtId="0" fontId="132" fillId="35" borderId="58" xfId="2673" applyFont="1" applyFill="1" applyBorder="1" applyAlignment="1">
      <alignment horizontal="center" vertical="center" wrapText="1"/>
    </xf>
    <xf numFmtId="1" fontId="144" fillId="35" borderId="7" xfId="2673" applyNumberFormat="1" applyFont="1" applyFill="1" applyBorder="1" applyAlignment="1">
      <alignment horizontal="center" vertical="center" wrapText="1"/>
    </xf>
    <xf numFmtId="1" fontId="144" fillId="35" borderId="58" xfId="2673" applyNumberFormat="1" applyFont="1" applyFill="1" applyBorder="1" applyAlignment="1">
      <alignment horizontal="center" vertical="center" wrapText="1"/>
    </xf>
    <xf numFmtId="43" fontId="144" fillId="0" borderId="53" xfId="2673" applyNumberFormat="1" applyFont="1" applyBorder="1" applyAlignment="1">
      <alignment horizontal="center" vertical="center" wrapText="1"/>
    </xf>
    <xf numFmtId="0" fontId="144" fillId="0" borderId="54" xfId="2673" applyFont="1" applyBorder="1" applyAlignment="1">
      <alignment horizontal="center" vertical="center" wrapText="1"/>
    </xf>
    <xf numFmtId="9" fontId="132" fillId="0" borderId="63" xfId="2675" applyFont="1" applyFill="1" applyBorder="1" applyAlignment="1">
      <alignment horizontal="center" vertical="center" wrapText="1"/>
    </xf>
    <xf numFmtId="9" fontId="132" fillId="0" borderId="64" xfId="2675" applyFont="1" applyFill="1" applyBorder="1" applyAlignment="1">
      <alignment horizontal="center" vertical="center" wrapText="1"/>
    </xf>
    <xf numFmtId="0" fontId="8" fillId="34" borderId="67" xfId="2670" applyFill="1" applyBorder="1" applyAlignment="1">
      <alignment horizontal="center" vertical="center"/>
    </xf>
    <xf numFmtId="0" fontId="136" fillId="0" borderId="68" xfId="2670" applyFont="1" applyBorder="1" applyAlignment="1">
      <alignment horizontal="left" vertical="center"/>
    </xf>
    <xf numFmtId="0" fontId="111" fillId="38" borderId="3" xfId="1538" applyFill="1" applyBorder="1" applyAlignment="1">
      <alignment horizontal="center" vertical="center"/>
    </xf>
    <xf numFmtId="0" fontId="102" fillId="38" borderId="3" xfId="1538" applyFont="1" applyFill="1" applyBorder="1" applyAlignment="1">
      <alignment horizontal="center" vertical="center" wrapText="1"/>
    </xf>
    <xf numFmtId="0" fontId="48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 wrapText="1"/>
    </xf>
    <xf numFmtId="0" fontId="51" fillId="0" borderId="44" xfId="1538" applyFont="1" applyBorder="1" applyAlignment="1">
      <alignment horizontal="left"/>
    </xf>
    <xf numFmtId="0" fontId="147" fillId="0" borderId="0" xfId="1644" applyFont="1" applyAlignment="1">
      <alignment horizontal="center" vertical="center"/>
    </xf>
    <xf numFmtId="37" fontId="154" fillId="0" borderId="19" xfId="1614" applyNumberFormat="1" applyFont="1" applyBorder="1" applyAlignment="1">
      <alignment horizontal="center"/>
    </xf>
    <xf numFmtId="0" fontId="150" fillId="0" borderId="0" xfId="1614" quotePrefix="1" applyFont="1" applyAlignment="1">
      <alignment horizontal="left" vertical="top" wrapText="1"/>
    </xf>
    <xf numFmtId="0" fontId="150" fillId="0" borderId="0" xfId="1614" applyFont="1" applyAlignment="1">
      <alignment horizontal="left" vertical="top" wrapText="1"/>
    </xf>
    <xf numFmtId="37" fontId="148" fillId="0" borderId="0" xfId="1614" applyNumberFormat="1" applyFont="1" applyAlignment="1">
      <alignment horizontal="center"/>
    </xf>
    <xf numFmtId="0" fontId="168" fillId="0" borderId="26" xfId="1614" applyFont="1" applyBorder="1" applyAlignment="1">
      <alignment horizontal="left" vertical="center" wrapText="1"/>
    </xf>
    <xf numFmtId="0" fontId="168" fillId="0" borderId="36" xfId="1614" applyFont="1" applyBorder="1" applyAlignment="1">
      <alignment horizontal="left" vertical="center" wrapText="1"/>
    </xf>
    <xf numFmtId="0" fontId="168" fillId="0" borderId="48" xfId="1614" applyFont="1" applyBorder="1" applyAlignment="1">
      <alignment horizontal="left" vertical="center" wrapText="1"/>
    </xf>
    <xf numFmtId="0" fontId="168" fillId="0" borderId="28" xfId="1614" applyFont="1" applyBorder="1" applyAlignment="1">
      <alignment horizontal="left" vertical="center" wrapText="1"/>
    </xf>
    <xf numFmtId="0" fontId="168" fillId="0" borderId="0" xfId="1614" applyFont="1" applyAlignment="1">
      <alignment horizontal="left" vertical="center" wrapText="1"/>
    </xf>
    <xf numFmtId="0" fontId="168" fillId="0" borderId="37" xfId="1614" applyFont="1" applyBorder="1" applyAlignment="1">
      <alignment horizontal="left" vertical="center" wrapText="1"/>
    </xf>
    <xf numFmtId="0" fontId="153" fillId="0" borderId="0" xfId="1652" applyFont="1" applyAlignment="1">
      <alignment horizontal="center" vertical="center"/>
    </xf>
    <xf numFmtId="0" fontId="148" fillId="0" borderId="0" xfId="1652" applyFont="1" applyAlignment="1">
      <alignment horizontal="center" vertical="center"/>
    </xf>
    <xf numFmtId="0" fontId="152" fillId="35" borderId="53" xfId="1614" applyFont="1" applyFill="1" applyBorder="1" applyAlignment="1">
      <alignment horizontal="center" vertical="center"/>
    </xf>
    <xf numFmtId="0" fontId="152" fillId="35" borderId="54" xfId="1614" applyFont="1" applyFill="1" applyBorder="1" applyAlignment="1">
      <alignment horizontal="center" vertical="center"/>
    </xf>
    <xf numFmtId="0" fontId="152" fillId="35" borderId="35" xfId="1652" applyFont="1" applyFill="1" applyBorder="1" applyAlignment="1">
      <alignment horizontal="center" vertical="center" wrapText="1"/>
    </xf>
    <xf numFmtId="0" fontId="152" fillId="35" borderId="33" xfId="1652" applyFont="1" applyFill="1" applyBorder="1" applyAlignment="1">
      <alignment horizontal="center" vertical="center" wrapText="1"/>
    </xf>
    <xf numFmtId="0" fontId="152" fillId="35" borderId="3" xfId="1614" applyFont="1" applyFill="1" applyBorder="1" applyAlignment="1">
      <alignment horizontal="center" vertical="center"/>
    </xf>
    <xf numFmtId="0" fontId="152" fillId="35" borderId="39" xfId="1614" applyFont="1" applyFill="1" applyBorder="1" applyAlignment="1">
      <alignment horizontal="center" vertical="center"/>
    </xf>
    <xf numFmtId="0" fontId="150" fillId="30" borderId="3" xfId="1614" applyFont="1" applyFill="1" applyBorder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37" fontId="148" fillId="0" borderId="36" xfId="1614" applyNumberFormat="1" applyFont="1" applyBorder="1" applyAlignment="1">
      <alignment horizontal="center"/>
    </xf>
    <xf numFmtId="0" fontId="152" fillId="35" borderId="51" xfId="1614" applyFont="1" applyFill="1" applyBorder="1" applyAlignment="1">
      <alignment horizontal="center" vertical="center"/>
    </xf>
    <xf numFmtId="0" fontId="152" fillId="35" borderId="49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/>
    </xf>
    <xf numFmtId="0" fontId="152" fillId="35" borderId="21" xfId="1614" applyFont="1" applyFill="1" applyBorder="1" applyAlignment="1">
      <alignment horizontal="center" vertical="center"/>
    </xf>
    <xf numFmtId="0" fontId="152" fillId="35" borderId="33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 wrapText="1"/>
    </xf>
    <xf numFmtId="0" fontId="152" fillId="35" borderId="21" xfId="1614" applyFont="1" applyFill="1" applyBorder="1" applyAlignment="1">
      <alignment horizontal="center" vertical="center" wrapText="1"/>
    </xf>
    <xf numFmtId="0" fontId="152" fillId="35" borderId="33" xfId="1614" applyFont="1" applyFill="1" applyBorder="1" applyAlignment="1">
      <alignment horizontal="center" vertical="center" wrapText="1"/>
    </xf>
    <xf numFmtId="0" fontId="114" fillId="33" borderId="50" xfId="2677" applyFont="1" applyFill="1" applyBorder="1" applyAlignment="1">
      <alignment horizontal="center"/>
    </xf>
    <xf numFmtId="0" fontId="114" fillId="33" borderId="41" xfId="2677" applyFont="1" applyFill="1" applyBorder="1" applyAlignment="1">
      <alignment horizontal="center"/>
    </xf>
    <xf numFmtId="0" fontId="114" fillId="33" borderId="3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0" fontId="114" fillId="33" borderId="87" xfId="2677" applyFont="1" applyFill="1" applyBorder="1" applyAlignment="1">
      <alignment horizontal="center"/>
    </xf>
    <xf numFmtId="0" fontId="114" fillId="33" borderId="62" xfId="2677" applyFont="1" applyFill="1" applyBorder="1" applyAlignment="1">
      <alignment horizontal="center"/>
    </xf>
    <xf numFmtId="0" fontId="114" fillId="33" borderId="63" xfId="2677" applyFont="1" applyFill="1" applyBorder="1" applyAlignment="1">
      <alignment horizontal="center"/>
    </xf>
    <xf numFmtId="0" fontId="114" fillId="33" borderId="64" xfId="2677" applyFont="1" applyFill="1" applyBorder="1" applyAlignment="1">
      <alignment horizontal="center"/>
    </xf>
    <xf numFmtId="0" fontId="114" fillId="33" borderId="56" xfId="2677" applyFont="1" applyFill="1" applyBorder="1" applyAlignment="1">
      <alignment horizontal="center" vertical="center"/>
    </xf>
    <xf numFmtId="0" fontId="114" fillId="33" borderId="57" xfId="2677" applyFont="1" applyFill="1" applyBorder="1" applyAlignment="1">
      <alignment horizontal="center" vertical="center"/>
    </xf>
    <xf numFmtId="0" fontId="119" fillId="33" borderId="0" xfId="2677" applyFont="1" applyFill="1" applyAlignment="1">
      <alignment horizontal="center" vertical="center" wrapText="1"/>
    </xf>
    <xf numFmtId="0" fontId="119" fillId="33" borderId="37" xfId="2677" applyFont="1" applyFill="1" applyBorder="1" applyAlignment="1">
      <alignment horizontal="center" vertical="center" wrapText="1"/>
    </xf>
    <xf numFmtId="0" fontId="119" fillId="33" borderId="44" xfId="2677" applyFont="1" applyFill="1" applyBorder="1" applyAlignment="1">
      <alignment horizontal="center" vertical="center" wrapText="1"/>
    </xf>
    <xf numFmtId="0" fontId="119" fillId="33" borderId="45" xfId="2677" applyFont="1" applyFill="1" applyBorder="1" applyAlignment="1">
      <alignment horizontal="center" vertical="center" wrapText="1"/>
    </xf>
    <xf numFmtId="0" fontId="114" fillId="33" borderId="7" xfId="2677" applyFont="1" applyFill="1" applyBorder="1" applyAlignment="1">
      <alignment horizontal="center"/>
    </xf>
    <xf numFmtId="15" fontId="114" fillId="33" borderId="3" xfId="2677" applyNumberFormat="1" applyFont="1" applyFill="1" applyBorder="1" applyAlignment="1">
      <alignment horizontal="center"/>
    </xf>
    <xf numFmtId="0" fontId="114" fillId="33" borderId="7" xfId="2677" applyFont="1" applyFill="1" applyBorder="1" applyAlignment="1">
      <alignment vertical="top" wrapText="1"/>
    </xf>
    <xf numFmtId="0" fontId="114" fillId="33" borderId="41" xfId="2677" applyFont="1" applyFill="1" applyBorder="1" applyAlignment="1">
      <alignment vertical="top" wrapText="1"/>
    </xf>
    <xf numFmtId="0" fontId="118" fillId="33" borderId="97" xfId="2677" applyFont="1" applyFill="1" applyBorder="1" applyAlignment="1">
      <alignment horizontal="center" vertical="center" wrapText="1"/>
    </xf>
    <xf numFmtId="0" fontId="118" fillId="33" borderId="96" xfId="2677" applyFont="1" applyFill="1" applyBorder="1" applyAlignment="1">
      <alignment horizontal="center" vertical="center" wrapText="1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4" fillId="33" borderId="38" xfId="2677" applyFont="1" applyFill="1" applyBorder="1" applyAlignment="1">
      <alignment horizontal="left" vertical="top" wrapText="1"/>
    </xf>
    <xf numFmtId="0" fontId="115" fillId="33" borderId="56" xfId="2677" applyFont="1" applyFill="1" applyBorder="1" applyAlignment="1">
      <alignment horizontal="left" vertical="top" wrapText="1"/>
    </xf>
    <xf numFmtId="0" fontId="115" fillId="33" borderId="57" xfId="2677" applyFont="1" applyFill="1" applyBorder="1" applyAlignment="1">
      <alignment horizontal="left" vertical="top" wrapText="1"/>
    </xf>
    <xf numFmtId="0" fontId="115" fillId="33" borderId="43" xfId="2677" applyFont="1" applyFill="1" applyBorder="1" applyAlignment="1">
      <alignment horizontal="left" vertical="top" wrapText="1"/>
    </xf>
    <xf numFmtId="0" fontId="115" fillId="33" borderId="44" xfId="2677" applyFont="1" applyFill="1" applyBorder="1" applyAlignment="1">
      <alignment horizontal="left" vertical="top" wrapText="1"/>
    </xf>
    <xf numFmtId="0" fontId="115" fillId="33" borderId="45" xfId="2677" applyFont="1" applyFill="1" applyBorder="1" applyAlignment="1">
      <alignment horizontal="left" vertical="top" wrapText="1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49" fontId="114" fillId="33" borderId="50" xfId="2677" applyNumberFormat="1" applyFont="1" applyFill="1" applyBorder="1" applyAlignment="1">
      <alignment horizontal="left" vertical="center"/>
    </xf>
    <xf numFmtId="49" fontId="114" fillId="33" borderId="41" xfId="2677" applyNumberFormat="1" applyFont="1" applyFill="1" applyBorder="1" applyAlignment="1">
      <alignment horizontal="left" vertical="center"/>
    </xf>
    <xf numFmtId="49" fontId="114" fillId="33" borderId="50" xfId="2677" applyNumberFormat="1" applyFont="1" applyFill="1" applyBorder="1" applyAlignment="1">
      <alignment vertical="center"/>
    </xf>
    <xf numFmtId="49" fontId="114" fillId="33" borderId="41" xfId="2677" applyNumberFormat="1" applyFont="1" applyFill="1" applyBorder="1" applyAlignment="1">
      <alignment vertical="center"/>
    </xf>
    <xf numFmtId="49" fontId="114" fillId="33" borderId="50" xfId="2677" applyNumberFormat="1" applyFont="1" applyFill="1" applyBorder="1" applyAlignment="1">
      <alignment vertical="top" wrapText="1"/>
    </xf>
    <xf numFmtId="49" fontId="114" fillId="33" borderId="41" xfId="2677" applyNumberFormat="1" applyFont="1" applyFill="1" applyBorder="1" applyAlignment="1">
      <alignment vertical="top" wrapText="1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49" fontId="91" fillId="33" borderId="102" xfId="2677" applyNumberFormat="1" applyFont="1" applyFill="1" applyBorder="1" applyAlignment="1">
      <alignment horizontal="left" vertical="center"/>
    </xf>
    <xf numFmtId="49" fontId="91" fillId="33" borderId="40" xfId="2677" applyNumberFormat="1" applyFont="1" applyFill="1" applyBorder="1" applyAlignment="1">
      <alignment horizontal="left" vertical="center"/>
    </xf>
    <xf numFmtId="49" fontId="173" fillId="33" borderId="102" xfId="2677" applyNumberFormat="1" applyFont="1" applyFill="1" applyBorder="1" applyAlignment="1">
      <alignment horizontal="left" vertical="center"/>
    </xf>
    <xf numFmtId="49" fontId="173" fillId="33" borderId="40" xfId="2677" applyNumberFormat="1" applyFont="1" applyFill="1" applyBorder="1" applyAlignment="1">
      <alignment horizontal="left" vertical="center"/>
    </xf>
    <xf numFmtId="0" fontId="173" fillId="33" borderId="59" xfId="2677" applyFont="1" applyFill="1" applyBorder="1" applyAlignment="1">
      <alignment horizontal="left" vertical="center"/>
    </xf>
    <xf numFmtId="0" fontId="173" fillId="33" borderId="60" xfId="2677" applyFont="1" applyFill="1" applyBorder="1" applyAlignment="1">
      <alignment horizontal="left" vertical="center"/>
    </xf>
    <xf numFmtId="0" fontId="114" fillId="33" borderId="56" xfId="2677" applyFont="1" applyFill="1" applyBorder="1" applyAlignment="1">
      <alignment horizontal="center"/>
    </xf>
    <xf numFmtId="0" fontId="114" fillId="33" borderId="57" xfId="2677" applyFont="1" applyFill="1" applyBorder="1" applyAlignment="1">
      <alignment horizontal="center"/>
    </xf>
    <xf numFmtId="0" fontId="115" fillId="33" borderId="18" xfId="2677" applyFont="1" applyFill="1" applyBorder="1" applyAlignment="1">
      <alignment horizontal="left"/>
    </xf>
    <xf numFmtId="0" fontId="115" fillId="33" borderId="0" xfId="2677" applyFont="1" applyFill="1" applyAlignment="1">
      <alignment horizontal="left"/>
    </xf>
    <xf numFmtId="0" fontId="115" fillId="33" borderId="37" xfId="2677" applyFont="1" applyFill="1" applyBorder="1" applyAlignment="1">
      <alignment horizontal="left"/>
    </xf>
    <xf numFmtId="0" fontId="130" fillId="33" borderId="50" xfId="2677" applyFont="1" applyFill="1" applyBorder="1" applyAlignment="1">
      <alignment horizontal="center" vertical="center"/>
    </xf>
    <xf numFmtId="0" fontId="130" fillId="33" borderId="7" xfId="2677" applyFont="1" applyFill="1" applyBorder="1" applyAlignment="1">
      <alignment horizontal="center" vertical="center"/>
    </xf>
    <xf numFmtId="0" fontId="130" fillId="33" borderId="41" xfId="2677" applyFont="1" applyFill="1" applyBorder="1" applyAlignment="1">
      <alignment horizontal="center" vertical="center"/>
    </xf>
    <xf numFmtId="0" fontId="115" fillId="33" borderId="50" xfId="2677" applyFont="1" applyFill="1" applyBorder="1" applyAlignment="1">
      <alignment horizontal="center" vertical="center"/>
    </xf>
    <xf numFmtId="0" fontId="115" fillId="33" borderId="7" xfId="2677" applyFont="1" applyFill="1" applyBorder="1" applyAlignment="1">
      <alignment horizontal="center" vertical="center"/>
    </xf>
    <xf numFmtId="0" fontId="115" fillId="33" borderId="58" xfId="2677" applyFont="1" applyFill="1" applyBorder="1" applyAlignment="1">
      <alignment horizontal="center" vertical="center"/>
    </xf>
    <xf numFmtId="0" fontId="129" fillId="35" borderId="55" xfId="2677" applyFont="1" applyFill="1" applyBorder="1" applyAlignment="1">
      <alignment horizontal="center" vertical="center"/>
    </xf>
    <xf numFmtId="0" fontId="129" fillId="35" borderId="36" xfId="2677" applyFont="1" applyFill="1" applyBorder="1" applyAlignment="1">
      <alignment horizontal="center" vertical="center"/>
    </xf>
    <xf numFmtId="0" fontId="129" fillId="35" borderId="48" xfId="2677" applyFont="1" applyFill="1" applyBorder="1" applyAlignment="1">
      <alignment horizontal="center" vertical="center"/>
    </xf>
    <xf numFmtId="0" fontId="129" fillId="35" borderId="43" xfId="2677" applyFont="1" applyFill="1" applyBorder="1" applyAlignment="1">
      <alignment horizontal="center" vertical="center"/>
    </xf>
    <xf numFmtId="0" fontId="129" fillId="35" borderId="44" xfId="2677" applyFont="1" applyFill="1" applyBorder="1" applyAlignment="1">
      <alignment horizontal="center" vertical="center"/>
    </xf>
    <xf numFmtId="0" fontId="129" fillId="35" borderId="45" xfId="2677" applyFont="1" applyFill="1" applyBorder="1" applyAlignment="1">
      <alignment horizontal="center" vertical="center"/>
    </xf>
    <xf numFmtId="0" fontId="170" fillId="0" borderId="88" xfId="1451" applyFont="1" applyBorder="1" applyAlignment="1">
      <alignment horizontal="center" vertical="center"/>
    </xf>
    <xf numFmtId="0" fontId="170" fillId="0" borderId="89" xfId="1451" applyFont="1" applyBorder="1" applyAlignment="1">
      <alignment horizontal="center" vertical="center"/>
    </xf>
    <xf numFmtId="0" fontId="170" fillId="0" borderId="90" xfId="1451" applyFont="1" applyBorder="1" applyAlignment="1">
      <alignment horizontal="center" vertical="center"/>
    </xf>
    <xf numFmtId="0" fontId="170" fillId="0" borderId="91" xfId="1451" applyFont="1" applyBorder="1" applyAlignment="1">
      <alignment horizontal="center" vertical="center"/>
    </xf>
    <xf numFmtId="0" fontId="170" fillId="0" borderId="92" xfId="1451" applyFont="1" applyBorder="1" applyAlignment="1">
      <alignment horizontal="center" vertical="center"/>
    </xf>
    <xf numFmtId="0" fontId="170" fillId="0" borderId="93" xfId="1451" applyFont="1" applyBorder="1" applyAlignment="1">
      <alignment horizontal="center" vertical="center"/>
    </xf>
    <xf numFmtId="0" fontId="121" fillId="33" borderId="88" xfId="1451" applyFont="1" applyFill="1" applyBorder="1" applyAlignment="1">
      <alignment horizontal="center" vertical="center"/>
    </xf>
    <xf numFmtId="0" fontId="121" fillId="33" borderId="89" xfId="1451" applyFont="1" applyFill="1" applyBorder="1" applyAlignment="1">
      <alignment horizontal="center" vertical="center"/>
    </xf>
    <xf numFmtId="0" fontId="121" fillId="33" borderId="90" xfId="1451" applyFont="1" applyFill="1" applyBorder="1" applyAlignment="1">
      <alignment horizontal="center" vertical="center"/>
    </xf>
    <xf numFmtId="0" fontId="121" fillId="33" borderId="91" xfId="1451" applyFont="1" applyFill="1" applyBorder="1" applyAlignment="1">
      <alignment horizontal="center" vertical="center"/>
    </xf>
    <xf numFmtId="0" fontId="121" fillId="33" borderId="92" xfId="1451" applyFont="1" applyFill="1" applyBorder="1" applyAlignment="1">
      <alignment horizontal="center" vertical="center"/>
    </xf>
    <xf numFmtId="0" fontId="121" fillId="33" borderId="93" xfId="1451" applyFont="1" applyFill="1" applyBorder="1" applyAlignment="1">
      <alignment horizontal="center" vertical="center"/>
    </xf>
    <xf numFmtId="0" fontId="114" fillId="33" borderId="18" xfId="2677" applyFont="1" applyFill="1" applyBorder="1" applyAlignment="1">
      <alignment horizontal="center"/>
    </xf>
    <xf numFmtId="0" fontId="114" fillId="33" borderId="44" xfId="2677" applyFont="1" applyFill="1" applyBorder="1" applyAlignment="1">
      <alignment horizontal="center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0" fontId="43" fillId="0" borderId="21" xfId="1450" applyFont="1" applyBorder="1" applyAlignment="1">
      <alignment vertical="center" wrapText="1"/>
    </xf>
    <xf numFmtId="0" fontId="1" fillId="0" borderId="21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</cellXfs>
  <cellStyles count="267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6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99"/>
      <color rgb="FF33CCFF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0.25133333333333341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506D80-264E-4CDD-92E5-66BCB2863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7</xdr:col>
      <xdr:colOff>596887</xdr:colOff>
      <xdr:row>26</xdr:row>
      <xdr:rowOff>142354</xdr:rowOff>
    </xdr:from>
    <xdr:to>
      <xdr:col>9</xdr:col>
      <xdr:colOff>283724</xdr:colOff>
      <xdr:row>30</xdr:row>
      <xdr:rowOff>22610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6F28673-EB78-4518-84EE-135C2E436125}"/>
            </a:ext>
          </a:extLst>
        </xdr:cNvPr>
        <xdr:cNvSpPr/>
      </xdr:nvSpPr>
      <xdr:spPr>
        <a:xfrm>
          <a:off x="4035412" y="4380979"/>
          <a:ext cx="906037" cy="527956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81065</xdr:colOff>
      <xdr:row>30</xdr:row>
      <xdr:rowOff>121597</xdr:rowOff>
    </xdr:from>
    <xdr:to>
      <xdr:col>9</xdr:col>
      <xdr:colOff>405320</xdr:colOff>
      <xdr:row>37</xdr:row>
      <xdr:rowOff>74566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913EAC9-3AE6-4F3F-B9A4-E69A60DCF28D}"/>
            </a:ext>
          </a:extLst>
        </xdr:cNvPr>
        <xdr:cNvSpPr/>
      </xdr:nvSpPr>
      <xdr:spPr>
        <a:xfrm>
          <a:off x="2909990" y="5007922"/>
          <a:ext cx="2153055" cy="10864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LOKASI</a:t>
          </a:r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27</xdr:col>
      <xdr:colOff>303990</xdr:colOff>
      <xdr:row>56</xdr:row>
      <xdr:rowOff>101330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991C91-0CD6-413B-2869-D22C25E86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904" y="810638"/>
          <a:ext cx="14591490" cy="83698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DC31F-1931-4AD2-93BE-A5C6E6DD5A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10</xdr:col>
      <xdr:colOff>287966</xdr:colOff>
      <xdr:row>36</xdr:row>
      <xdr:rowOff>110755</xdr:rowOff>
    </xdr:from>
    <xdr:ext cx="930349" cy="468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95D6D6-4596-4403-81CE-2906BA3EEE86}"/>
            </a:ext>
          </a:extLst>
        </xdr:cNvPr>
        <xdr:cNvSpPr txBox="1"/>
      </xdr:nvSpPr>
      <xdr:spPr>
        <a:xfrm>
          <a:off x="5050466" y="5882905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3</xdr:col>
      <xdr:colOff>0</xdr:colOff>
      <xdr:row>7</xdr:row>
      <xdr:rowOff>0</xdr:rowOff>
    </xdr:from>
    <xdr:to>
      <xdr:col>29</xdr:col>
      <xdr:colOff>132907</xdr:colOff>
      <xdr:row>62</xdr:row>
      <xdr:rowOff>132907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6C2193-630A-CE99-01DD-DFE1C4434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349" y="1063256"/>
          <a:ext cx="15018488" cy="866110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34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35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43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398928</xdr:colOff>
      <xdr:row>141</xdr:row>
      <xdr:rowOff>68515</xdr:rowOff>
    </xdr:from>
    <xdr:to>
      <xdr:col>12</xdr:col>
      <xdr:colOff>189677</xdr:colOff>
      <xdr:row>144</xdr:row>
      <xdr:rowOff>164433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A168-2929-45ED-94FB-1254906C8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184780">
          <a:off x="11730316" y="35541856"/>
          <a:ext cx="1045808" cy="6338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1331</xdr:colOff>
      <xdr:row>7</xdr:row>
      <xdr:rowOff>119063</xdr:rowOff>
    </xdr:from>
    <xdr:to>
      <xdr:col>11</xdr:col>
      <xdr:colOff>370543</xdr:colOff>
      <xdr:row>24</xdr:row>
      <xdr:rowOff>137568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FB10BD-A488-4755-A580-96F22BD5D9C8}"/>
            </a:ext>
          </a:extLst>
        </xdr:cNvPr>
        <xdr:cNvSpPr/>
      </xdr:nvSpPr>
      <xdr:spPr>
        <a:xfrm>
          <a:off x="3739894" y="1226344"/>
          <a:ext cx="369212" cy="2661693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531CF31-0F5E-4478-A350-6DE199921846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5" name="Group 13">
          <a:extLst>
            <a:ext uri="{FF2B5EF4-FFF2-40B4-BE49-F238E27FC236}">
              <a16:creationId xmlns:a16="http://schemas.microsoft.com/office/drawing/2014/main" id="{9E7FFDC6-1378-4FC0-BFAF-842235EC04FD}"/>
            </a:ext>
          </a:extLst>
        </xdr:cNvPr>
        <xdr:cNvGrpSpPr/>
      </xdr:nvGrpSpPr>
      <xdr:grpSpPr>
        <a:xfrm>
          <a:off x="9876428" y="838059"/>
          <a:ext cx="78668" cy="76739"/>
          <a:chOff x="9937028" y="802652"/>
          <a:chExt cx="83991" cy="77961"/>
        </a:xfrm>
      </xdr:grpSpPr>
      <xdr:sp macro="" textlink="">
        <xdr:nvSpPr>
          <xdr:cNvPr id="6" name="Oval 1">
            <a:extLst>
              <a:ext uri="{FF2B5EF4-FFF2-40B4-BE49-F238E27FC236}">
                <a16:creationId xmlns:a16="http://schemas.microsoft.com/office/drawing/2014/main" id="{26EA29F5-20BD-0A26-CAD2-8E589A6482F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7" name="Straight Connector 3">
            <a:extLst>
              <a:ext uri="{FF2B5EF4-FFF2-40B4-BE49-F238E27FC236}">
                <a16:creationId xmlns:a16="http://schemas.microsoft.com/office/drawing/2014/main" id="{CA8C1842-6A7D-47EF-5B49-21926060D2A1}"/>
              </a:ext>
            </a:extLst>
          </xdr:cNvPr>
          <xdr:cNvCxnSpPr>
            <a:stCxn id="27" idx="1"/>
            <a:endCxn id="27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FCB38E7F-FD25-772D-A66C-6390C76180C6}"/>
              </a:ext>
            </a:extLst>
          </xdr:cNvPr>
          <xdr:cNvCxnSpPr>
            <a:stCxn id="27" idx="3"/>
            <a:endCxn id="27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02254D6-09CE-4965-9078-E0FB334F2E8E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10" name="Group 14">
          <a:extLst>
            <a:ext uri="{FF2B5EF4-FFF2-40B4-BE49-F238E27FC236}">
              <a16:creationId xmlns:a16="http://schemas.microsoft.com/office/drawing/2014/main" id="{C645B79F-862E-4CF9-94FB-CCA4F43B10FA}"/>
            </a:ext>
          </a:extLst>
        </xdr:cNvPr>
        <xdr:cNvGrpSpPr/>
      </xdr:nvGrpSpPr>
      <xdr:grpSpPr>
        <a:xfrm>
          <a:off x="10636034" y="840891"/>
          <a:ext cx="80096" cy="76739"/>
          <a:chOff x="9937028" y="802652"/>
          <a:chExt cx="83991" cy="77961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9B6A4A94-E015-FB6D-18EF-33613C2CFD02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EFCAAEAB-E2C8-99B4-7147-AEFCD58B3E83}"/>
              </a:ext>
            </a:extLst>
          </xdr:cNvPr>
          <xdr:cNvCxnSpPr>
            <a:stCxn id="11" idx="1"/>
            <a:endCxn id="11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9322ECD9-1B10-02E4-6F7B-7770C069F38A}"/>
              </a:ext>
            </a:extLst>
          </xdr:cNvPr>
          <xdr:cNvCxnSpPr>
            <a:stCxn id="11" idx="3"/>
            <a:endCxn id="11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58E8AEE-C9C4-4364-A009-D2EC7FCF9B64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52CC273-60B2-4F9A-A282-F0509F9FCF39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F4C1799-2C37-46E9-ACB4-51C884F29716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137B75A-E79B-42D7-9160-91C6E5E926FE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75BD38A-4DF9-43E6-A63B-8659063165F8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EFD423C-F444-468C-AA19-66D70436A0EF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422D29F5-C7B5-48C5-8683-88C29D9B9A3F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8901125-B683-456D-BC1E-CC8A38CC5A6B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60DEFA3-E75D-41D6-BD2A-E73F48D7FCB8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EE61102-79E6-4DC1-913B-3A683C4A6B10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415E916-6CA2-420E-B90B-494F8A3214FB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962E19D-58CC-4939-8289-0FA0583E56A2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947579C-F103-42F7-B9B4-AD8AB11392A3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7" name="Straight Connector 50">
          <a:extLst>
            <a:ext uri="{FF2B5EF4-FFF2-40B4-BE49-F238E27FC236}">
              <a16:creationId xmlns:a16="http://schemas.microsoft.com/office/drawing/2014/main" id="{24F4A403-B68B-4053-91AD-600203D282AB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FB3A5A66-4437-4486-A572-C5CCF24363F3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9" name="Straight Connector 52">
          <a:extLst>
            <a:ext uri="{FF2B5EF4-FFF2-40B4-BE49-F238E27FC236}">
              <a16:creationId xmlns:a16="http://schemas.microsoft.com/office/drawing/2014/main" id="{CBAA4437-F297-4858-B03C-1F91EC4844B4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1405A52-A82C-4E19-8B99-22A33499EEB7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8320E8FE-2663-4AF3-87F5-B5B3290CC546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B25C450-3951-4272-909A-44EBA0082AA9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711B782C-A97E-4BD9-A805-6F675E8D2D4B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17CCD80-BF62-43CB-969C-7B44DFB8EB4C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8E9427B-3DEB-4D24-BA72-A0FEEFE1B0FF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C1576B7-E19F-4AF0-B629-D1DE3A53D6D8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FDE22AE7-7824-4064-9466-A6C11BC854DA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3325304-76F3-4CCA-97A6-A41BE7E8EB3C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9" name="Group 73">
          <a:extLst>
            <a:ext uri="{FF2B5EF4-FFF2-40B4-BE49-F238E27FC236}">
              <a16:creationId xmlns:a16="http://schemas.microsoft.com/office/drawing/2014/main" id="{E27ADBEB-97A0-441B-9D11-6864148EB1B4}"/>
            </a:ext>
          </a:extLst>
        </xdr:cNvPr>
        <xdr:cNvGrpSpPr/>
      </xdr:nvGrpSpPr>
      <xdr:grpSpPr>
        <a:xfrm>
          <a:off x="9798511" y="2080799"/>
          <a:ext cx="197006" cy="122930"/>
          <a:chOff x="9837964" y="2071683"/>
          <a:chExt cx="197304" cy="122468"/>
        </a:xfrm>
      </xdr:grpSpPr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E6283D77-2B89-6A79-B54F-FA26E106A5F4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8A551F9F-ECFF-83FF-60C3-E678AFBC2A81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2" name="Group 74">
          <a:extLst>
            <a:ext uri="{FF2B5EF4-FFF2-40B4-BE49-F238E27FC236}">
              <a16:creationId xmlns:a16="http://schemas.microsoft.com/office/drawing/2014/main" id="{EBE7BC59-3D9B-4288-B3C8-5AB22E14671F}"/>
            </a:ext>
          </a:extLst>
        </xdr:cNvPr>
        <xdr:cNvGrpSpPr/>
      </xdr:nvGrpSpPr>
      <xdr:grpSpPr>
        <a:xfrm>
          <a:off x="10591135" y="2081382"/>
          <a:ext cx="198434" cy="122929"/>
          <a:chOff x="9837964" y="2071684"/>
          <a:chExt cx="197304" cy="122467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D387ABFF-0076-1846-AF07-60FEF0FB6071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147501FD-7637-50AB-BF63-7B10E777169F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5" name="Group 89">
          <a:extLst>
            <a:ext uri="{FF2B5EF4-FFF2-40B4-BE49-F238E27FC236}">
              <a16:creationId xmlns:a16="http://schemas.microsoft.com/office/drawing/2014/main" id="{F6932614-DA95-4DD9-B9CB-7597281F91AD}"/>
            </a:ext>
          </a:extLst>
        </xdr:cNvPr>
        <xdr:cNvGrpSpPr/>
      </xdr:nvGrpSpPr>
      <xdr:grpSpPr>
        <a:xfrm>
          <a:off x="9733581" y="2251595"/>
          <a:ext cx="321021" cy="83914"/>
          <a:chOff x="9821479" y="2199918"/>
          <a:chExt cx="316053" cy="85250"/>
        </a:xfrm>
      </xdr:grpSpPr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78674308-C358-3D49-0E4E-8F2B4B06F91C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79">
            <a:extLst>
              <a:ext uri="{FF2B5EF4-FFF2-40B4-BE49-F238E27FC236}">
                <a16:creationId xmlns:a16="http://schemas.microsoft.com/office/drawing/2014/main" id="{4034A629-69F3-6244-6596-57EA672B76E0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80">
            <a:extLst>
              <a:ext uri="{FF2B5EF4-FFF2-40B4-BE49-F238E27FC236}">
                <a16:creationId xmlns:a16="http://schemas.microsoft.com/office/drawing/2014/main" id="{391BAF04-2257-04FD-827E-44481875ADC4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88">
            <a:extLst>
              <a:ext uri="{FF2B5EF4-FFF2-40B4-BE49-F238E27FC236}">
                <a16:creationId xmlns:a16="http://schemas.microsoft.com/office/drawing/2014/main" id="{18D67689-F6DF-3FD4-9DEF-D97F6C19844F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50" name="Group 90">
          <a:extLst>
            <a:ext uri="{FF2B5EF4-FFF2-40B4-BE49-F238E27FC236}">
              <a16:creationId xmlns:a16="http://schemas.microsoft.com/office/drawing/2014/main" id="{23464608-75C9-43EC-BBBB-344F210ED713}"/>
            </a:ext>
          </a:extLst>
        </xdr:cNvPr>
        <xdr:cNvGrpSpPr/>
      </xdr:nvGrpSpPr>
      <xdr:grpSpPr>
        <a:xfrm>
          <a:off x="10521887" y="2251595"/>
          <a:ext cx="322449" cy="83914"/>
          <a:chOff x="9821479" y="2199918"/>
          <a:chExt cx="316053" cy="85250"/>
        </a:xfrm>
      </xdr:grpSpPr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63E5F027-D46E-8905-E085-828EF7BA79FC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7851504B-75DA-E0EA-B950-390F3BD8B92B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BA9C3CD7-A858-8C53-B434-8DC872B0D820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85D3B4FF-9CBC-06B2-4AFD-C6747A66FBC4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24086C81-87F1-47A1-9EE3-AD5C5F042F84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B47C48C-63FB-4C90-A3A6-7D8D1340E19A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BD9B3C5A-AAAA-41C2-AE00-B86E6337C508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1BC533A-D8F3-4A7F-8A4B-839DAE86A791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9" name="Group 155">
          <a:extLst>
            <a:ext uri="{FF2B5EF4-FFF2-40B4-BE49-F238E27FC236}">
              <a16:creationId xmlns:a16="http://schemas.microsoft.com/office/drawing/2014/main" id="{35A374C7-8496-443E-908D-73ACCD96EA35}"/>
            </a:ext>
          </a:extLst>
        </xdr:cNvPr>
        <xdr:cNvGrpSpPr/>
      </xdr:nvGrpSpPr>
      <xdr:grpSpPr>
        <a:xfrm>
          <a:off x="9852130" y="1938748"/>
          <a:ext cx="117265" cy="62050"/>
          <a:chOff x="9933529" y="1884698"/>
          <a:chExt cx="120949" cy="61119"/>
        </a:xfrm>
      </xdr:grpSpPr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92E04300-66FF-2E2F-29F5-94D78D5671EB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1" name="Isosceles Triangle 60">
            <a:extLst>
              <a:ext uri="{FF2B5EF4-FFF2-40B4-BE49-F238E27FC236}">
                <a16:creationId xmlns:a16="http://schemas.microsoft.com/office/drawing/2014/main" id="{D0ACD01E-FDC2-069E-F48F-42EF70B0CF1A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2" name="Isosceles Triangle 61">
            <a:extLst>
              <a:ext uri="{FF2B5EF4-FFF2-40B4-BE49-F238E27FC236}">
                <a16:creationId xmlns:a16="http://schemas.microsoft.com/office/drawing/2014/main" id="{4CEA8271-2F71-A899-FBC5-96FF1AAABCE3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3" name="Group 134">
          <a:extLst>
            <a:ext uri="{FF2B5EF4-FFF2-40B4-BE49-F238E27FC236}">
              <a16:creationId xmlns:a16="http://schemas.microsoft.com/office/drawing/2014/main" id="{DC83102A-D189-4B6B-9BF2-F2EBD1D855C0}"/>
            </a:ext>
          </a:extLst>
        </xdr:cNvPr>
        <xdr:cNvGrpSpPr/>
      </xdr:nvGrpSpPr>
      <xdr:grpSpPr>
        <a:xfrm>
          <a:off x="10625910" y="1939454"/>
          <a:ext cx="118693" cy="62050"/>
          <a:chOff x="10690412" y="1882091"/>
          <a:chExt cx="120949" cy="61416"/>
        </a:xfrm>
      </xdr:grpSpPr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F8D553A5-1A18-6DF1-AFCE-C197EC5C4840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5" name="Isosceles Triangle 64">
            <a:extLst>
              <a:ext uri="{FF2B5EF4-FFF2-40B4-BE49-F238E27FC236}">
                <a16:creationId xmlns:a16="http://schemas.microsoft.com/office/drawing/2014/main" id="{727FC2D4-2DEC-CDE6-ECE7-15106B3995C3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6" name="Isosceles Triangle 65">
            <a:extLst>
              <a:ext uri="{FF2B5EF4-FFF2-40B4-BE49-F238E27FC236}">
                <a16:creationId xmlns:a16="http://schemas.microsoft.com/office/drawing/2014/main" id="{9A925BF5-723F-7026-33C1-A8EBF4030C20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7" name="Picture 66">
          <a:extLst>
            <a:ext uri="{FF2B5EF4-FFF2-40B4-BE49-F238E27FC236}">
              <a16:creationId xmlns:a16="http://schemas.microsoft.com/office/drawing/2014/main" id="{7271E025-88D3-4B4B-9357-A2C9374852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8390FE69-9063-4047-A132-145786A2DDAE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3D003C9F-6A5D-4BD3-AB94-4E7A1066A555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1D0F31CD-5D87-43A5-93F3-7A7119A2EAE2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BCEAA00-F144-45C3-9D36-732C1D45452E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0C74CAF-14F3-4194-AD30-C13ED11F34BC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2EA654A-8B26-45F8-8158-619BBD0A1AC1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57</xdr:row>
      <xdr:rowOff>117730</xdr:rowOff>
    </xdr:from>
    <xdr:to>
      <xdr:col>20</xdr:col>
      <xdr:colOff>52443</xdr:colOff>
      <xdr:row>58</xdr:row>
      <xdr:rowOff>48201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AF721AAF-5F76-4207-B726-034C511EF78A}"/>
            </a:ext>
          </a:extLst>
        </xdr:cNvPr>
        <xdr:cNvGrpSpPr/>
      </xdr:nvGrpSpPr>
      <xdr:grpSpPr>
        <a:xfrm rot="21429191">
          <a:off x="7136184" y="9106949"/>
          <a:ext cx="83822" cy="85252"/>
          <a:chOff x="12175074" y="2285812"/>
          <a:chExt cx="107252" cy="65186"/>
        </a:xfrm>
      </xdr:grpSpPr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DE74D4EA-86AD-8913-0842-28E263495122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19C9CAAC-BD3F-E1FE-B0C3-F8911EFB096B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FFBF1FDE-FF48-2C17-32A7-4EC95579F679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25518294-D577-4F96-A7EC-8130C01C34EB}"/>
            </a:ext>
          </a:extLst>
        </xdr:cNvPr>
        <xdr:cNvGrpSpPr/>
      </xdr:nvGrpSpPr>
      <xdr:grpSpPr>
        <a:xfrm>
          <a:off x="12692304" y="2339000"/>
          <a:ext cx="107252" cy="67569"/>
          <a:chOff x="13029613" y="2289822"/>
          <a:chExt cx="107252" cy="65187"/>
        </a:xfrm>
      </xdr:grpSpPr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EE84952E-0726-1C96-12B3-CC9F2A1B7A9F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50">
            <a:extLst>
              <a:ext uri="{FF2B5EF4-FFF2-40B4-BE49-F238E27FC236}">
                <a16:creationId xmlns:a16="http://schemas.microsoft.com/office/drawing/2014/main" id="{48AC4B82-6E45-2C4A-CB10-E7DD0428FE6E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DB760121-C099-26B2-7364-F31F2C49F12A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2" name="Grup 234">
          <a:extLst>
            <a:ext uri="{FF2B5EF4-FFF2-40B4-BE49-F238E27FC236}">
              <a16:creationId xmlns:a16="http://schemas.microsoft.com/office/drawing/2014/main" id="{88C534F5-243F-4A9E-AC8A-0DAB3FF472AB}"/>
            </a:ext>
          </a:extLst>
        </xdr:cNvPr>
        <xdr:cNvGrpSpPr/>
      </xdr:nvGrpSpPr>
      <xdr:grpSpPr>
        <a:xfrm>
          <a:off x="12648776" y="2486348"/>
          <a:ext cx="139135" cy="69139"/>
          <a:chOff x="13302191" y="2320613"/>
          <a:chExt cx="139135" cy="57233"/>
        </a:xfrm>
      </xdr:grpSpPr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3C5B8BF0-3C24-0970-FF13-B9284D6401B5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8676108-42C4-4141-E6D3-79FF1DA75DD5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BDB96075-2262-9BC8-53F2-192ED2076741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A07BBD33-5B37-5DC6-C8F5-86BD13E8448C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7404886E-5996-41DD-B7B7-2EACE6136CE0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CEDDB3F9-DA6B-4DE9-9D0E-5DB978BFBED6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9" name="Group 73">
          <a:extLst>
            <a:ext uri="{FF2B5EF4-FFF2-40B4-BE49-F238E27FC236}">
              <a16:creationId xmlns:a16="http://schemas.microsoft.com/office/drawing/2014/main" id="{528C63AD-EED9-4685-A917-6CAAA44B8A17}"/>
            </a:ext>
          </a:extLst>
        </xdr:cNvPr>
        <xdr:cNvGrpSpPr/>
      </xdr:nvGrpSpPr>
      <xdr:grpSpPr>
        <a:xfrm>
          <a:off x="11854483" y="2938525"/>
          <a:ext cx="206054" cy="122931"/>
          <a:chOff x="9837964" y="2071683"/>
          <a:chExt cx="197304" cy="122468"/>
        </a:xfrm>
      </xdr:grpSpPr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C5514431-1595-6303-1613-2735B1EB4D7A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1F8E34BF-A652-5089-A1B9-CF8CD234EDC0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2" name="Group 74">
          <a:extLst>
            <a:ext uri="{FF2B5EF4-FFF2-40B4-BE49-F238E27FC236}">
              <a16:creationId xmlns:a16="http://schemas.microsoft.com/office/drawing/2014/main" id="{D163F640-39D2-483F-BC6E-94DD6BCFDCE0}"/>
            </a:ext>
          </a:extLst>
        </xdr:cNvPr>
        <xdr:cNvGrpSpPr/>
      </xdr:nvGrpSpPr>
      <xdr:grpSpPr>
        <a:xfrm>
          <a:off x="12648535" y="2939108"/>
          <a:ext cx="206054" cy="122930"/>
          <a:chOff x="9837964" y="2071684"/>
          <a:chExt cx="197304" cy="122467"/>
        </a:xfrm>
      </xdr:grpSpPr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83E29635-B92B-1E6C-7F07-8C5714F7D187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1FC23075-2632-DD12-EFCA-B2B405B8D1CE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5" name="Group 89">
          <a:extLst>
            <a:ext uri="{FF2B5EF4-FFF2-40B4-BE49-F238E27FC236}">
              <a16:creationId xmlns:a16="http://schemas.microsoft.com/office/drawing/2014/main" id="{C91550F4-8CE9-4053-A1E5-38B559362C7D}"/>
            </a:ext>
          </a:extLst>
        </xdr:cNvPr>
        <xdr:cNvGrpSpPr/>
      </xdr:nvGrpSpPr>
      <xdr:grpSpPr>
        <a:xfrm>
          <a:off x="11797173" y="3109322"/>
          <a:ext cx="322449" cy="86295"/>
          <a:chOff x="9821479" y="2199918"/>
          <a:chExt cx="316053" cy="85250"/>
        </a:xfrm>
      </xdr:grpSpPr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84D33263-72EA-A61D-ABAC-992E71D65FC3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79">
            <a:extLst>
              <a:ext uri="{FF2B5EF4-FFF2-40B4-BE49-F238E27FC236}">
                <a16:creationId xmlns:a16="http://schemas.microsoft.com/office/drawing/2014/main" id="{05314513-57F5-F568-572A-3E5D581C919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80">
            <a:extLst>
              <a:ext uri="{FF2B5EF4-FFF2-40B4-BE49-F238E27FC236}">
                <a16:creationId xmlns:a16="http://schemas.microsoft.com/office/drawing/2014/main" id="{F6DB18F5-A91C-8036-A59B-6D311A67DF14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88">
            <a:extLst>
              <a:ext uri="{FF2B5EF4-FFF2-40B4-BE49-F238E27FC236}">
                <a16:creationId xmlns:a16="http://schemas.microsoft.com/office/drawing/2014/main" id="{EC7E3F5C-A7F0-B047-BCC2-2DE45065EE5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100" name="Group 90">
          <a:extLst>
            <a:ext uri="{FF2B5EF4-FFF2-40B4-BE49-F238E27FC236}">
              <a16:creationId xmlns:a16="http://schemas.microsoft.com/office/drawing/2014/main" id="{41F86425-1CC4-4458-A32C-0F24118D0BF6}"/>
            </a:ext>
          </a:extLst>
        </xdr:cNvPr>
        <xdr:cNvGrpSpPr/>
      </xdr:nvGrpSpPr>
      <xdr:grpSpPr>
        <a:xfrm>
          <a:off x="12586907" y="3109322"/>
          <a:ext cx="322449" cy="86295"/>
          <a:chOff x="9821479" y="2199918"/>
          <a:chExt cx="316053" cy="85250"/>
        </a:xfrm>
      </xdr:grpSpPr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BC8CC6F9-F59E-3F74-4F16-0A24253E453E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9A099BC2-49D5-F447-4C7F-71B393D21201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53FE4157-04FE-F42A-1A1B-6CF6F5F4D16F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556E6CC1-2F7F-7621-9339-317DC29CEC8A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B432974A-DA7B-4E21-85FA-1F835F714FCD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78B7C172-8586-4108-A717-1FCF0103B2A2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7167CE8D-44F3-4502-8AE2-3F3200D51187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573E6518-4273-4D10-8035-52417E7851C5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9" name="Group 155">
          <a:extLst>
            <a:ext uri="{FF2B5EF4-FFF2-40B4-BE49-F238E27FC236}">
              <a16:creationId xmlns:a16="http://schemas.microsoft.com/office/drawing/2014/main" id="{212D8B6A-C597-46E9-BE4F-971F105DBC43}"/>
            </a:ext>
          </a:extLst>
        </xdr:cNvPr>
        <xdr:cNvGrpSpPr/>
      </xdr:nvGrpSpPr>
      <xdr:grpSpPr>
        <a:xfrm>
          <a:off x="11908102" y="2800760"/>
          <a:ext cx="126313" cy="64431"/>
          <a:chOff x="9933529" y="1884698"/>
          <a:chExt cx="120949" cy="61119"/>
        </a:xfrm>
      </xdr:grpSpPr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8B7F36C9-98B0-8CF9-A487-603E0D6846FC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0B2A1FC9-8FD9-EF0A-6D79-5110C354FD67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2" name="Isosceles Triangle 111">
            <a:extLst>
              <a:ext uri="{FF2B5EF4-FFF2-40B4-BE49-F238E27FC236}">
                <a16:creationId xmlns:a16="http://schemas.microsoft.com/office/drawing/2014/main" id="{CF1150A9-AFC7-35EE-3987-B94FE240F80B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3" name="Group 134">
          <a:extLst>
            <a:ext uri="{FF2B5EF4-FFF2-40B4-BE49-F238E27FC236}">
              <a16:creationId xmlns:a16="http://schemas.microsoft.com/office/drawing/2014/main" id="{E77E8741-2457-4DC5-91F1-40D5245CAA5A}"/>
            </a:ext>
          </a:extLst>
        </xdr:cNvPr>
        <xdr:cNvGrpSpPr/>
      </xdr:nvGrpSpPr>
      <xdr:grpSpPr>
        <a:xfrm>
          <a:off x="12683310" y="2801466"/>
          <a:ext cx="126313" cy="64431"/>
          <a:chOff x="10690412" y="1882091"/>
          <a:chExt cx="120949" cy="61416"/>
        </a:xfrm>
      </xdr:grpSpPr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960941D5-E593-5CB6-75FA-7CE7660EE921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5" name="Isosceles Triangle 114">
            <a:extLst>
              <a:ext uri="{FF2B5EF4-FFF2-40B4-BE49-F238E27FC236}">
                <a16:creationId xmlns:a16="http://schemas.microsoft.com/office/drawing/2014/main" id="{57D62116-BE0E-BED7-A287-8D106A893C36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6" name="Isosceles Triangle 115">
            <a:extLst>
              <a:ext uri="{FF2B5EF4-FFF2-40B4-BE49-F238E27FC236}">
                <a16:creationId xmlns:a16="http://schemas.microsoft.com/office/drawing/2014/main" id="{6671B3FE-8915-BBFC-7753-945A493014F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20616</xdr:colOff>
      <xdr:row>66</xdr:row>
      <xdr:rowOff>140158</xdr:rowOff>
    </xdr:from>
    <xdr:to>
      <xdr:col>12</xdr:col>
      <xdr:colOff>109399</xdr:colOff>
      <xdr:row>69</xdr:row>
      <xdr:rowOff>2844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E6BCBD9B-5B8C-4055-95BF-18C2102C34F7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65</xdr:row>
      <xdr:rowOff>11038</xdr:rowOff>
    </xdr:from>
    <xdr:to>
      <xdr:col>6</xdr:col>
      <xdr:colOff>305994</xdr:colOff>
      <xdr:row>66</xdr:row>
      <xdr:rowOff>109715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2482C239-FDE7-44AA-91F7-DF47E4506A3A}"/>
            </a:ext>
          </a:extLst>
        </xdr:cNvPr>
        <xdr:cNvSpPr/>
      </xdr:nvSpPr>
      <xdr:spPr>
        <a:xfrm>
          <a:off x="1890543" y="10069438"/>
          <a:ext cx="244251" cy="25107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58</xdr:row>
      <xdr:rowOff>74365</xdr:rowOff>
    </xdr:from>
    <xdr:to>
      <xdr:col>4</xdr:col>
      <xdr:colOff>330975</xdr:colOff>
      <xdr:row>65</xdr:row>
      <xdr:rowOff>109539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F15C542-120E-43A4-9AE1-FE1FA5F92C3D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64</xdr:row>
      <xdr:rowOff>2547</xdr:rowOff>
    </xdr:from>
    <xdr:to>
      <xdr:col>12</xdr:col>
      <xdr:colOff>52892</xdr:colOff>
      <xdr:row>67</xdr:row>
      <xdr:rowOff>79589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7834D3E7-0D4E-4C6B-B2FD-5D3F97216946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65</xdr:row>
      <xdr:rowOff>58653</xdr:rowOff>
    </xdr:from>
    <xdr:to>
      <xdr:col>19</xdr:col>
      <xdr:colOff>43083</xdr:colOff>
      <xdr:row>66</xdr:row>
      <xdr:rowOff>98620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30694E96-76EA-49FE-826D-B8E08B81F034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6</xdr:col>
      <xdr:colOff>183869</xdr:colOff>
      <xdr:row>59</xdr:row>
      <xdr:rowOff>104775</xdr:rowOff>
    </xdr:from>
    <xdr:to>
      <xdr:col>7</xdr:col>
      <xdr:colOff>52388</xdr:colOff>
      <xdr:row>65</xdr:row>
      <xdr:rowOff>11038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EA3917BC-6FA2-4FDE-9EF7-2F4DE5C34914}"/>
            </a:ext>
          </a:extLst>
        </xdr:cNvPr>
        <xdr:cNvCxnSpPr>
          <a:cxnSpLocks/>
          <a:endCxn id="118" idx="0"/>
        </xdr:cNvCxnSpPr>
      </xdr:nvCxnSpPr>
      <xdr:spPr bwMode="auto">
        <a:xfrm flipH="1">
          <a:off x="2012669" y="9248775"/>
          <a:ext cx="249519" cy="8206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0</xdr:rowOff>
    </xdr:from>
    <xdr:to>
      <xdr:col>4</xdr:col>
      <xdr:colOff>362274</xdr:colOff>
      <xdr:row>75</xdr:row>
      <xdr:rowOff>68189</xdr:rowOff>
    </xdr:to>
    <xdr:sp macro="" textlink="">
      <xdr:nvSpPr>
        <xdr:cNvPr id="123" name="TextBox 162">
          <a:extLst>
            <a:ext uri="{FF2B5EF4-FFF2-40B4-BE49-F238E27FC236}">
              <a16:creationId xmlns:a16="http://schemas.microsoft.com/office/drawing/2014/main" id="{59223D47-500A-4C0B-BEC5-BB88AD894B19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70</xdr:row>
      <xdr:rowOff>34290</xdr:rowOff>
    </xdr:from>
    <xdr:to>
      <xdr:col>7</xdr:col>
      <xdr:colOff>177596</xdr:colOff>
      <xdr:row>76</xdr:row>
      <xdr:rowOff>12222</xdr:rowOff>
    </xdr:to>
    <xdr:sp macro="" textlink="">
      <xdr:nvSpPr>
        <xdr:cNvPr id="124" name="TextBox 145">
          <a:extLst>
            <a:ext uri="{FF2B5EF4-FFF2-40B4-BE49-F238E27FC236}">
              <a16:creationId xmlns:a16="http://schemas.microsoft.com/office/drawing/2014/main" id="{6C554821-3597-43D9-B9C2-2AF02AD14A46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70</xdr:row>
      <xdr:rowOff>17145</xdr:rowOff>
    </xdr:from>
    <xdr:to>
      <xdr:col>10</xdr:col>
      <xdr:colOff>277372</xdr:colOff>
      <xdr:row>74</xdr:row>
      <xdr:rowOff>97177</xdr:rowOff>
    </xdr:to>
    <xdr:sp macro="" textlink="">
      <xdr:nvSpPr>
        <xdr:cNvPr id="125" name="TextBox 157">
          <a:extLst>
            <a:ext uri="{FF2B5EF4-FFF2-40B4-BE49-F238E27FC236}">
              <a16:creationId xmlns:a16="http://schemas.microsoft.com/office/drawing/2014/main" id="{FA5A4ECE-4858-4F15-B6D4-4E4D2F52F099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9</xdr:col>
      <xdr:colOff>147007</xdr:colOff>
      <xdr:row>56</xdr:row>
      <xdr:rowOff>131649</xdr:rowOff>
    </xdr:to>
    <xdr:grpSp>
      <xdr:nvGrpSpPr>
        <xdr:cNvPr id="126" name="Group 13">
          <a:extLst>
            <a:ext uri="{FF2B5EF4-FFF2-40B4-BE49-F238E27FC236}">
              <a16:creationId xmlns:a16="http://schemas.microsoft.com/office/drawing/2014/main" id="{250CDE8F-CF78-4403-9CD4-8BD3B8F71DD9}"/>
            </a:ext>
          </a:extLst>
        </xdr:cNvPr>
        <xdr:cNvGrpSpPr/>
      </xdr:nvGrpSpPr>
      <xdr:grpSpPr>
        <a:xfrm>
          <a:off x="2976563" y="8834438"/>
          <a:ext cx="147007" cy="131649"/>
          <a:chOff x="9937028" y="802652"/>
          <a:chExt cx="83991" cy="77961"/>
        </a:xfrm>
      </xdr:grpSpPr>
      <xdr:sp macro="" textlink="">
        <xdr:nvSpPr>
          <xdr:cNvPr id="127" name="Oval 1">
            <a:extLst>
              <a:ext uri="{FF2B5EF4-FFF2-40B4-BE49-F238E27FC236}">
                <a16:creationId xmlns:a16="http://schemas.microsoft.com/office/drawing/2014/main" id="{11FEDA6A-6809-4108-9EB4-74A7D2CCE610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8" name="Straight Connector 3">
            <a:extLst>
              <a:ext uri="{FF2B5EF4-FFF2-40B4-BE49-F238E27FC236}">
                <a16:creationId xmlns:a16="http://schemas.microsoft.com/office/drawing/2014/main" id="{AE9DF791-FA88-60D4-6BB8-3C800B3BF90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7">
            <a:extLst>
              <a:ext uri="{FF2B5EF4-FFF2-40B4-BE49-F238E27FC236}">
                <a16:creationId xmlns:a16="http://schemas.microsoft.com/office/drawing/2014/main" id="{BBF30D6E-FC42-C35A-87D5-FF5FAFA1C0EC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55</xdr:row>
      <xdr:rowOff>131446</xdr:rowOff>
    </xdr:from>
    <xdr:to>
      <xdr:col>10</xdr:col>
      <xdr:colOff>181246</xdr:colOff>
      <xdr:row>56</xdr:row>
      <xdr:rowOff>120219</xdr:rowOff>
    </xdr:to>
    <xdr:grpSp>
      <xdr:nvGrpSpPr>
        <xdr:cNvPr id="130" name="Group 13">
          <a:extLst>
            <a:ext uri="{FF2B5EF4-FFF2-40B4-BE49-F238E27FC236}">
              <a16:creationId xmlns:a16="http://schemas.microsoft.com/office/drawing/2014/main" id="{84DE0A05-4C13-4669-9FE4-EAD637AB2B6B}"/>
            </a:ext>
          </a:extLst>
        </xdr:cNvPr>
        <xdr:cNvGrpSpPr/>
      </xdr:nvGrpSpPr>
      <xdr:grpSpPr>
        <a:xfrm>
          <a:off x="3380423" y="8811102"/>
          <a:ext cx="158386" cy="143555"/>
          <a:chOff x="9937028" y="802652"/>
          <a:chExt cx="83991" cy="77961"/>
        </a:xfrm>
      </xdr:grpSpPr>
      <xdr:sp macro="" textlink="">
        <xdr:nvSpPr>
          <xdr:cNvPr id="131" name="Oval 1">
            <a:extLst>
              <a:ext uri="{FF2B5EF4-FFF2-40B4-BE49-F238E27FC236}">
                <a16:creationId xmlns:a16="http://schemas.microsoft.com/office/drawing/2014/main" id="{D069FF52-4867-E135-85C9-79694074534D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2" name="Straight Connector 3">
            <a:extLst>
              <a:ext uri="{FF2B5EF4-FFF2-40B4-BE49-F238E27FC236}">
                <a16:creationId xmlns:a16="http://schemas.microsoft.com/office/drawing/2014/main" id="{BCF5D2FC-EA7A-FC85-EFED-434EAC12CB3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7">
            <a:extLst>
              <a:ext uri="{FF2B5EF4-FFF2-40B4-BE49-F238E27FC236}">
                <a16:creationId xmlns:a16="http://schemas.microsoft.com/office/drawing/2014/main" id="{222117A6-2916-D704-E7EE-9BBC19E959E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56</xdr:row>
      <xdr:rowOff>17144</xdr:rowOff>
    </xdr:from>
    <xdr:to>
      <xdr:col>11</xdr:col>
      <xdr:colOff>334443</xdr:colOff>
      <xdr:row>57</xdr:row>
      <xdr:rowOff>5919</xdr:rowOff>
    </xdr:to>
    <xdr:grpSp>
      <xdr:nvGrpSpPr>
        <xdr:cNvPr id="134" name="Group 13">
          <a:extLst>
            <a:ext uri="{FF2B5EF4-FFF2-40B4-BE49-F238E27FC236}">
              <a16:creationId xmlns:a16="http://schemas.microsoft.com/office/drawing/2014/main" id="{02647B3A-829B-45DE-BD81-F8C1AFC593BF}"/>
            </a:ext>
          </a:extLst>
        </xdr:cNvPr>
        <xdr:cNvGrpSpPr/>
      </xdr:nvGrpSpPr>
      <xdr:grpSpPr>
        <a:xfrm>
          <a:off x="3915728" y="8851582"/>
          <a:ext cx="157278" cy="143556"/>
          <a:chOff x="9937028" y="802652"/>
          <a:chExt cx="83991" cy="77961"/>
        </a:xfrm>
      </xdr:grpSpPr>
      <xdr:sp macro="" textlink="">
        <xdr:nvSpPr>
          <xdr:cNvPr id="135" name="Oval 1">
            <a:extLst>
              <a:ext uri="{FF2B5EF4-FFF2-40B4-BE49-F238E27FC236}">
                <a16:creationId xmlns:a16="http://schemas.microsoft.com/office/drawing/2014/main" id="{E40ED6C8-E450-A430-6AA1-6EF821DD7E9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" name="Straight Connector 3">
            <a:extLst>
              <a:ext uri="{FF2B5EF4-FFF2-40B4-BE49-F238E27FC236}">
                <a16:creationId xmlns:a16="http://schemas.microsoft.com/office/drawing/2014/main" id="{6EE47761-C6AF-EA40-8A27-B766B343E53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7">
            <a:extLst>
              <a:ext uri="{FF2B5EF4-FFF2-40B4-BE49-F238E27FC236}">
                <a16:creationId xmlns:a16="http://schemas.microsoft.com/office/drawing/2014/main" id="{4A790683-CB19-7265-EA41-1FF6F3EB978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56</xdr:row>
      <xdr:rowOff>11429</xdr:rowOff>
    </xdr:from>
    <xdr:to>
      <xdr:col>14</xdr:col>
      <xdr:colOff>7392</xdr:colOff>
      <xdr:row>57</xdr:row>
      <xdr:rowOff>647</xdr:rowOff>
    </xdr:to>
    <xdr:grpSp>
      <xdr:nvGrpSpPr>
        <xdr:cNvPr id="138" name="Group 13">
          <a:extLst>
            <a:ext uri="{FF2B5EF4-FFF2-40B4-BE49-F238E27FC236}">
              <a16:creationId xmlns:a16="http://schemas.microsoft.com/office/drawing/2014/main" id="{D5AC5EFB-6D56-4674-92FB-10A76D255043}"/>
            </a:ext>
          </a:extLst>
        </xdr:cNvPr>
        <xdr:cNvGrpSpPr/>
      </xdr:nvGrpSpPr>
      <xdr:grpSpPr>
        <a:xfrm>
          <a:off x="4763453" y="8845867"/>
          <a:ext cx="125502" cy="143999"/>
          <a:chOff x="9937028" y="802652"/>
          <a:chExt cx="83991" cy="77961"/>
        </a:xfrm>
      </xdr:grpSpPr>
      <xdr:sp macro="" textlink="">
        <xdr:nvSpPr>
          <xdr:cNvPr id="139" name="Oval 1">
            <a:extLst>
              <a:ext uri="{FF2B5EF4-FFF2-40B4-BE49-F238E27FC236}">
                <a16:creationId xmlns:a16="http://schemas.microsoft.com/office/drawing/2014/main" id="{936A8723-9FAB-6A5B-AB33-1CB616936DA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0" name="Straight Connector 3">
            <a:extLst>
              <a:ext uri="{FF2B5EF4-FFF2-40B4-BE49-F238E27FC236}">
                <a16:creationId xmlns:a16="http://schemas.microsoft.com/office/drawing/2014/main" id="{7C90D32C-92C8-E6F5-6295-71DB37135FC7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7">
            <a:extLst>
              <a:ext uri="{FF2B5EF4-FFF2-40B4-BE49-F238E27FC236}">
                <a16:creationId xmlns:a16="http://schemas.microsoft.com/office/drawing/2014/main" id="{2BC5FE8C-1677-B32B-5726-56460A1EDD4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56</xdr:row>
      <xdr:rowOff>85724</xdr:rowOff>
    </xdr:from>
    <xdr:to>
      <xdr:col>20</xdr:col>
      <xdr:colOff>371475</xdr:colOff>
      <xdr:row>56</xdr:row>
      <xdr:rowOff>97154</xdr:rowOff>
    </xdr:to>
    <xdr:cxnSp macro="">
      <xdr:nvCxnSpPr>
        <xdr:cNvPr id="142" name="Straight Connector 140">
          <a:extLst>
            <a:ext uri="{FF2B5EF4-FFF2-40B4-BE49-F238E27FC236}">
              <a16:creationId xmlns:a16="http://schemas.microsoft.com/office/drawing/2014/main" id="{E6B5C42C-8796-4AB4-89FF-4913A26080A5}"/>
            </a:ext>
          </a:extLst>
        </xdr:cNvPr>
        <xdr:cNvCxnSpPr>
          <a:cxnSpLocks/>
        </xdr:cNvCxnSpPr>
      </xdr:nvCxnSpPr>
      <xdr:spPr bwMode="auto">
        <a:xfrm flipH="1">
          <a:off x="6884670" y="877252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55</xdr:row>
      <xdr:rowOff>108585</xdr:rowOff>
    </xdr:from>
    <xdr:to>
      <xdr:col>17</xdr:col>
      <xdr:colOff>382905</xdr:colOff>
      <xdr:row>58</xdr:row>
      <xdr:rowOff>68579</xdr:rowOff>
    </xdr:to>
    <xdr:cxnSp macro="">
      <xdr:nvCxnSpPr>
        <xdr:cNvPr id="143" name="Straight Connector 139">
          <a:extLst>
            <a:ext uri="{FF2B5EF4-FFF2-40B4-BE49-F238E27FC236}">
              <a16:creationId xmlns:a16="http://schemas.microsoft.com/office/drawing/2014/main" id="{C531F896-FC60-42AD-AF1E-392B83BCFDC7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55</xdr:row>
      <xdr:rowOff>125730</xdr:rowOff>
    </xdr:from>
    <xdr:to>
      <xdr:col>15</xdr:col>
      <xdr:colOff>104547</xdr:colOff>
      <xdr:row>56</xdr:row>
      <xdr:rowOff>122164</xdr:rowOff>
    </xdr:to>
    <xdr:grpSp>
      <xdr:nvGrpSpPr>
        <xdr:cNvPr id="144" name="Group 13">
          <a:extLst>
            <a:ext uri="{FF2B5EF4-FFF2-40B4-BE49-F238E27FC236}">
              <a16:creationId xmlns:a16="http://schemas.microsoft.com/office/drawing/2014/main" id="{04E48950-CB5B-4BC5-A95C-2DEE93876BD1}"/>
            </a:ext>
          </a:extLst>
        </xdr:cNvPr>
        <xdr:cNvGrpSpPr/>
      </xdr:nvGrpSpPr>
      <xdr:grpSpPr>
        <a:xfrm>
          <a:off x="5241608" y="8805386"/>
          <a:ext cx="125502" cy="151216"/>
          <a:chOff x="9937028" y="802652"/>
          <a:chExt cx="83991" cy="77961"/>
        </a:xfrm>
      </xdr:grpSpPr>
      <xdr:sp macro="" textlink="">
        <xdr:nvSpPr>
          <xdr:cNvPr id="145" name="Oval 1">
            <a:extLst>
              <a:ext uri="{FF2B5EF4-FFF2-40B4-BE49-F238E27FC236}">
                <a16:creationId xmlns:a16="http://schemas.microsoft.com/office/drawing/2014/main" id="{737EAD7F-0EB0-BFC7-8169-EE16514451D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6" name="Straight Connector 3">
            <a:extLst>
              <a:ext uri="{FF2B5EF4-FFF2-40B4-BE49-F238E27FC236}">
                <a16:creationId xmlns:a16="http://schemas.microsoft.com/office/drawing/2014/main" id="{43359DAF-892B-93AF-029A-D6A9766B6D0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Connector 7">
            <a:extLst>
              <a:ext uri="{FF2B5EF4-FFF2-40B4-BE49-F238E27FC236}">
                <a16:creationId xmlns:a16="http://schemas.microsoft.com/office/drawing/2014/main" id="{F1EC409A-BA13-694E-2A6B-9ECB62A10EE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56</xdr:row>
      <xdr:rowOff>34290</xdr:rowOff>
    </xdr:from>
    <xdr:to>
      <xdr:col>16</xdr:col>
      <xdr:colOff>253008</xdr:colOff>
      <xdr:row>57</xdr:row>
      <xdr:rowOff>36818</xdr:rowOff>
    </xdr:to>
    <xdr:grpSp>
      <xdr:nvGrpSpPr>
        <xdr:cNvPr id="148" name="Group 13">
          <a:extLst>
            <a:ext uri="{FF2B5EF4-FFF2-40B4-BE49-F238E27FC236}">
              <a16:creationId xmlns:a16="http://schemas.microsoft.com/office/drawing/2014/main" id="{C943D3EB-311B-4973-A22C-58765B6F9E2C}"/>
            </a:ext>
          </a:extLst>
        </xdr:cNvPr>
        <xdr:cNvGrpSpPr/>
      </xdr:nvGrpSpPr>
      <xdr:grpSpPr>
        <a:xfrm>
          <a:off x="5752148" y="8868728"/>
          <a:ext cx="144423" cy="157309"/>
          <a:chOff x="9937028" y="802652"/>
          <a:chExt cx="83991" cy="77961"/>
        </a:xfrm>
      </xdr:grpSpPr>
      <xdr:sp macro="" textlink="">
        <xdr:nvSpPr>
          <xdr:cNvPr id="149" name="Oval 1">
            <a:extLst>
              <a:ext uri="{FF2B5EF4-FFF2-40B4-BE49-F238E27FC236}">
                <a16:creationId xmlns:a16="http://schemas.microsoft.com/office/drawing/2014/main" id="{5733A2D9-2FC0-ADDD-0F15-FDE7C9704CC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0" name="Straight Connector 3">
            <a:extLst>
              <a:ext uri="{FF2B5EF4-FFF2-40B4-BE49-F238E27FC236}">
                <a16:creationId xmlns:a16="http://schemas.microsoft.com/office/drawing/2014/main" id="{09F797FC-93D5-68CB-5475-21A5CFF2487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7">
            <a:extLst>
              <a:ext uri="{FF2B5EF4-FFF2-40B4-BE49-F238E27FC236}">
                <a16:creationId xmlns:a16="http://schemas.microsoft.com/office/drawing/2014/main" id="{6047966F-39ED-E8E7-D4E9-3867FEE05DF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58</xdr:row>
      <xdr:rowOff>51434</xdr:rowOff>
    </xdr:from>
    <xdr:to>
      <xdr:col>19</xdr:col>
      <xdr:colOff>5715</xdr:colOff>
      <xdr:row>58</xdr:row>
      <xdr:rowOff>62864</xdr:rowOff>
    </xdr:to>
    <xdr:cxnSp macro="">
      <xdr:nvCxnSpPr>
        <xdr:cNvPr id="152" name="Straight Arrow Connector 166">
          <a:extLst>
            <a:ext uri="{FF2B5EF4-FFF2-40B4-BE49-F238E27FC236}">
              <a16:creationId xmlns:a16="http://schemas.microsoft.com/office/drawing/2014/main" id="{00BBE6B5-75B7-4A19-87E7-23767ADBFB1F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65</xdr:row>
      <xdr:rowOff>57150</xdr:rowOff>
    </xdr:from>
    <xdr:to>
      <xdr:col>20</xdr:col>
      <xdr:colOff>4387</xdr:colOff>
      <xdr:row>66</xdr:row>
      <xdr:rowOff>97117</xdr:rowOff>
    </xdr:to>
    <xdr:sp macro="" textlink="">
      <xdr:nvSpPr>
        <xdr:cNvPr id="153" name="TextBox 161">
          <a:extLst>
            <a:ext uri="{FF2B5EF4-FFF2-40B4-BE49-F238E27FC236}">
              <a16:creationId xmlns:a16="http://schemas.microsoft.com/office/drawing/2014/main" id="{8B8A24E1-F0DC-4BCE-B3D0-F4548B9DD9B8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58</xdr:row>
      <xdr:rowOff>85724</xdr:rowOff>
    </xdr:from>
    <xdr:to>
      <xdr:col>23</xdr:col>
      <xdr:colOff>154305</xdr:colOff>
      <xdr:row>58</xdr:row>
      <xdr:rowOff>120014</xdr:rowOff>
    </xdr:to>
    <xdr:cxnSp macro="">
      <xdr:nvCxnSpPr>
        <xdr:cNvPr id="154" name="Straight Arrow Connector 166">
          <a:extLst>
            <a:ext uri="{FF2B5EF4-FFF2-40B4-BE49-F238E27FC236}">
              <a16:creationId xmlns:a16="http://schemas.microsoft.com/office/drawing/2014/main" id="{980799D8-3508-4E5C-9D8C-67D79AC9F35A}"/>
            </a:ext>
          </a:extLst>
        </xdr:cNvPr>
        <xdr:cNvCxnSpPr>
          <a:cxnSpLocks/>
        </xdr:cNvCxnSpPr>
      </xdr:nvCxnSpPr>
      <xdr:spPr>
        <a:xfrm>
          <a:off x="8119110" y="9077324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56</xdr:row>
      <xdr:rowOff>17144</xdr:rowOff>
    </xdr:from>
    <xdr:to>
      <xdr:col>4</xdr:col>
      <xdr:colOff>325756</xdr:colOff>
      <xdr:row>56</xdr:row>
      <xdr:rowOff>18546</xdr:rowOff>
    </xdr:to>
    <xdr:cxnSp macro="">
      <xdr:nvCxnSpPr>
        <xdr:cNvPr id="155" name="Straight Connector 148">
          <a:extLst>
            <a:ext uri="{FF2B5EF4-FFF2-40B4-BE49-F238E27FC236}">
              <a16:creationId xmlns:a16="http://schemas.microsoft.com/office/drawing/2014/main" id="{7CDCAFB1-449E-4273-92BF-BC581F82CBD3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71</xdr:row>
      <xdr:rowOff>22860</xdr:rowOff>
    </xdr:from>
    <xdr:to>
      <xdr:col>20</xdr:col>
      <xdr:colOff>53701</xdr:colOff>
      <xdr:row>72</xdr:row>
      <xdr:rowOff>70589</xdr:rowOff>
    </xdr:to>
    <xdr:sp macro="" textlink="">
      <xdr:nvSpPr>
        <xdr:cNvPr id="156" name="TextBox 160">
          <a:extLst>
            <a:ext uri="{FF2B5EF4-FFF2-40B4-BE49-F238E27FC236}">
              <a16:creationId xmlns:a16="http://schemas.microsoft.com/office/drawing/2014/main" id="{DB523062-53A0-4B36-9E8E-34BEA4370BD9}"/>
            </a:ext>
          </a:extLst>
        </xdr:cNvPr>
        <xdr:cNvSpPr txBox="1"/>
      </xdr:nvSpPr>
      <xdr:spPr>
        <a:xfrm>
          <a:off x="6435091" y="10995660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217170</xdr:colOff>
      <xdr:row>55</xdr:row>
      <xdr:rowOff>97155</xdr:rowOff>
    </xdr:from>
    <xdr:to>
      <xdr:col>8</xdr:col>
      <xdr:colOff>67173</xdr:colOff>
      <xdr:row>56</xdr:row>
      <xdr:rowOff>39470</xdr:rowOff>
    </xdr:to>
    <xdr:grpSp>
      <xdr:nvGrpSpPr>
        <xdr:cNvPr id="157" name="Group 134">
          <a:extLst>
            <a:ext uri="{FF2B5EF4-FFF2-40B4-BE49-F238E27FC236}">
              <a16:creationId xmlns:a16="http://schemas.microsoft.com/office/drawing/2014/main" id="{24D138D3-D55C-4997-A1B3-00539F3D2145}"/>
            </a:ext>
          </a:extLst>
        </xdr:cNvPr>
        <xdr:cNvGrpSpPr/>
      </xdr:nvGrpSpPr>
      <xdr:grpSpPr>
        <a:xfrm>
          <a:off x="2431733" y="8776811"/>
          <a:ext cx="231003" cy="97097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158" name="Isosceles Triangle 118">
            <a:extLst>
              <a:ext uri="{FF2B5EF4-FFF2-40B4-BE49-F238E27FC236}">
                <a16:creationId xmlns:a16="http://schemas.microsoft.com/office/drawing/2014/main" id="{6304275F-05DF-A685-3E4A-E54CE4F39858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9" name="Isosceles Triangle 119">
            <a:extLst>
              <a:ext uri="{FF2B5EF4-FFF2-40B4-BE49-F238E27FC236}">
                <a16:creationId xmlns:a16="http://schemas.microsoft.com/office/drawing/2014/main" id="{3A6940FF-9F1F-6E44-A483-99C8621C5E68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0" name="Isosceles Triangle 120">
            <a:extLst>
              <a:ext uri="{FF2B5EF4-FFF2-40B4-BE49-F238E27FC236}">
                <a16:creationId xmlns:a16="http://schemas.microsoft.com/office/drawing/2014/main" id="{8298BE50-1B02-4635-4334-214370F1BD1A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55</xdr:row>
      <xdr:rowOff>45721</xdr:rowOff>
    </xdr:from>
    <xdr:to>
      <xdr:col>6</xdr:col>
      <xdr:colOff>309710</xdr:colOff>
      <xdr:row>55</xdr:row>
      <xdr:rowOff>130912</xdr:rowOff>
    </xdr:to>
    <xdr:sp macro="" textlink="">
      <xdr:nvSpPr>
        <xdr:cNvPr id="161" name="Isosceles Triangle 120">
          <a:extLst>
            <a:ext uri="{FF2B5EF4-FFF2-40B4-BE49-F238E27FC236}">
              <a16:creationId xmlns:a16="http://schemas.microsoft.com/office/drawing/2014/main" id="{31BC5346-3484-4A50-95F6-07936D1F7555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57</xdr:row>
      <xdr:rowOff>22861</xdr:rowOff>
    </xdr:from>
    <xdr:to>
      <xdr:col>6</xdr:col>
      <xdr:colOff>370068</xdr:colOff>
      <xdr:row>57</xdr:row>
      <xdr:rowOff>108052</xdr:rowOff>
    </xdr:to>
    <xdr:grpSp>
      <xdr:nvGrpSpPr>
        <xdr:cNvPr id="162" name="Group 134">
          <a:extLst>
            <a:ext uri="{FF2B5EF4-FFF2-40B4-BE49-F238E27FC236}">
              <a16:creationId xmlns:a16="http://schemas.microsoft.com/office/drawing/2014/main" id="{4E3AF92C-F0C2-429D-A1ED-151F4996CE61}"/>
            </a:ext>
          </a:extLst>
        </xdr:cNvPr>
        <xdr:cNvGrpSpPr/>
      </xdr:nvGrpSpPr>
      <xdr:grpSpPr>
        <a:xfrm>
          <a:off x="1953578" y="9012080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3" name="Isosceles Triangle 118">
            <a:extLst>
              <a:ext uri="{FF2B5EF4-FFF2-40B4-BE49-F238E27FC236}">
                <a16:creationId xmlns:a16="http://schemas.microsoft.com/office/drawing/2014/main" id="{ACEDC101-64D3-5D88-522C-DB682EA90F57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4" name="Isosceles Triangle 119">
            <a:extLst>
              <a:ext uri="{FF2B5EF4-FFF2-40B4-BE49-F238E27FC236}">
                <a16:creationId xmlns:a16="http://schemas.microsoft.com/office/drawing/2014/main" id="{3164F0DB-AE36-AECD-4D70-F5932FBFC3BA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5" name="Isosceles Triangle 120">
            <a:extLst>
              <a:ext uri="{FF2B5EF4-FFF2-40B4-BE49-F238E27FC236}">
                <a16:creationId xmlns:a16="http://schemas.microsoft.com/office/drawing/2014/main" id="{50D733C5-5BE3-1576-545F-4A70CCFA4592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57</xdr:row>
      <xdr:rowOff>34291</xdr:rowOff>
    </xdr:from>
    <xdr:to>
      <xdr:col>8</xdr:col>
      <xdr:colOff>103969</xdr:colOff>
      <xdr:row>57</xdr:row>
      <xdr:rowOff>119482</xdr:rowOff>
    </xdr:to>
    <xdr:sp macro="" textlink="">
      <xdr:nvSpPr>
        <xdr:cNvPr id="166" name="Isosceles Triangle 120">
          <a:extLst>
            <a:ext uri="{FF2B5EF4-FFF2-40B4-BE49-F238E27FC236}">
              <a16:creationId xmlns:a16="http://schemas.microsoft.com/office/drawing/2014/main" id="{98017C07-1E02-40D2-9E82-7BCD656D642A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57</xdr:row>
      <xdr:rowOff>131446</xdr:rowOff>
    </xdr:from>
    <xdr:to>
      <xdr:col>21</xdr:col>
      <xdr:colOff>34292</xdr:colOff>
      <xdr:row>58</xdr:row>
      <xdr:rowOff>61917</xdr:rowOff>
    </xdr:to>
    <xdr:grpSp>
      <xdr:nvGrpSpPr>
        <xdr:cNvPr id="167" name="Group 73">
          <a:extLst>
            <a:ext uri="{FF2B5EF4-FFF2-40B4-BE49-F238E27FC236}">
              <a16:creationId xmlns:a16="http://schemas.microsoft.com/office/drawing/2014/main" id="{03352ABE-517B-4A93-91CD-55994B067F29}"/>
            </a:ext>
          </a:extLst>
        </xdr:cNvPr>
        <xdr:cNvGrpSpPr/>
      </xdr:nvGrpSpPr>
      <xdr:grpSpPr>
        <a:xfrm rot="21429191">
          <a:off x="7499033" y="9120665"/>
          <a:ext cx="83822" cy="85252"/>
          <a:chOff x="12175074" y="2285812"/>
          <a:chExt cx="107252" cy="65186"/>
        </a:xfrm>
      </xdr:grpSpPr>
      <xdr:cxnSp macro="">
        <xdr:nvCxnSpPr>
          <xdr:cNvPr id="168" name="Straight Connector 74">
            <a:extLst>
              <a:ext uri="{FF2B5EF4-FFF2-40B4-BE49-F238E27FC236}">
                <a16:creationId xmlns:a16="http://schemas.microsoft.com/office/drawing/2014/main" id="{B46528B0-9124-38F9-B5F4-47527569604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Straight Connector 75">
            <a:extLst>
              <a:ext uri="{FF2B5EF4-FFF2-40B4-BE49-F238E27FC236}">
                <a16:creationId xmlns:a16="http://schemas.microsoft.com/office/drawing/2014/main" id="{4A6C8298-7F55-DB98-263F-B823DD578946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Straight Connector 76">
            <a:extLst>
              <a:ext uri="{FF2B5EF4-FFF2-40B4-BE49-F238E27FC236}">
                <a16:creationId xmlns:a16="http://schemas.microsoft.com/office/drawing/2014/main" id="{B83DD6FF-DFB8-2C5C-73C4-A08D4BE8888D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57</xdr:row>
      <xdr:rowOff>134303</xdr:rowOff>
    </xdr:from>
    <xdr:to>
      <xdr:col>21</xdr:col>
      <xdr:colOff>310585</xdr:colOff>
      <xdr:row>58</xdr:row>
      <xdr:rowOff>48661</xdr:rowOff>
    </xdr:to>
    <xdr:grpSp>
      <xdr:nvGrpSpPr>
        <xdr:cNvPr id="171" name="Grup 239">
          <a:extLst>
            <a:ext uri="{FF2B5EF4-FFF2-40B4-BE49-F238E27FC236}">
              <a16:creationId xmlns:a16="http://schemas.microsoft.com/office/drawing/2014/main" id="{EA011189-E93B-49F0-89D6-2AECD1F1C5AE}"/>
            </a:ext>
          </a:extLst>
        </xdr:cNvPr>
        <xdr:cNvGrpSpPr/>
      </xdr:nvGrpSpPr>
      <xdr:grpSpPr>
        <a:xfrm>
          <a:off x="7720013" y="9123522"/>
          <a:ext cx="139135" cy="69139"/>
          <a:chOff x="13302191" y="2320613"/>
          <a:chExt cx="139135" cy="57233"/>
        </a:xfrm>
      </xdr:grpSpPr>
      <xdr:cxnSp macro="">
        <xdr:nvCxnSpPr>
          <xdr:cNvPr id="172" name="Straight Connector 81">
            <a:extLst>
              <a:ext uri="{FF2B5EF4-FFF2-40B4-BE49-F238E27FC236}">
                <a16:creationId xmlns:a16="http://schemas.microsoft.com/office/drawing/2014/main" id="{3323257D-4080-A88F-03E9-8E845332AA5C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82">
            <a:extLst>
              <a:ext uri="{FF2B5EF4-FFF2-40B4-BE49-F238E27FC236}">
                <a16:creationId xmlns:a16="http://schemas.microsoft.com/office/drawing/2014/main" id="{680A6B7B-0A48-87F0-5E17-641FEC9BA0C6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83">
            <a:extLst>
              <a:ext uri="{FF2B5EF4-FFF2-40B4-BE49-F238E27FC236}">
                <a16:creationId xmlns:a16="http://schemas.microsoft.com/office/drawing/2014/main" id="{B5F9C062-47DA-80BD-2746-4F079C80C5C3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Straight Connector 84">
            <a:extLst>
              <a:ext uri="{FF2B5EF4-FFF2-40B4-BE49-F238E27FC236}">
                <a16:creationId xmlns:a16="http://schemas.microsoft.com/office/drawing/2014/main" id="{00467C34-AB29-F2FE-0246-BD0D8520E184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57</xdr:row>
      <xdr:rowOff>119062</xdr:rowOff>
    </xdr:from>
    <xdr:to>
      <xdr:col>22</xdr:col>
      <xdr:colOff>142945</xdr:colOff>
      <xdr:row>58</xdr:row>
      <xdr:rowOff>33420</xdr:rowOff>
    </xdr:to>
    <xdr:grpSp>
      <xdr:nvGrpSpPr>
        <xdr:cNvPr id="176" name="Grup 244">
          <a:extLst>
            <a:ext uri="{FF2B5EF4-FFF2-40B4-BE49-F238E27FC236}">
              <a16:creationId xmlns:a16="http://schemas.microsoft.com/office/drawing/2014/main" id="{6628DB5B-12FE-47D9-A8D7-BD746CFADFC0}"/>
            </a:ext>
          </a:extLst>
        </xdr:cNvPr>
        <xdr:cNvGrpSpPr/>
      </xdr:nvGrpSpPr>
      <xdr:grpSpPr>
        <a:xfrm>
          <a:off x="7933373" y="9108281"/>
          <a:ext cx="139135" cy="69139"/>
          <a:chOff x="13302191" y="2320613"/>
          <a:chExt cx="139135" cy="57233"/>
        </a:xfrm>
      </xdr:grpSpPr>
      <xdr:cxnSp macro="">
        <xdr:nvCxnSpPr>
          <xdr:cNvPr id="177" name="Straight Connector 81">
            <a:extLst>
              <a:ext uri="{FF2B5EF4-FFF2-40B4-BE49-F238E27FC236}">
                <a16:creationId xmlns:a16="http://schemas.microsoft.com/office/drawing/2014/main" id="{25C010B1-EE82-93EE-173F-0B0576B9523A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2">
            <a:extLst>
              <a:ext uri="{FF2B5EF4-FFF2-40B4-BE49-F238E27FC236}">
                <a16:creationId xmlns:a16="http://schemas.microsoft.com/office/drawing/2014/main" id="{87B1E8BF-3DAF-E0F2-5B66-DE27E2B01207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83">
            <a:extLst>
              <a:ext uri="{FF2B5EF4-FFF2-40B4-BE49-F238E27FC236}">
                <a16:creationId xmlns:a16="http://schemas.microsoft.com/office/drawing/2014/main" id="{7D7D90C9-FD0D-F0CB-D613-2DFA8E388D43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84">
            <a:extLst>
              <a:ext uri="{FF2B5EF4-FFF2-40B4-BE49-F238E27FC236}">
                <a16:creationId xmlns:a16="http://schemas.microsoft.com/office/drawing/2014/main" id="{CDD15853-AB67-3B6E-C3E9-C59AE9244AD6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16554</xdr:colOff>
      <xdr:row>35</xdr:row>
      <xdr:rowOff>2578</xdr:rowOff>
    </xdr:from>
    <xdr:to>
      <xdr:col>18</xdr:col>
      <xdr:colOff>34274</xdr:colOff>
      <xdr:row>36</xdr:row>
      <xdr:rowOff>42579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56145C97-617E-433F-8F12-FDC5CEA66E79}"/>
            </a:ext>
          </a:extLst>
        </xdr:cNvPr>
        <xdr:cNvSpPr txBox="1"/>
      </xdr:nvSpPr>
      <xdr:spPr>
        <a:xfrm>
          <a:off x="1469117" y="5443734"/>
          <a:ext cx="4970720" cy="19478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7</xdr:col>
      <xdr:colOff>176525</xdr:colOff>
      <xdr:row>36</xdr:row>
      <xdr:rowOff>131486</xdr:rowOff>
    </xdr:from>
    <xdr:to>
      <xdr:col>7</xdr:col>
      <xdr:colOff>321077</xdr:colOff>
      <xdr:row>37</xdr:row>
      <xdr:rowOff>111354</xdr:rowOff>
    </xdr:to>
    <xdr:grpSp>
      <xdr:nvGrpSpPr>
        <xdr:cNvPr id="182" name="Group 13">
          <a:extLst>
            <a:ext uri="{FF2B5EF4-FFF2-40B4-BE49-F238E27FC236}">
              <a16:creationId xmlns:a16="http://schemas.microsoft.com/office/drawing/2014/main" id="{ADCBFF56-9E95-40AE-B719-9191380E7412}"/>
            </a:ext>
          </a:extLst>
        </xdr:cNvPr>
        <xdr:cNvGrpSpPr/>
      </xdr:nvGrpSpPr>
      <xdr:grpSpPr>
        <a:xfrm>
          <a:off x="2391088" y="5727424"/>
          <a:ext cx="144552" cy="146555"/>
          <a:chOff x="9937028" y="802652"/>
          <a:chExt cx="83991" cy="77961"/>
        </a:xfrm>
      </xdr:grpSpPr>
      <xdr:sp macro="" textlink="">
        <xdr:nvSpPr>
          <xdr:cNvPr id="183" name="Oval 1">
            <a:extLst>
              <a:ext uri="{FF2B5EF4-FFF2-40B4-BE49-F238E27FC236}">
                <a16:creationId xmlns:a16="http://schemas.microsoft.com/office/drawing/2014/main" id="{E7D8FD80-4AB2-1D2B-ECBA-D01242835D05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4" name="Straight Connector 3">
            <a:extLst>
              <a:ext uri="{FF2B5EF4-FFF2-40B4-BE49-F238E27FC236}">
                <a16:creationId xmlns:a16="http://schemas.microsoft.com/office/drawing/2014/main" id="{ED1605B0-7E8E-AB79-DFF2-CE2101C9BB41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Straight Connector 7">
            <a:extLst>
              <a:ext uri="{FF2B5EF4-FFF2-40B4-BE49-F238E27FC236}">
                <a16:creationId xmlns:a16="http://schemas.microsoft.com/office/drawing/2014/main" id="{44D03887-2F4E-215A-C8BD-2BB73B5B3CF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370650</xdr:colOff>
      <xdr:row>25</xdr:row>
      <xdr:rowOff>107157</xdr:rowOff>
    </xdr:from>
    <xdr:to>
      <xdr:col>12</xdr:col>
      <xdr:colOff>134202</xdr:colOff>
      <xdr:row>26</xdr:row>
      <xdr:rowOff>97896</xdr:rowOff>
    </xdr:to>
    <xdr:grpSp>
      <xdr:nvGrpSpPr>
        <xdr:cNvPr id="186" name="Group 13">
          <a:extLst>
            <a:ext uri="{FF2B5EF4-FFF2-40B4-BE49-F238E27FC236}">
              <a16:creationId xmlns:a16="http://schemas.microsoft.com/office/drawing/2014/main" id="{8136F4B8-11C6-4C0A-A1E3-26DAFDDA32AF}"/>
            </a:ext>
          </a:extLst>
        </xdr:cNvPr>
        <xdr:cNvGrpSpPr/>
      </xdr:nvGrpSpPr>
      <xdr:grpSpPr>
        <a:xfrm>
          <a:off x="4109213" y="4012407"/>
          <a:ext cx="144552" cy="145520"/>
          <a:chOff x="9937028" y="802652"/>
          <a:chExt cx="83991" cy="77961"/>
        </a:xfrm>
      </xdr:grpSpPr>
      <xdr:sp macro="" textlink="">
        <xdr:nvSpPr>
          <xdr:cNvPr id="187" name="Oval 1">
            <a:extLst>
              <a:ext uri="{FF2B5EF4-FFF2-40B4-BE49-F238E27FC236}">
                <a16:creationId xmlns:a16="http://schemas.microsoft.com/office/drawing/2014/main" id="{ACB92D7F-899D-9118-2CC8-D56AE0321BC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8" name="Straight Connector 3">
            <a:extLst>
              <a:ext uri="{FF2B5EF4-FFF2-40B4-BE49-F238E27FC236}">
                <a16:creationId xmlns:a16="http://schemas.microsoft.com/office/drawing/2014/main" id="{BE145AD2-6915-438F-F51E-30AE1A3055A2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Straight Connector 7">
            <a:extLst>
              <a:ext uri="{FF2B5EF4-FFF2-40B4-BE49-F238E27FC236}">
                <a16:creationId xmlns:a16="http://schemas.microsoft.com/office/drawing/2014/main" id="{EC7543CB-EC50-9570-FB8F-0062675B5F6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366299</xdr:colOff>
      <xdr:row>38</xdr:row>
      <xdr:rowOff>17807</xdr:rowOff>
    </xdr:from>
    <xdr:to>
      <xdr:col>12</xdr:col>
      <xdr:colOff>127368</xdr:colOff>
      <xdr:row>38</xdr:row>
      <xdr:rowOff>102998</xdr:rowOff>
    </xdr:to>
    <xdr:sp macro="" textlink="">
      <xdr:nvSpPr>
        <xdr:cNvPr id="193" name="Isosceles Triangle 120">
          <a:extLst>
            <a:ext uri="{FF2B5EF4-FFF2-40B4-BE49-F238E27FC236}">
              <a16:creationId xmlns:a16="http://schemas.microsoft.com/office/drawing/2014/main" id="{67FF700D-E853-41C5-9227-A53FBA76A35F}"/>
            </a:ext>
          </a:extLst>
        </xdr:cNvPr>
        <xdr:cNvSpPr/>
      </xdr:nvSpPr>
      <xdr:spPr>
        <a:xfrm>
          <a:off x="4104862" y="5947120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339690</xdr:colOff>
      <xdr:row>39</xdr:row>
      <xdr:rowOff>135214</xdr:rowOff>
    </xdr:from>
    <xdr:to>
      <xdr:col>13</xdr:col>
      <xdr:colOff>111918</xdr:colOff>
      <xdr:row>46</xdr:row>
      <xdr:rowOff>-1</xdr:rowOff>
    </xdr:to>
    <xdr:sp macro="" textlink="">
      <xdr:nvSpPr>
        <xdr:cNvPr id="219" name="TextBox 157">
          <a:extLst>
            <a:ext uri="{FF2B5EF4-FFF2-40B4-BE49-F238E27FC236}">
              <a16:creationId xmlns:a16="http://schemas.microsoft.com/office/drawing/2014/main" id="{A8D33024-1928-4343-A095-9D9159909A93}"/>
            </a:ext>
          </a:extLst>
        </xdr:cNvPr>
        <xdr:cNvSpPr txBox="1"/>
      </xdr:nvSpPr>
      <xdr:spPr>
        <a:xfrm>
          <a:off x="3697253" y="6219308"/>
          <a:ext cx="915228" cy="948254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PWI12-65/B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11-200E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  <a:endParaRPr lang="en-ID" sz="8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G105 KVA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361950</xdr:colOff>
      <xdr:row>36</xdr:row>
      <xdr:rowOff>138113</xdr:rowOff>
    </xdr:from>
    <xdr:to>
      <xdr:col>12</xdr:col>
      <xdr:colOff>125502</xdr:colOff>
      <xdr:row>37</xdr:row>
      <xdr:rowOff>119327</xdr:rowOff>
    </xdr:to>
    <xdr:grpSp>
      <xdr:nvGrpSpPr>
        <xdr:cNvPr id="265" name="Group 13">
          <a:extLst>
            <a:ext uri="{FF2B5EF4-FFF2-40B4-BE49-F238E27FC236}">
              <a16:creationId xmlns:a16="http://schemas.microsoft.com/office/drawing/2014/main" id="{8476FBFB-4D0B-4363-B07E-99F896432D82}"/>
            </a:ext>
          </a:extLst>
        </xdr:cNvPr>
        <xdr:cNvGrpSpPr/>
      </xdr:nvGrpSpPr>
      <xdr:grpSpPr>
        <a:xfrm>
          <a:off x="4100513" y="5734051"/>
          <a:ext cx="144552" cy="147901"/>
          <a:chOff x="9937028" y="802652"/>
          <a:chExt cx="83991" cy="77961"/>
        </a:xfrm>
      </xdr:grpSpPr>
      <xdr:sp macro="" textlink="">
        <xdr:nvSpPr>
          <xdr:cNvPr id="266" name="Oval 1">
            <a:extLst>
              <a:ext uri="{FF2B5EF4-FFF2-40B4-BE49-F238E27FC236}">
                <a16:creationId xmlns:a16="http://schemas.microsoft.com/office/drawing/2014/main" id="{BDB30DE2-B7E3-D789-AE73-1DFEBE00738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67" name="Straight Connector 3">
            <a:extLst>
              <a:ext uri="{FF2B5EF4-FFF2-40B4-BE49-F238E27FC236}">
                <a16:creationId xmlns:a16="http://schemas.microsoft.com/office/drawing/2014/main" id="{558DA8C6-BD01-24AA-C024-8CA49988A021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7">
            <a:extLst>
              <a:ext uri="{FF2B5EF4-FFF2-40B4-BE49-F238E27FC236}">
                <a16:creationId xmlns:a16="http://schemas.microsoft.com/office/drawing/2014/main" id="{097B77BD-7E47-D609-DBDA-AEC5473B798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30956</xdr:colOff>
      <xdr:row>36</xdr:row>
      <xdr:rowOff>138112</xdr:rowOff>
    </xdr:from>
    <xdr:to>
      <xdr:col>16</xdr:col>
      <xdr:colOff>175508</xdr:colOff>
      <xdr:row>37</xdr:row>
      <xdr:rowOff>119326</xdr:rowOff>
    </xdr:to>
    <xdr:grpSp>
      <xdr:nvGrpSpPr>
        <xdr:cNvPr id="269" name="Group 13">
          <a:extLst>
            <a:ext uri="{FF2B5EF4-FFF2-40B4-BE49-F238E27FC236}">
              <a16:creationId xmlns:a16="http://schemas.microsoft.com/office/drawing/2014/main" id="{E1D23B94-3211-4821-82BB-174F53867E08}"/>
            </a:ext>
          </a:extLst>
        </xdr:cNvPr>
        <xdr:cNvGrpSpPr/>
      </xdr:nvGrpSpPr>
      <xdr:grpSpPr>
        <a:xfrm>
          <a:off x="5674519" y="5734050"/>
          <a:ext cx="144552" cy="147901"/>
          <a:chOff x="9937028" y="802652"/>
          <a:chExt cx="83991" cy="77961"/>
        </a:xfrm>
      </xdr:grpSpPr>
      <xdr:sp macro="" textlink="">
        <xdr:nvSpPr>
          <xdr:cNvPr id="270" name="Oval 1">
            <a:extLst>
              <a:ext uri="{FF2B5EF4-FFF2-40B4-BE49-F238E27FC236}">
                <a16:creationId xmlns:a16="http://schemas.microsoft.com/office/drawing/2014/main" id="{8508F40F-AE70-13B8-3FD5-635FC508DE1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71" name="Straight Connector 3">
            <a:extLst>
              <a:ext uri="{FF2B5EF4-FFF2-40B4-BE49-F238E27FC236}">
                <a16:creationId xmlns:a16="http://schemas.microsoft.com/office/drawing/2014/main" id="{7B54608D-5B45-4FBC-746D-B57565483BA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Straight Connector 7">
            <a:extLst>
              <a:ext uri="{FF2B5EF4-FFF2-40B4-BE49-F238E27FC236}">
                <a16:creationId xmlns:a16="http://schemas.microsoft.com/office/drawing/2014/main" id="{89F34066-C186-31CA-83B8-2DDA7B616DA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142875</xdr:colOff>
      <xdr:row>37</xdr:row>
      <xdr:rowOff>35718</xdr:rowOff>
    </xdr:from>
    <xdr:to>
      <xdr:col>17</xdr:col>
      <xdr:colOff>11906</xdr:colOff>
      <xdr:row>37</xdr:row>
      <xdr:rowOff>59531</xdr:rowOff>
    </xdr:to>
    <xdr:cxnSp macro="">
      <xdr:nvCxnSpPr>
        <xdr:cNvPr id="197" name="Straight Connector 140">
          <a:extLst>
            <a:ext uri="{FF2B5EF4-FFF2-40B4-BE49-F238E27FC236}">
              <a16:creationId xmlns:a16="http://schemas.microsoft.com/office/drawing/2014/main" id="{0F4A7AD2-6458-4AF6-9FF5-D0925FB5CB2B}"/>
            </a:ext>
          </a:extLst>
        </xdr:cNvPr>
        <xdr:cNvCxnSpPr>
          <a:cxnSpLocks/>
        </xdr:cNvCxnSpPr>
      </xdr:nvCxnSpPr>
      <xdr:spPr bwMode="auto">
        <a:xfrm>
          <a:off x="1976438" y="5798343"/>
          <a:ext cx="4060031" cy="23813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223839</xdr:colOff>
      <xdr:row>38</xdr:row>
      <xdr:rowOff>90486</xdr:rowOff>
    </xdr:from>
    <xdr:to>
      <xdr:col>12</xdr:col>
      <xdr:colOff>297656</xdr:colOff>
      <xdr:row>40</xdr:row>
      <xdr:rowOff>11905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407C18EB-E2F1-4498-BED5-FB2F5D27BAB0}"/>
            </a:ext>
          </a:extLst>
        </xdr:cNvPr>
        <xdr:cNvSpPr txBox="1"/>
      </xdr:nvSpPr>
      <xdr:spPr>
        <a:xfrm>
          <a:off x="3962402" y="6019799"/>
          <a:ext cx="454817" cy="23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50kva</a:t>
          </a:r>
        </a:p>
      </xdr:txBody>
    </xdr:sp>
    <xdr:clientData/>
  </xdr:twoCellAnchor>
  <xdr:twoCellAnchor>
    <xdr:from>
      <xdr:col>11</xdr:col>
      <xdr:colOff>57151</xdr:colOff>
      <xdr:row>26</xdr:row>
      <xdr:rowOff>83343</xdr:rowOff>
    </xdr:from>
    <xdr:to>
      <xdr:col>11</xdr:col>
      <xdr:colOff>238124</xdr:colOff>
      <xdr:row>36</xdr:row>
      <xdr:rowOff>28573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7E3CA851-2B1E-40F0-A853-F418754B6367}"/>
            </a:ext>
          </a:extLst>
        </xdr:cNvPr>
        <xdr:cNvSpPr txBox="1"/>
      </xdr:nvSpPr>
      <xdr:spPr>
        <a:xfrm rot="16200000">
          <a:off x="3145632" y="4793456"/>
          <a:ext cx="1481137" cy="18097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12</xdr:col>
      <xdr:colOff>53226</xdr:colOff>
      <xdr:row>26</xdr:row>
      <xdr:rowOff>97896</xdr:rowOff>
    </xdr:from>
    <xdr:to>
      <xdr:col>12</xdr:col>
      <xdr:colOff>61926</xdr:colOff>
      <xdr:row>36</xdr:row>
      <xdr:rowOff>138113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70FBB18D-8B8B-49BB-A74F-9AD0FBFA18F0}"/>
            </a:ext>
          </a:extLst>
        </xdr:cNvPr>
        <xdr:cNvCxnSpPr>
          <a:stCxn id="187" idx="4"/>
          <a:endCxn id="266" idx="0"/>
        </xdr:cNvCxnSpPr>
      </xdr:nvCxnSpPr>
      <xdr:spPr>
        <a:xfrm flipH="1">
          <a:off x="4172789" y="4157927"/>
          <a:ext cx="8700" cy="157612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95249</xdr:colOff>
      <xdr:row>26</xdr:row>
      <xdr:rowOff>59532</xdr:rowOff>
    </xdr:from>
    <xdr:to>
      <xdr:col>11</xdr:col>
      <xdr:colOff>235743</xdr:colOff>
      <xdr:row>27</xdr:row>
      <xdr:rowOff>104774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3A397121-DF2B-4304-A116-7E3E7C4411BD}"/>
            </a:ext>
          </a:extLst>
        </xdr:cNvPr>
        <xdr:cNvSpPr txBox="1"/>
      </xdr:nvSpPr>
      <xdr:spPr>
        <a:xfrm>
          <a:off x="3452812" y="4119563"/>
          <a:ext cx="521494" cy="20002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10</xdr:col>
      <xdr:colOff>95250</xdr:colOff>
      <xdr:row>7</xdr:row>
      <xdr:rowOff>142874</xdr:rowOff>
    </xdr:from>
    <xdr:to>
      <xdr:col>10</xdr:col>
      <xdr:colOff>297656</xdr:colOff>
      <xdr:row>27</xdr:row>
      <xdr:rowOff>52385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901FC3C8-3A63-4B28-ABFB-E21A4B96008C}"/>
            </a:ext>
          </a:extLst>
        </xdr:cNvPr>
        <xdr:cNvSpPr txBox="1"/>
      </xdr:nvSpPr>
      <xdr:spPr>
        <a:xfrm rot="16200000">
          <a:off x="2045494" y="2657474"/>
          <a:ext cx="3017043" cy="20240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9</xdr:col>
      <xdr:colOff>285750</xdr:colOff>
      <xdr:row>25</xdr:row>
      <xdr:rowOff>0</xdr:rowOff>
    </xdr:from>
    <xdr:to>
      <xdr:col>10</xdr:col>
      <xdr:colOff>49302</xdr:colOff>
      <xdr:row>25</xdr:row>
      <xdr:rowOff>145520</xdr:rowOff>
    </xdr:to>
    <xdr:grpSp>
      <xdr:nvGrpSpPr>
        <xdr:cNvPr id="196" name="Group 13">
          <a:extLst>
            <a:ext uri="{FF2B5EF4-FFF2-40B4-BE49-F238E27FC236}">
              <a16:creationId xmlns:a16="http://schemas.microsoft.com/office/drawing/2014/main" id="{3DC79BB7-111E-4049-86A0-1125A0CCD250}"/>
            </a:ext>
          </a:extLst>
        </xdr:cNvPr>
        <xdr:cNvGrpSpPr/>
      </xdr:nvGrpSpPr>
      <xdr:grpSpPr>
        <a:xfrm>
          <a:off x="3262313" y="3905250"/>
          <a:ext cx="144552" cy="145520"/>
          <a:chOff x="9937028" y="802652"/>
          <a:chExt cx="83991" cy="77961"/>
        </a:xfrm>
      </xdr:grpSpPr>
      <xdr:sp macro="" textlink="">
        <xdr:nvSpPr>
          <xdr:cNvPr id="198" name="Oval 1">
            <a:extLst>
              <a:ext uri="{FF2B5EF4-FFF2-40B4-BE49-F238E27FC236}">
                <a16:creationId xmlns:a16="http://schemas.microsoft.com/office/drawing/2014/main" id="{E88CBCFF-0734-53BE-99A0-1F919D5EA53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99" name="Straight Connector 3">
            <a:extLst>
              <a:ext uri="{FF2B5EF4-FFF2-40B4-BE49-F238E27FC236}">
                <a16:creationId xmlns:a16="http://schemas.microsoft.com/office/drawing/2014/main" id="{F3D6D61D-0B33-54B6-80DD-80BB5C0510D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Straight Connector 7">
            <a:extLst>
              <a:ext uri="{FF2B5EF4-FFF2-40B4-BE49-F238E27FC236}">
                <a16:creationId xmlns:a16="http://schemas.microsoft.com/office/drawing/2014/main" id="{BB2E00FD-DA6E-9C0D-AC92-FF3339641C6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285750</xdr:colOff>
      <xdr:row>19</xdr:row>
      <xdr:rowOff>71438</xdr:rowOff>
    </xdr:from>
    <xdr:to>
      <xdr:col>10</xdr:col>
      <xdr:colOff>49302</xdr:colOff>
      <xdr:row>20</xdr:row>
      <xdr:rowOff>62177</xdr:rowOff>
    </xdr:to>
    <xdr:grpSp>
      <xdr:nvGrpSpPr>
        <xdr:cNvPr id="209" name="Group 13">
          <a:extLst>
            <a:ext uri="{FF2B5EF4-FFF2-40B4-BE49-F238E27FC236}">
              <a16:creationId xmlns:a16="http://schemas.microsoft.com/office/drawing/2014/main" id="{340F6B16-123A-44B4-BB82-1F8E8A90E382}"/>
            </a:ext>
          </a:extLst>
        </xdr:cNvPr>
        <xdr:cNvGrpSpPr/>
      </xdr:nvGrpSpPr>
      <xdr:grpSpPr>
        <a:xfrm>
          <a:off x="3262313" y="3048001"/>
          <a:ext cx="144552" cy="145520"/>
          <a:chOff x="9937028" y="802652"/>
          <a:chExt cx="83991" cy="77961"/>
        </a:xfrm>
      </xdr:grpSpPr>
      <xdr:sp macro="" textlink="">
        <xdr:nvSpPr>
          <xdr:cNvPr id="211" name="Oval 1">
            <a:extLst>
              <a:ext uri="{FF2B5EF4-FFF2-40B4-BE49-F238E27FC236}">
                <a16:creationId xmlns:a16="http://schemas.microsoft.com/office/drawing/2014/main" id="{A1A3FC11-0D7C-91F7-1ACE-FBDCADF0E1C8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2" name="Straight Connector 3">
            <a:extLst>
              <a:ext uri="{FF2B5EF4-FFF2-40B4-BE49-F238E27FC236}">
                <a16:creationId xmlns:a16="http://schemas.microsoft.com/office/drawing/2014/main" id="{D162CDB0-151B-16A3-97B6-80099F9245D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Straight Connector 7">
            <a:extLst>
              <a:ext uri="{FF2B5EF4-FFF2-40B4-BE49-F238E27FC236}">
                <a16:creationId xmlns:a16="http://schemas.microsoft.com/office/drawing/2014/main" id="{2C86A546-3451-94FE-C798-C66C954124E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283369</xdr:colOff>
      <xdr:row>14</xdr:row>
      <xdr:rowOff>33337</xdr:rowOff>
    </xdr:from>
    <xdr:to>
      <xdr:col>10</xdr:col>
      <xdr:colOff>46921</xdr:colOff>
      <xdr:row>15</xdr:row>
      <xdr:rowOff>24075</xdr:rowOff>
    </xdr:to>
    <xdr:grpSp>
      <xdr:nvGrpSpPr>
        <xdr:cNvPr id="215" name="Group 13">
          <a:extLst>
            <a:ext uri="{FF2B5EF4-FFF2-40B4-BE49-F238E27FC236}">
              <a16:creationId xmlns:a16="http://schemas.microsoft.com/office/drawing/2014/main" id="{E9AA8DF5-3F97-4FE2-8287-C982BF773346}"/>
            </a:ext>
          </a:extLst>
        </xdr:cNvPr>
        <xdr:cNvGrpSpPr/>
      </xdr:nvGrpSpPr>
      <xdr:grpSpPr>
        <a:xfrm>
          <a:off x="3259932" y="2235993"/>
          <a:ext cx="144552" cy="145520"/>
          <a:chOff x="9937028" y="802652"/>
          <a:chExt cx="83991" cy="77961"/>
        </a:xfrm>
      </xdr:grpSpPr>
      <xdr:sp macro="" textlink="">
        <xdr:nvSpPr>
          <xdr:cNvPr id="216" name="Oval 1">
            <a:extLst>
              <a:ext uri="{FF2B5EF4-FFF2-40B4-BE49-F238E27FC236}">
                <a16:creationId xmlns:a16="http://schemas.microsoft.com/office/drawing/2014/main" id="{3201C9AF-F7E7-C3E2-ADA0-9F9BF4245C68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7" name="Straight Connector 3">
            <a:extLst>
              <a:ext uri="{FF2B5EF4-FFF2-40B4-BE49-F238E27FC236}">
                <a16:creationId xmlns:a16="http://schemas.microsoft.com/office/drawing/2014/main" id="{FBDAE2A0-AC4F-73F8-93FF-374F6CAD4EA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Straight Connector 7">
            <a:extLst>
              <a:ext uri="{FF2B5EF4-FFF2-40B4-BE49-F238E27FC236}">
                <a16:creationId xmlns:a16="http://schemas.microsoft.com/office/drawing/2014/main" id="{1AF33A6D-B94B-4D00-4E5D-25461956E99A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292894</xdr:colOff>
      <xdr:row>8</xdr:row>
      <xdr:rowOff>78581</xdr:rowOff>
    </xdr:from>
    <xdr:to>
      <xdr:col>10</xdr:col>
      <xdr:colOff>56446</xdr:colOff>
      <xdr:row>9</xdr:row>
      <xdr:rowOff>69320</xdr:rowOff>
    </xdr:to>
    <xdr:grpSp>
      <xdr:nvGrpSpPr>
        <xdr:cNvPr id="220" name="Group 13">
          <a:extLst>
            <a:ext uri="{FF2B5EF4-FFF2-40B4-BE49-F238E27FC236}">
              <a16:creationId xmlns:a16="http://schemas.microsoft.com/office/drawing/2014/main" id="{1C67B7C4-84AB-4A91-A8E8-39E20E52723A}"/>
            </a:ext>
          </a:extLst>
        </xdr:cNvPr>
        <xdr:cNvGrpSpPr/>
      </xdr:nvGrpSpPr>
      <xdr:grpSpPr>
        <a:xfrm>
          <a:off x="3269457" y="1340644"/>
          <a:ext cx="144552" cy="145520"/>
          <a:chOff x="9937028" y="802652"/>
          <a:chExt cx="83991" cy="77961"/>
        </a:xfrm>
      </xdr:grpSpPr>
      <xdr:sp macro="" textlink="">
        <xdr:nvSpPr>
          <xdr:cNvPr id="221" name="Oval 1">
            <a:extLst>
              <a:ext uri="{FF2B5EF4-FFF2-40B4-BE49-F238E27FC236}">
                <a16:creationId xmlns:a16="http://schemas.microsoft.com/office/drawing/2014/main" id="{9BAEE9BB-78F5-E9E2-589E-2C4421653E0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2" name="Straight Connector 3">
            <a:extLst>
              <a:ext uri="{FF2B5EF4-FFF2-40B4-BE49-F238E27FC236}">
                <a16:creationId xmlns:a16="http://schemas.microsoft.com/office/drawing/2014/main" id="{2F820EDC-C056-B46F-64A3-FCFE94F72A74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Straight Connector 7">
            <a:extLst>
              <a:ext uri="{FF2B5EF4-FFF2-40B4-BE49-F238E27FC236}">
                <a16:creationId xmlns:a16="http://schemas.microsoft.com/office/drawing/2014/main" id="{BF4DF3CA-7F73-7926-D71C-A0F6560D3497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369093</xdr:colOff>
      <xdr:row>7</xdr:row>
      <xdr:rowOff>0</xdr:rowOff>
    </xdr:from>
    <xdr:to>
      <xdr:col>9</xdr:col>
      <xdr:colOff>369094</xdr:colOff>
      <xdr:row>8</xdr:row>
      <xdr:rowOff>70961</xdr:rowOff>
    </xdr:to>
    <xdr:cxnSp macro="">
      <xdr:nvCxnSpPr>
        <xdr:cNvPr id="224" name="Straight Arrow Connector 166">
          <a:extLst>
            <a:ext uri="{FF2B5EF4-FFF2-40B4-BE49-F238E27FC236}">
              <a16:creationId xmlns:a16="http://schemas.microsoft.com/office/drawing/2014/main" id="{F5F86D34-A4ED-4618-BCAD-A98A479AFD33}"/>
            </a:ext>
          </a:extLst>
        </xdr:cNvPr>
        <xdr:cNvCxnSpPr>
          <a:cxnSpLocks/>
        </xdr:cNvCxnSpPr>
      </xdr:nvCxnSpPr>
      <xdr:spPr>
        <a:xfrm flipH="1" flipV="1">
          <a:off x="3345656" y="1107281"/>
          <a:ext cx="1" cy="22574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107157</xdr:colOff>
      <xdr:row>26</xdr:row>
      <xdr:rowOff>35243</xdr:rowOff>
    </xdr:from>
    <xdr:to>
      <xdr:col>12</xdr:col>
      <xdr:colOff>297656</xdr:colOff>
      <xdr:row>26</xdr:row>
      <xdr:rowOff>47625</xdr:rowOff>
    </xdr:to>
    <xdr:cxnSp macro="">
      <xdr:nvCxnSpPr>
        <xdr:cNvPr id="226" name="Straight Arrow Connector 166">
          <a:extLst>
            <a:ext uri="{FF2B5EF4-FFF2-40B4-BE49-F238E27FC236}">
              <a16:creationId xmlns:a16="http://schemas.microsoft.com/office/drawing/2014/main" id="{A4B92A5B-2AD1-4EAC-88F4-2F2F70532C95}"/>
            </a:ext>
          </a:extLst>
        </xdr:cNvPr>
        <xdr:cNvCxnSpPr>
          <a:cxnSpLocks/>
        </xdr:cNvCxnSpPr>
      </xdr:nvCxnSpPr>
      <xdr:spPr>
        <a:xfrm>
          <a:off x="4226720" y="4095274"/>
          <a:ext cx="190499" cy="1238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357187</xdr:colOff>
      <xdr:row>25</xdr:row>
      <xdr:rowOff>142400</xdr:rowOff>
    </xdr:from>
    <xdr:to>
      <xdr:col>9</xdr:col>
      <xdr:colOff>369093</xdr:colOff>
      <xdr:row>27</xdr:row>
      <xdr:rowOff>11906</xdr:rowOff>
    </xdr:to>
    <xdr:cxnSp macro="">
      <xdr:nvCxnSpPr>
        <xdr:cNvPr id="229" name="Straight Arrow Connector 166">
          <a:extLst>
            <a:ext uri="{FF2B5EF4-FFF2-40B4-BE49-F238E27FC236}">
              <a16:creationId xmlns:a16="http://schemas.microsoft.com/office/drawing/2014/main" id="{23F6FF59-ADD3-486A-BB1D-630DDB6B60C5}"/>
            </a:ext>
          </a:extLst>
        </xdr:cNvPr>
        <xdr:cNvCxnSpPr>
          <a:cxnSpLocks/>
        </xdr:cNvCxnSpPr>
      </xdr:nvCxnSpPr>
      <xdr:spPr>
        <a:xfrm>
          <a:off x="3333750" y="4047650"/>
          <a:ext cx="11906" cy="17906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353982</xdr:colOff>
      <xdr:row>9</xdr:row>
      <xdr:rowOff>59531</xdr:rowOff>
    </xdr:from>
    <xdr:to>
      <xdr:col>9</xdr:col>
      <xdr:colOff>358026</xdr:colOff>
      <xdr:row>25</xdr:row>
      <xdr:rowOff>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169FD0C-062F-40BF-9AF9-06A7C80103C5}"/>
            </a:ext>
          </a:extLst>
        </xdr:cNvPr>
        <xdr:cNvCxnSpPr>
          <a:endCxn id="198" idx="0"/>
        </xdr:cNvCxnSpPr>
      </xdr:nvCxnSpPr>
      <xdr:spPr>
        <a:xfrm>
          <a:off x="3330545" y="1476375"/>
          <a:ext cx="4044" cy="242887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49302</xdr:colOff>
      <xdr:row>25</xdr:row>
      <xdr:rowOff>72760</xdr:rowOff>
    </xdr:from>
    <xdr:to>
      <xdr:col>11</xdr:col>
      <xdr:colOff>370650</xdr:colOff>
      <xdr:row>26</xdr:row>
      <xdr:rowOff>25136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78131E44-3341-4CD6-88AB-A6E3F1793711}"/>
            </a:ext>
          </a:extLst>
        </xdr:cNvPr>
        <xdr:cNvCxnSpPr>
          <a:stCxn id="198" idx="6"/>
          <a:endCxn id="187" idx="2"/>
        </xdr:cNvCxnSpPr>
      </xdr:nvCxnSpPr>
      <xdr:spPr>
        <a:xfrm>
          <a:off x="3406865" y="3978010"/>
          <a:ext cx="702348" cy="10715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380285</xdr:colOff>
      <xdr:row>31</xdr:row>
      <xdr:rowOff>143590</xdr:rowOff>
    </xdr:from>
    <xdr:to>
      <xdr:col>12</xdr:col>
      <xdr:colOff>84537</xdr:colOff>
      <xdr:row>32</xdr:row>
      <xdr:rowOff>72630</xdr:rowOff>
    </xdr:to>
    <xdr:grpSp>
      <xdr:nvGrpSpPr>
        <xdr:cNvPr id="239" name="Group 238">
          <a:extLst>
            <a:ext uri="{FF2B5EF4-FFF2-40B4-BE49-F238E27FC236}">
              <a16:creationId xmlns:a16="http://schemas.microsoft.com/office/drawing/2014/main" id="{BF956855-AB54-4789-BA32-ED1231C3F5AA}"/>
            </a:ext>
          </a:extLst>
        </xdr:cNvPr>
        <xdr:cNvGrpSpPr/>
      </xdr:nvGrpSpPr>
      <xdr:grpSpPr>
        <a:xfrm rot="4964887">
          <a:off x="4119563" y="4964906"/>
          <a:ext cx="83822" cy="85252"/>
          <a:chOff x="12175074" y="2285812"/>
          <a:chExt cx="107252" cy="65186"/>
        </a:xfrm>
      </xdr:grpSpPr>
      <xdr:cxnSp macro="">
        <xdr:nvCxnSpPr>
          <xdr:cNvPr id="240" name="Straight Connector 239">
            <a:extLst>
              <a:ext uri="{FF2B5EF4-FFF2-40B4-BE49-F238E27FC236}">
                <a16:creationId xmlns:a16="http://schemas.microsoft.com/office/drawing/2014/main" id="{9831683A-9A6B-213F-67AD-805989BAA029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Straight Connector 240">
            <a:extLst>
              <a:ext uri="{FF2B5EF4-FFF2-40B4-BE49-F238E27FC236}">
                <a16:creationId xmlns:a16="http://schemas.microsoft.com/office/drawing/2014/main" id="{776B8993-9EED-6B81-0EBE-2976DD3B2877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Straight Connector 241">
            <a:extLst>
              <a:ext uri="{FF2B5EF4-FFF2-40B4-BE49-F238E27FC236}">
                <a16:creationId xmlns:a16="http://schemas.microsoft.com/office/drawing/2014/main" id="{DD48FB49-B946-7D9D-BCAA-F8836E3A7A39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357188</xdr:colOff>
      <xdr:row>25</xdr:row>
      <xdr:rowOff>83344</xdr:rowOff>
    </xdr:from>
    <xdr:to>
      <xdr:col>11</xdr:col>
      <xdr:colOff>60010</xdr:colOff>
      <xdr:row>26</xdr:row>
      <xdr:rowOff>13815</xdr:rowOff>
    </xdr:to>
    <xdr:grpSp>
      <xdr:nvGrpSpPr>
        <xdr:cNvPr id="243" name="Group 242">
          <a:extLst>
            <a:ext uri="{FF2B5EF4-FFF2-40B4-BE49-F238E27FC236}">
              <a16:creationId xmlns:a16="http://schemas.microsoft.com/office/drawing/2014/main" id="{039DABEA-F62E-4571-9CF0-69C606A3AB12}"/>
            </a:ext>
          </a:extLst>
        </xdr:cNvPr>
        <xdr:cNvGrpSpPr/>
      </xdr:nvGrpSpPr>
      <xdr:grpSpPr>
        <a:xfrm rot="21429191">
          <a:off x="3714751" y="3988594"/>
          <a:ext cx="83822" cy="85252"/>
          <a:chOff x="12175074" y="2285812"/>
          <a:chExt cx="107252" cy="65186"/>
        </a:xfrm>
      </xdr:grpSpPr>
      <xdr:cxnSp macro="">
        <xdr:nvCxnSpPr>
          <xdr:cNvPr id="244" name="Straight Connector 243">
            <a:extLst>
              <a:ext uri="{FF2B5EF4-FFF2-40B4-BE49-F238E27FC236}">
                <a16:creationId xmlns:a16="http://schemas.microsoft.com/office/drawing/2014/main" id="{F916F57D-80B5-13A9-A3CD-C0D54588112A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" name="Straight Connector 244">
            <a:extLst>
              <a:ext uri="{FF2B5EF4-FFF2-40B4-BE49-F238E27FC236}">
                <a16:creationId xmlns:a16="http://schemas.microsoft.com/office/drawing/2014/main" id="{EA4A6662-DB65-EFA6-B8F6-1890BD965D1C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" name="Straight Connector 245">
            <a:extLst>
              <a:ext uri="{FF2B5EF4-FFF2-40B4-BE49-F238E27FC236}">
                <a16:creationId xmlns:a16="http://schemas.microsoft.com/office/drawing/2014/main" id="{88C356D2-EF6D-28A9-46B9-25710D6C876C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332660</xdr:colOff>
      <xdr:row>22</xdr:row>
      <xdr:rowOff>48339</xdr:rowOff>
    </xdr:from>
    <xdr:to>
      <xdr:col>10</xdr:col>
      <xdr:colOff>36912</xdr:colOff>
      <xdr:row>22</xdr:row>
      <xdr:rowOff>132161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21D77F44-1222-4757-A275-C138E8FC9026}"/>
            </a:ext>
          </a:extLst>
        </xdr:cNvPr>
        <xdr:cNvGrpSpPr/>
      </xdr:nvGrpSpPr>
      <xdr:grpSpPr>
        <a:xfrm rot="4498506">
          <a:off x="3309938" y="3488530"/>
          <a:ext cx="83822" cy="85252"/>
          <a:chOff x="12175074" y="2285812"/>
          <a:chExt cx="107252" cy="65186"/>
        </a:xfrm>
      </xdr:grpSpPr>
      <xdr:cxnSp macro="">
        <xdr:nvCxnSpPr>
          <xdr:cNvPr id="248" name="Straight Connector 247">
            <a:extLst>
              <a:ext uri="{FF2B5EF4-FFF2-40B4-BE49-F238E27FC236}">
                <a16:creationId xmlns:a16="http://schemas.microsoft.com/office/drawing/2014/main" id="{98506685-8B9C-98CF-0988-AB216EF8A326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" name="Straight Connector 248">
            <a:extLst>
              <a:ext uri="{FF2B5EF4-FFF2-40B4-BE49-F238E27FC236}">
                <a16:creationId xmlns:a16="http://schemas.microsoft.com/office/drawing/2014/main" id="{3CE2ED70-6E9F-1716-AAC2-42EF6811D72D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Straight Connector 249">
            <a:extLst>
              <a:ext uri="{FF2B5EF4-FFF2-40B4-BE49-F238E27FC236}">
                <a16:creationId xmlns:a16="http://schemas.microsoft.com/office/drawing/2014/main" id="{1BE0158E-B787-BBD1-D606-B97FCBC652E5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332660</xdr:colOff>
      <xdr:row>17</xdr:row>
      <xdr:rowOff>716</xdr:rowOff>
    </xdr:from>
    <xdr:to>
      <xdr:col>10</xdr:col>
      <xdr:colOff>36912</xdr:colOff>
      <xdr:row>17</xdr:row>
      <xdr:rowOff>84538</xdr:rowOff>
    </xdr:to>
    <xdr:grpSp>
      <xdr:nvGrpSpPr>
        <xdr:cNvPr id="251" name="Group 250">
          <a:extLst>
            <a:ext uri="{FF2B5EF4-FFF2-40B4-BE49-F238E27FC236}">
              <a16:creationId xmlns:a16="http://schemas.microsoft.com/office/drawing/2014/main" id="{74C36C37-5167-4DFF-A25C-F67C0F64FDA2}"/>
            </a:ext>
          </a:extLst>
        </xdr:cNvPr>
        <xdr:cNvGrpSpPr/>
      </xdr:nvGrpSpPr>
      <xdr:grpSpPr>
        <a:xfrm rot="3930854">
          <a:off x="3309938" y="2667001"/>
          <a:ext cx="83822" cy="85252"/>
          <a:chOff x="12175074" y="2285812"/>
          <a:chExt cx="107252" cy="65186"/>
        </a:xfrm>
      </xdr:grpSpPr>
      <xdr:cxnSp macro="">
        <xdr:nvCxnSpPr>
          <xdr:cNvPr id="252" name="Straight Connector 251">
            <a:extLst>
              <a:ext uri="{FF2B5EF4-FFF2-40B4-BE49-F238E27FC236}">
                <a16:creationId xmlns:a16="http://schemas.microsoft.com/office/drawing/2014/main" id="{A3952008-43CE-5D75-8AF7-2F231E33BD5B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" name="Straight Connector 252">
            <a:extLst>
              <a:ext uri="{FF2B5EF4-FFF2-40B4-BE49-F238E27FC236}">
                <a16:creationId xmlns:a16="http://schemas.microsoft.com/office/drawing/2014/main" id="{DF586987-B7AE-110C-A121-F20CFF667180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Straight Connector 253">
            <a:extLst>
              <a:ext uri="{FF2B5EF4-FFF2-40B4-BE49-F238E27FC236}">
                <a16:creationId xmlns:a16="http://schemas.microsoft.com/office/drawing/2014/main" id="{8A018252-E7F3-B54F-D85A-69C0A02D9E30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320753</xdr:colOff>
      <xdr:row>12</xdr:row>
      <xdr:rowOff>36433</xdr:rowOff>
    </xdr:from>
    <xdr:to>
      <xdr:col>10</xdr:col>
      <xdr:colOff>25005</xdr:colOff>
      <xdr:row>12</xdr:row>
      <xdr:rowOff>120255</xdr:rowOff>
    </xdr:to>
    <xdr:grpSp>
      <xdr:nvGrpSpPr>
        <xdr:cNvPr id="255" name="Group 254">
          <a:extLst>
            <a:ext uri="{FF2B5EF4-FFF2-40B4-BE49-F238E27FC236}">
              <a16:creationId xmlns:a16="http://schemas.microsoft.com/office/drawing/2014/main" id="{E8453EA1-75AE-4A6A-8381-8C3FAD4F108B}"/>
            </a:ext>
          </a:extLst>
        </xdr:cNvPr>
        <xdr:cNvGrpSpPr/>
      </xdr:nvGrpSpPr>
      <xdr:grpSpPr>
        <a:xfrm rot="4151372">
          <a:off x="3298031" y="1916906"/>
          <a:ext cx="83822" cy="85252"/>
          <a:chOff x="12175074" y="2285812"/>
          <a:chExt cx="107252" cy="65186"/>
        </a:xfrm>
      </xdr:grpSpPr>
      <xdr:cxnSp macro="">
        <xdr:nvCxnSpPr>
          <xdr:cNvPr id="256" name="Straight Connector 255">
            <a:extLst>
              <a:ext uri="{FF2B5EF4-FFF2-40B4-BE49-F238E27FC236}">
                <a16:creationId xmlns:a16="http://schemas.microsoft.com/office/drawing/2014/main" id="{24EE490A-DE48-1B68-0C3F-A80FC031C071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Straight Connector 256">
            <a:extLst>
              <a:ext uri="{FF2B5EF4-FFF2-40B4-BE49-F238E27FC236}">
                <a16:creationId xmlns:a16="http://schemas.microsoft.com/office/drawing/2014/main" id="{01A06C67-6DAF-F542-E9D9-4CA3D0D413B6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Straight Connector 257">
            <a:extLst>
              <a:ext uri="{FF2B5EF4-FFF2-40B4-BE49-F238E27FC236}">
                <a16:creationId xmlns:a16="http://schemas.microsoft.com/office/drawing/2014/main" id="{469720D5-FB84-E267-010D-CFEBC2FF7B1F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178594</xdr:colOff>
      <xdr:row>8</xdr:row>
      <xdr:rowOff>0</xdr:rowOff>
    </xdr:from>
    <xdr:to>
      <xdr:col>9</xdr:col>
      <xdr:colOff>166806</xdr:colOff>
      <xdr:row>25</xdr:row>
      <xdr:rowOff>18506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5AB946CF-EF0D-4960-B0F9-977C928C227A}"/>
            </a:ext>
          </a:extLst>
        </xdr:cNvPr>
        <xdr:cNvSpPr/>
      </xdr:nvSpPr>
      <xdr:spPr>
        <a:xfrm>
          <a:off x="2774157" y="1262063"/>
          <a:ext cx="369212" cy="2661693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333374</xdr:colOff>
      <xdr:row>28</xdr:row>
      <xdr:rowOff>119063</xdr:rowOff>
    </xdr:from>
    <xdr:to>
      <xdr:col>10</xdr:col>
      <xdr:colOff>154900</xdr:colOff>
      <xdr:row>33</xdr:row>
      <xdr:rowOff>142875</xdr:rowOff>
    </xdr:to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7EA4A7FC-5A93-49BE-BC2C-FEE0103EA361}"/>
            </a:ext>
          </a:extLst>
        </xdr:cNvPr>
        <xdr:cNvSpPr/>
      </xdr:nvSpPr>
      <xdr:spPr>
        <a:xfrm>
          <a:off x="2547937" y="4488657"/>
          <a:ext cx="964526" cy="78581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333374</xdr:colOff>
      <xdr:row>23</xdr:row>
      <xdr:rowOff>35718</xdr:rowOff>
    </xdr:from>
    <xdr:to>
      <xdr:col>15</xdr:col>
      <xdr:colOff>105602</xdr:colOff>
      <xdr:row>28</xdr:row>
      <xdr:rowOff>83343</xdr:rowOff>
    </xdr:to>
    <xdr:sp macro="" textlink="">
      <xdr:nvSpPr>
        <xdr:cNvPr id="261" name="TextBox 157">
          <a:extLst>
            <a:ext uri="{FF2B5EF4-FFF2-40B4-BE49-F238E27FC236}">
              <a16:creationId xmlns:a16="http://schemas.microsoft.com/office/drawing/2014/main" id="{0C939D65-FB1A-446D-A48A-A29F2A986918}"/>
            </a:ext>
          </a:extLst>
        </xdr:cNvPr>
        <xdr:cNvSpPr txBox="1"/>
      </xdr:nvSpPr>
      <xdr:spPr>
        <a:xfrm>
          <a:off x="4452937" y="3631406"/>
          <a:ext cx="915228" cy="82153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-200E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</xdr:txBody>
    </xdr:sp>
    <xdr:clientData/>
  </xdr:twoCellAnchor>
  <xdr:twoCellAnchor>
    <xdr:from>
      <xdr:col>7</xdr:col>
      <xdr:colOff>35719</xdr:colOff>
      <xdr:row>23</xdr:row>
      <xdr:rowOff>11906</xdr:rowOff>
    </xdr:from>
    <xdr:to>
      <xdr:col>9</xdr:col>
      <xdr:colOff>188947</xdr:colOff>
      <xdr:row>28</xdr:row>
      <xdr:rowOff>59531</xdr:rowOff>
    </xdr:to>
    <xdr:sp macro="" textlink="">
      <xdr:nvSpPr>
        <xdr:cNvPr id="262" name="TextBox 157">
          <a:extLst>
            <a:ext uri="{FF2B5EF4-FFF2-40B4-BE49-F238E27FC236}">
              <a16:creationId xmlns:a16="http://schemas.microsoft.com/office/drawing/2014/main" id="{C98508EE-875C-4DC0-9FB1-2D25AF8E4081}"/>
            </a:ext>
          </a:extLst>
        </xdr:cNvPr>
        <xdr:cNvSpPr txBox="1"/>
      </xdr:nvSpPr>
      <xdr:spPr>
        <a:xfrm>
          <a:off x="2250282" y="3607594"/>
          <a:ext cx="915228" cy="82153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-200E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</xdr:txBody>
    </xdr:sp>
    <xdr:clientData/>
  </xdr:twoCellAnchor>
  <xdr:twoCellAnchor>
    <xdr:from>
      <xdr:col>7</xdr:col>
      <xdr:colOff>202407</xdr:colOff>
      <xdr:row>18</xdr:row>
      <xdr:rowOff>23814</xdr:rowOff>
    </xdr:from>
    <xdr:to>
      <xdr:col>9</xdr:col>
      <xdr:colOff>202406</xdr:colOff>
      <xdr:row>21</xdr:row>
      <xdr:rowOff>47626</xdr:rowOff>
    </xdr:to>
    <xdr:sp macro="" textlink="">
      <xdr:nvSpPr>
        <xdr:cNvPr id="263" name="TextBox 157">
          <a:extLst>
            <a:ext uri="{FF2B5EF4-FFF2-40B4-BE49-F238E27FC236}">
              <a16:creationId xmlns:a16="http://schemas.microsoft.com/office/drawing/2014/main" id="{0B4C82BB-7C10-4F2E-8047-D0E9C3948365}"/>
            </a:ext>
          </a:extLst>
        </xdr:cNvPr>
        <xdr:cNvSpPr txBox="1"/>
      </xdr:nvSpPr>
      <xdr:spPr>
        <a:xfrm>
          <a:off x="2416970" y="2845595"/>
          <a:ext cx="761999" cy="488156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-200E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</xdr:txBody>
    </xdr:sp>
    <xdr:clientData/>
  </xdr:twoCellAnchor>
  <xdr:twoCellAnchor>
    <xdr:from>
      <xdr:col>7</xdr:col>
      <xdr:colOff>202406</xdr:colOff>
      <xdr:row>13</xdr:row>
      <xdr:rowOff>59531</xdr:rowOff>
    </xdr:from>
    <xdr:to>
      <xdr:col>9</xdr:col>
      <xdr:colOff>202405</xdr:colOff>
      <xdr:row>16</xdr:row>
      <xdr:rowOff>83343</xdr:rowOff>
    </xdr:to>
    <xdr:sp macro="" textlink="">
      <xdr:nvSpPr>
        <xdr:cNvPr id="264" name="TextBox 157">
          <a:extLst>
            <a:ext uri="{FF2B5EF4-FFF2-40B4-BE49-F238E27FC236}">
              <a16:creationId xmlns:a16="http://schemas.microsoft.com/office/drawing/2014/main" id="{2EA56613-1553-4C06-83C1-DD38D7CFB75E}"/>
            </a:ext>
          </a:extLst>
        </xdr:cNvPr>
        <xdr:cNvSpPr txBox="1"/>
      </xdr:nvSpPr>
      <xdr:spPr>
        <a:xfrm>
          <a:off x="2416969" y="2107406"/>
          <a:ext cx="761999" cy="488156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-200E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</xdr:txBody>
    </xdr:sp>
    <xdr:clientData/>
  </xdr:twoCellAnchor>
  <xdr:twoCellAnchor>
    <xdr:from>
      <xdr:col>10</xdr:col>
      <xdr:colOff>95250</xdr:colOff>
      <xdr:row>6</xdr:row>
      <xdr:rowOff>142875</xdr:rowOff>
    </xdr:from>
    <xdr:to>
      <xdr:col>12</xdr:col>
      <xdr:colOff>248478</xdr:colOff>
      <xdr:row>12</xdr:row>
      <xdr:rowOff>35718</xdr:rowOff>
    </xdr:to>
    <xdr:sp macro="" textlink="">
      <xdr:nvSpPr>
        <xdr:cNvPr id="274" name="TextBox 157">
          <a:extLst>
            <a:ext uri="{FF2B5EF4-FFF2-40B4-BE49-F238E27FC236}">
              <a16:creationId xmlns:a16="http://schemas.microsoft.com/office/drawing/2014/main" id="{9AE8D7A9-BFDF-4D87-8033-06C8E03186CF}"/>
            </a:ext>
          </a:extLst>
        </xdr:cNvPr>
        <xdr:cNvSpPr txBox="1"/>
      </xdr:nvSpPr>
      <xdr:spPr>
        <a:xfrm>
          <a:off x="3452813" y="1095375"/>
          <a:ext cx="915228" cy="82153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-200E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</xdr:txBody>
    </xdr:sp>
    <xdr:clientData/>
  </xdr:twoCellAnchor>
  <xdr:twoCellAnchor>
    <xdr:from>
      <xdr:col>12</xdr:col>
      <xdr:colOff>35719</xdr:colOff>
      <xdr:row>30</xdr:row>
      <xdr:rowOff>130968</xdr:rowOff>
    </xdr:from>
    <xdr:to>
      <xdr:col>13</xdr:col>
      <xdr:colOff>71437</xdr:colOff>
      <xdr:row>32</xdr:row>
      <xdr:rowOff>23811</xdr:rowOff>
    </xdr:to>
    <xdr:sp macro="" textlink="">
      <xdr:nvSpPr>
        <xdr:cNvPr id="275" name="TextBox 161">
          <a:extLst>
            <a:ext uri="{FF2B5EF4-FFF2-40B4-BE49-F238E27FC236}">
              <a16:creationId xmlns:a16="http://schemas.microsoft.com/office/drawing/2014/main" id="{92C37A70-B43D-4725-A2BB-A452A65E427C}"/>
            </a:ext>
          </a:extLst>
        </xdr:cNvPr>
        <xdr:cNvSpPr txBox="1"/>
      </xdr:nvSpPr>
      <xdr:spPr>
        <a:xfrm>
          <a:off x="4155282" y="4798218"/>
          <a:ext cx="416718" cy="202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60M</a:t>
          </a:r>
        </a:p>
      </xdr:txBody>
    </xdr:sp>
    <xdr:clientData/>
  </xdr:twoCellAnchor>
  <xdr:twoCellAnchor>
    <xdr:from>
      <xdr:col>10</xdr:col>
      <xdr:colOff>238125</xdr:colOff>
      <xdr:row>25</xdr:row>
      <xdr:rowOff>142875</xdr:rowOff>
    </xdr:from>
    <xdr:to>
      <xdr:col>11</xdr:col>
      <xdr:colOff>273843</xdr:colOff>
      <xdr:row>27</xdr:row>
      <xdr:rowOff>35718</xdr:rowOff>
    </xdr:to>
    <xdr:sp macro="" textlink="">
      <xdr:nvSpPr>
        <xdr:cNvPr id="276" name="TextBox 161">
          <a:extLst>
            <a:ext uri="{FF2B5EF4-FFF2-40B4-BE49-F238E27FC236}">
              <a16:creationId xmlns:a16="http://schemas.microsoft.com/office/drawing/2014/main" id="{406678D7-C067-4041-AE8E-E507D1AB8FF8}"/>
            </a:ext>
          </a:extLst>
        </xdr:cNvPr>
        <xdr:cNvSpPr txBox="1"/>
      </xdr:nvSpPr>
      <xdr:spPr>
        <a:xfrm>
          <a:off x="3595688" y="4048125"/>
          <a:ext cx="416718" cy="202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50M</a:t>
          </a:r>
        </a:p>
      </xdr:txBody>
    </xdr:sp>
    <xdr:clientData/>
  </xdr:twoCellAnchor>
  <xdr:twoCellAnchor>
    <xdr:from>
      <xdr:col>9</xdr:col>
      <xdr:colOff>345281</xdr:colOff>
      <xdr:row>21</xdr:row>
      <xdr:rowOff>71437</xdr:rowOff>
    </xdr:from>
    <xdr:to>
      <xdr:col>11</xdr:col>
      <xdr:colOff>-1</xdr:colOff>
      <xdr:row>22</xdr:row>
      <xdr:rowOff>119062</xdr:rowOff>
    </xdr:to>
    <xdr:sp macro="" textlink="">
      <xdr:nvSpPr>
        <xdr:cNvPr id="277" name="TextBox 161">
          <a:extLst>
            <a:ext uri="{FF2B5EF4-FFF2-40B4-BE49-F238E27FC236}">
              <a16:creationId xmlns:a16="http://schemas.microsoft.com/office/drawing/2014/main" id="{0C2F7AEE-1F7F-4AE9-BB75-A34BF42C911F}"/>
            </a:ext>
          </a:extLst>
        </xdr:cNvPr>
        <xdr:cNvSpPr txBox="1"/>
      </xdr:nvSpPr>
      <xdr:spPr>
        <a:xfrm>
          <a:off x="3321844" y="3357562"/>
          <a:ext cx="416718" cy="202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50M</a:t>
          </a:r>
        </a:p>
      </xdr:txBody>
    </xdr:sp>
    <xdr:clientData/>
  </xdr:twoCellAnchor>
  <xdr:twoCellAnchor>
    <xdr:from>
      <xdr:col>9</xdr:col>
      <xdr:colOff>309563</xdr:colOff>
      <xdr:row>16</xdr:row>
      <xdr:rowOff>0</xdr:rowOff>
    </xdr:from>
    <xdr:to>
      <xdr:col>10</xdr:col>
      <xdr:colOff>345281</xdr:colOff>
      <xdr:row>17</xdr:row>
      <xdr:rowOff>47625</xdr:rowOff>
    </xdr:to>
    <xdr:sp macro="" textlink="">
      <xdr:nvSpPr>
        <xdr:cNvPr id="279" name="TextBox 161">
          <a:extLst>
            <a:ext uri="{FF2B5EF4-FFF2-40B4-BE49-F238E27FC236}">
              <a16:creationId xmlns:a16="http://schemas.microsoft.com/office/drawing/2014/main" id="{DDF3F4A4-0488-4D85-A7CD-539ADE9FA93D}"/>
            </a:ext>
          </a:extLst>
        </xdr:cNvPr>
        <xdr:cNvSpPr txBox="1"/>
      </xdr:nvSpPr>
      <xdr:spPr>
        <a:xfrm>
          <a:off x="3286126" y="2512219"/>
          <a:ext cx="416718" cy="202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50M</a:t>
          </a:r>
        </a:p>
      </xdr:txBody>
    </xdr:sp>
    <xdr:clientData/>
  </xdr:twoCellAnchor>
  <xdr:twoCellAnchor>
    <xdr:from>
      <xdr:col>8</xdr:col>
      <xdr:colOff>369093</xdr:colOff>
      <xdr:row>11</xdr:row>
      <xdr:rowOff>0</xdr:rowOff>
    </xdr:from>
    <xdr:to>
      <xdr:col>10</xdr:col>
      <xdr:colOff>23811</xdr:colOff>
      <xdr:row>12</xdr:row>
      <xdr:rowOff>47624</xdr:rowOff>
    </xdr:to>
    <xdr:sp macro="" textlink="">
      <xdr:nvSpPr>
        <xdr:cNvPr id="280" name="TextBox 161">
          <a:extLst>
            <a:ext uri="{FF2B5EF4-FFF2-40B4-BE49-F238E27FC236}">
              <a16:creationId xmlns:a16="http://schemas.microsoft.com/office/drawing/2014/main" id="{62FDE324-ED34-4038-92B8-D81C67C9B6CC}"/>
            </a:ext>
          </a:extLst>
        </xdr:cNvPr>
        <xdr:cNvSpPr txBox="1"/>
      </xdr:nvSpPr>
      <xdr:spPr>
        <a:xfrm>
          <a:off x="2964656" y="1726406"/>
          <a:ext cx="416718" cy="202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05.%2052553_KKO_KKF_PB%20RAB%20MTS%20N%203%20GROBOGAN%20(1).xlsx" TargetMode="External"/><Relationship Id="rId1" Type="http://schemas.openxmlformats.org/officeDocument/2006/relationships/externalLinkPath" Target="/Users/junjun.baheransyah/Downloads/05.%2052553_KKO_KKF_PB%20RAB%20MTS%20N%203%20GROBOGAN%20(1)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>
            <v>0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 refreshError="1"/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MAT"/>
      <sheetName val="JS"/>
      <sheetName val="INISIATIF STRATEGI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x"/>
      <sheetName val="FORM-B"/>
      <sheetName val="prod03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HARGA SATUAN"/>
      <sheetName val="ca"/>
      <sheetName val="NO. PRK"/>
      <sheetName val="AHS - Personel"/>
      <sheetName val="AHS - Non Personel"/>
      <sheetName val="KEBIJAKAN PB-PD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WAN"/>
      <sheetName val="TRNS-C1"/>
      <sheetName val="chemcal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Neraca seAPJ"/>
      <sheetName val="JAN07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GAMBAR"/>
      <sheetName val="RAB"/>
      <sheetName val="Peta lokasi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1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RAB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  <sheetName val="JSꣀߗ_x000f__lambaro.xls_BP⿁_x000f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 refreshError="1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5500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</sheetNames>
    <sheetDataSet>
      <sheetData sheetId="0" refreshError="1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Smg"/>
      <sheetName val="UshDeb00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 refreshError="1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FORM-B"/>
      <sheetName val="x"/>
      <sheetName val="Sudah Berjalan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</sheetNames>
    <sheetDataSet>
      <sheetData sheetId="0" refreshError="1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  <sheetName val="ca"/>
      <sheetName val="W-NAD"/>
      <sheetName val="sept"/>
      <sheetName val="W1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9" t="s">
        <v>1133</v>
      </c>
      <c r="C4" s="529"/>
      <c r="D4" s="529"/>
      <c r="E4" s="529"/>
      <c r="F4" s="529"/>
      <c r="G4" s="529"/>
      <c r="H4" s="529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30" t="s">
        <v>0</v>
      </c>
      <c r="C7" s="530" t="s">
        <v>1</v>
      </c>
      <c r="D7" s="531" t="s">
        <v>42</v>
      </c>
      <c r="E7" s="531" t="s">
        <v>43</v>
      </c>
      <c r="F7" s="531" t="s">
        <v>1134</v>
      </c>
      <c r="G7" s="532" t="s">
        <v>41</v>
      </c>
      <c r="H7" s="528" t="s">
        <v>1042</v>
      </c>
      <c r="I7" s="528" t="s">
        <v>1136</v>
      </c>
      <c r="J7" s="528" t="s">
        <v>1026</v>
      </c>
      <c r="K7" s="522" t="s">
        <v>1024</v>
      </c>
      <c r="L7" s="523"/>
    </row>
    <row r="8" spans="1:12" ht="15" customHeight="1">
      <c r="B8" s="530"/>
      <c r="C8" s="530"/>
      <c r="D8" s="531"/>
      <c r="E8" s="531"/>
      <c r="F8" s="531"/>
      <c r="G8" s="532"/>
      <c r="H8" s="528"/>
      <c r="I8" s="528"/>
      <c r="J8" s="528"/>
      <c r="K8" s="524"/>
      <c r="L8" s="525"/>
    </row>
    <row r="9" spans="1:12" ht="15" customHeight="1">
      <c r="B9" s="530"/>
      <c r="C9" s="530"/>
      <c r="D9" s="531"/>
      <c r="E9" s="531"/>
      <c r="F9" s="531"/>
      <c r="G9" s="532"/>
      <c r="H9" s="528"/>
      <c r="I9" s="528"/>
      <c r="J9" s="528"/>
      <c r="K9" s="526"/>
      <c r="L9" s="527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MPB; 1P;230V;5(60)A;1;2W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29</v>
      </c>
      <c r="G12" s="41">
        <f ca="1">IF(ISERROR(OFFSET('HARGA SATUAN'!$I$6,MATCH(C12,'HARGA SATUAN'!$C$7:$C$1495,0),0)),"",OFFSET('HARGA SATUAN'!$I$6,MATCH(C12,'HARGA SATUAN'!$C$7:$C$1495,0),0))</f>
        <v>327600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MCB 1 Fasa 6 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Bh</v>
      </c>
      <c r="F13" s="138">
        <f t="shared" ref="F13:F76" ca="1" si="2">IF(ISERROR(OFFSET($D$713,MATCH(A13,$F$714:$F$1320,0),0)),"",OFFSET($D$713,MATCH(A13,$F$714:$F$1320,0),0))</f>
        <v>29</v>
      </c>
      <c r="G13" s="41">
        <f ca="1">IF(ISERROR(OFFSET('HARGA SATUAN'!$I$6,MATCH(C13,'HARGA SATUAN'!$C$7:$C$1495,0),0)),"",OFFSET('HARGA SATUAN'!$I$6,MATCH(C13,'HARGA SATUAN'!$C$7:$C$1495,0),0))</f>
        <v>39000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1 Fasa CSP 50 kVA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Bh</v>
      </c>
      <c r="F14" s="138">
        <f t="shared" ca="1" si="2"/>
        <v>1</v>
      </c>
      <c r="G14" s="41">
        <f ca="1">IF(ISERROR(OFFSET('HARGA SATUAN'!$I$6,MATCH(C14,'HARGA SATUAN'!$C$7:$C$1495,0),0)),"",OFFSET('HARGA SATUAN'!$I$6,MATCH(C14,'HARGA SATUAN'!$C$7:$C$1495,0),0))</f>
        <v>27845400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AAAC 70 mm²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Mtr</v>
      </c>
      <c r="F15" s="138">
        <f t="shared" ca="1" si="2"/>
        <v>2</v>
      </c>
      <c r="G15" s="41">
        <f ca="1">IF(ISERROR(OFFSET('HARGA SATUAN'!$I$6,MATCH(C15,'HARGA SATUAN'!$C$7:$C$1495,0),0)),"",OFFSET('HARGA SATUAN'!$I$6,MATCH(C15,'HARGA SATUAN'!$C$7:$C$1495,0),0))</f>
        <v>14200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NFA2X-T 2 x 70 + N 70 mm²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Mtr</v>
      </c>
      <c r="F16" s="138">
        <f t="shared" ca="1" si="2"/>
        <v>262</v>
      </c>
      <c r="G16" s="41">
        <f ca="1">IF(ISERROR(OFFSET('HARGA SATUAN'!$I$6,MATCH(C16,'HARGA SATUAN'!$C$7:$C$1495,0),0)),"",OFFSET('HARGA SATUAN'!$I$6,MATCH(C16,'HARGA SATUAN'!$C$7:$C$1495,0),0))</f>
        <v>53300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NFA2X 2 x 10 mm²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Mtr</v>
      </c>
      <c r="F17" s="138">
        <f t="shared" ca="1" si="2"/>
        <v>1015</v>
      </c>
      <c r="G17" s="41">
        <f ca="1">IF(ISERROR(OFFSET('HARGA SATUAN'!$I$6,MATCH(C17,'HARGA SATUAN'!$C$7:$C$1495,0),0)),"",OFFSET('HARGA SATUAN'!$I$6,MATCH(C17,'HARGA SATUAN'!$C$7:$C$1495,0),0))</f>
        <v>4300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38" t="str">
        <f t="shared" ca="1" si="2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38" t="str">
        <f t="shared" ca="1" si="2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38" t="str">
        <f t="shared" ca="1" si="2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38" t="str">
        <f t="shared" ca="1" si="2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SUMIFS(RAB!$F$14:$F$126,RAB!$C$14:$C$126,C714)</f>
        <v>29</v>
      </c>
      <c r="E714" s="26">
        <f ca="1">IF(D714=0,0,1)</f>
        <v>1</v>
      </c>
      <c r="F714" s="26">
        <f ca="1">IF(D714=0,0,SUM($E$713:E714))</f>
        <v>1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SUMIFS(RAB!$F$14:$F$126,RAB!$C$14:$C$126,C715)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SUMIFS(RAB!$F$14:$F$126,RAB!$C$14:$C$126,C716)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SUMIFS(RAB!$F$14:$F$126,RAB!$C$14:$C$126,C717)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SUMIFS(RAB!$F$14:$F$126,RAB!$C$14:$C$126,C718)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SUMIFS(RAB!$F$14:$F$126,RAB!$C$14:$C$126,C719)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SUMIFS(RAB!$F$14:$F$126,RAB!$C$14:$C$126,C720)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SUMIFS(RAB!$F$14:$F$126,RAB!$C$14:$C$126,C721)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SUMIFS(RAB!$F$14:$F$126,RAB!$C$14:$C$126,C722)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SUMIFS(RAB!$F$14:$F$126,RAB!$C$14:$C$126,C723)</f>
        <v>29</v>
      </c>
      <c r="E723" s="26">
        <f t="shared" ca="1" si="33"/>
        <v>1</v>
      </c>
      <c r="F723" s="26">
        <f ca="1">IF(D723=0,0,SUM($E$713:E723))</f>
        <v>2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SUMIFS(RAB!$F$14:$F$126,RAB!$C$14:$C$126,C724)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SUMIFS(RAB!$F$14:$F$126,RAB!$C$14:$C$126,C725)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SUMIFS(RAB!$F$14:$F$126,RAB!$C$14:$C$126,C726)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SUMIFS(RAB!$F$14:$F$126,RAB!$C$14:$C$126,C727)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SUMIFS(RAB!$F$14:$F$126,RAB!$C$14:$C$126,C728)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SUMIFS(RAB!$F$14:$F$126,RAB!$C$14:$C$126,C729)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SUMIFS(RAB!$F$14:$F$126,RAB!$C$14:$C$126,C730)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SUMIFS(RAB!$F$14:$F$126,RAB!$C$14:$C$126,C731)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SUMIFS(RAB!$F$14:$F$126,RAB!$C$14:$C$126,C732)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SUMIFS(RAB!$F$14:$F$126,RAB!$C$14:$C$126,C733)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SUMIFS(RAB!$F$14:$F$126,RAB!$C$14:$C$126,C734)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SUMIFS(RAB!$F$14:$F$126,RAB!$C$14:$C$126,C735)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SUMIFS(RAB!$F$14:$F$126,RAB!$C$14:$C$126,C736)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SUMIFS(RAB!$F$14:$F$126,RAB!$C$14:$C$126,C737)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SUMIFS(RAB!$F$14:$F$126,RAB!$C$14:$C$126,C738)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SUMIFS(RAB!$F$14:$F$126,RAB!$C$14:$C$126,C739)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SUMIFS(RAB!$F$14:$F$126,RAB!$C$14:$C$126,C740)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SUMIFS(RAB!$F$14:$F$126,RAB!$C$14:$C$126,C741)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SUMIFS(RAB!$F$14:$F$126,RAB!$C$14:$C$126,C742)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SUMIFS(RAB!$F$14:$F$126,RAB!$C$14:$C$126,C743)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SUMIFS(RAB!$F$14:$F$126,RAB!$C$14:$C$126,C744)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SUMIFS(RAB!$F$14:$F$126,RAB!$C$14:$C$126,C745)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SUMIFS(RAB!$F$14:$F$126,RAB!$C$14:$C$126,C746)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SUMIFS(RAB!$F$14:$F$126,RAB!$C$14:$C$126,C747)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SUMIFS(RAB!$F$14:$F$126,RAB!$C$14:$C$126,C748)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SUMIFS(RAB!$F$14:$F$126,RAB!$C$14:$C$126,C749)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SUMIFS(RAB!$F$14:$F$126,RAB!$C$14:$C$126,C750)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SUMIFS(RAB!$F$14:$F$126,RAB!$C$14:$C$126,C751)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SUMIFS(RAB!$F$14:$F$126,RAB!$C$14:$C$126,C752)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SUMIFS(RAB!$F$14:$F$126,RAB!$C$14:$C$126,C753)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SUMIFS(RAB!$F$14:$F$126,RAB!$C$14:$C$126,C754)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SUMIFS(RAB!$F$14:$F$126,RAB!$C$14:$C$126,C755)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SUMIFS(RAB!$F$14:$F$126,RAB!$C$14:$C$126,C756)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SUMIFS(RAB!$F$14:$F$126,RAB!$C$14:$C$126,C757)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SUMIFS(RAB!$F$14:$F$126,RAB!$C$14:$C$126,C758)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SUMIFS(RAB!$F$14:$F$126,RAB!$C$14:$C$126,C759)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SUMIFS(RAB!$F$14:$F$126,RAB!$C$14:$C$126,C760)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SUMIFS(RAB!$F$14:$F$126,RAB!$C$14:$C$126,C761)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SUMIFS(RAB!$F$14:$F$126,RAB!$C$14:$C$126,C762)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SUMIFS(RAB!$F$14:$F$126,RAB!$C$14:$C$126,C763)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SUMIFS(RAB!$F$14:$F$126,RAB!$C$14:$C$126,C764)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SUMIFS(RAB!$F$14:$F$126,RAB!$C$14:$C$126,C765)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SUMIFS(RAB!$F$14:$F$126,RAB!$C$14:$C$126,C766)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SUMIFS(RAB!$F$14:$F$126,RAB!$C$14:$C$126,C767)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SUMIFS(RAB!$F$14:$F$126,RAB!$C$14:$C$126,C768)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SUMIFS(RAB!$F$14:$F$126,RAB!$C$14:$C$126,C769)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SUMIFS(RAB!$F$14:$F$126,RAB!$C$14:$C$126,C770)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SUMIFS(RAB!$F$14:$F$126,RAB!$C$14:$C$126,C771)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SUMIFS(RAB!$F$14:$F$126,RAB!$C$14:$C$126,C772)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SUMIFS(RAB!$F$14:$F$126,RAB!$C$14:$C$126,C773)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SUMIFS(RAB!$F$14:$F$126,RAB!$C$14:$C$126,C774)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SUMIFS(RAB!$F$14:$F$126,RAB!$C$14:$C$126,C775)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SUMIFS(RAB!$F$14:$F$126,RAB!$C$14:$C$126,C776)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SUMIFS(RAB!$F$14:$F$126,RAB!$C$14:$C$126,C777)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SUMIFS(RAB!$F$14:$F$126,RAB!$C$14:$C$126,C778)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SUMIFS(RAB!$F$14:$F$126,RAB!$C$14:$C$126,C779)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SUMIFS(RAB!$F$14:$F$126,RAB!$C$14:$C$126,C780)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SUMIFS(RAB!$F$14:$F$126,RAB!$C$14:$C$126,C781)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SUMIFS(RAB!$F$14:$F$126,RAB!$C$14:$C$126,C782)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SUMIFS(RAB!$F$14:$F$126,RAB!$C$14:$C$126,C783)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SUMIFS(RAB!$F$14:$F$126,RAB!$C$14:$C$126,C784)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SUMIFS(RAB!$F$14:$F$126,RAB!$C$14:$C$126,C785)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SUMIFS(RAB!$F$14:$F$126,RAB!$C$14:$C$126,C786)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SUMIFS(RAB!$F$14:$F$126,RAB!$C$14:$C$126,C787)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SUMIFS(RAB!$F$14:$F$126,RAB!$C$14:$C$126,C788)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SUMIFS(RAB!$F$14:$F$126,RAB!$C$14:$C$126,C789)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SUMIFS(RAB!$F$14:$F$126,RAB!$C$14:$C$126,C790)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SUMIFS(RAB!$F$14:$F$126,RAB!$C$14:$C$126,C791)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SUMIFS(RAB!$F$14:$F$126,RAB!$C$14:$C$126,C792)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SUMIFS(RAB!$F$14:$F$126,RAB!$C$14:$C$126,C793)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SUMIFS(RAB!$F$14:$F$126,RAB!$C$14:$C$126,C794)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SUMIFS(RAB!$F$14:$F$126,RAB!$C$14:$C$126,C795)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SUMIFS(RAB!$F$14:$F$126,RAB!$C$14:$C$126,C796)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SUMIFS(RAB!$F$14:$F$126,RAB!$C$14:$C$126,C797)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SUMIFS(RAB!$F$14:$F$126,RAB!$C$14:$C$126,C798)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SUMIFS(RAB!$F$14:$F$126,RAB!$C$14:$C$126,C799)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SUMIFS(RAB!$F$14:$F$126,RAB!$C$14:$C$126,C800)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SUMIFS(RAB!$F$14:$F$126,RAB!$C$14:$C$126,C801)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SUMIFS(RAB!$F$14:$F$126,RAB!$C$14:$C$126,C802)</f>
        <v>1</v>
      </c>
      <c r="E802" s="26">
        <f t="shared" ca="1" si="34"/>
        <v>1</v>
      </c>
      <c r="F802" s="26">
        <f ca="1">IF(D802=0,0,SUM($E$713:E802))</f>
        <v>3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SUMIFS(RAB!$F$14:$F$126,RAB!$C$14:$C$126,C803)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SUMIFS(RAB!$F$14:$F$126,RAB!$C$14:$C$126,C804)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SUMIFS(RAB!$F$14:$F$126,RAB!$C$14:$C$126,C805)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SUMIFS(RAB!$F$14:$F$126,RAB!$C$14:$C$126,C806)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SUMIFS(RAB!$F$14:$F$126,RAB!$C$14:$C$126,C807)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SUMIFS(RAB!$F$14:$F$126,RAB!$C$14:$C$126,C808)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SUMIFS(RAB!$F$14:$F$126,RAB!$C$14:$C$126,C809)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SUMIFS(RAB!$F$14:$F$126,RAB!$C$14:$C$126,C810)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SUMIFS(RAB!$F$14:$F$126,RAB!$C$14:$C$126,C811)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SUMIFS(RAB!$F$14:$F$126,RAB!$C$14:$C$126,C812)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SUMIFS(RAB!$F$14:$F$126,RAB!$C$14:$C$126,C813)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SUMIFS(RAB!$F$14:$F$126,RAB!$C$14:$C$126,C814)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SUMIFS(RAB!$F$14:$F$126,RAB!$C$14:$C$126,C815)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SUMIFS(RAB!$F$14:$F$126,RAB!$C$14:$C$126,C816)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SUMIFS(RAB!$F$14:$F$126,RAB!$C$14:$C$126,C817)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SUMIFS(RAB!$F$14:$F$126,RAB!$C$14:$C$126,C818)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SUMIFS(RAB!$F$14:$F$126,RAB!$C$14:$C$126,C819)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SUMIFS(RAB!$F$14:$F$126,RAB!$C$14:$C$126,C820)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SUMIFS(RAB!$F$14:$F$126,RAB!$C$14:$C$126,C821)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SUMIFS(RAB!$F$14:$F$126,RAB!$C$14:$C$126,C822)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SUMIFS(RAB!$F$14:$F$126,RAB!$C$14:$C$126,C823)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SUMIFS(RAB!$F$14:$F$126,RAB!$C$14:$C$126,C824)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SUMIFS(RAB!$F$14:$F$126,RAB!$C$14:$C$126,C825)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SUMIFS(RAB!$F$14:$F$126,RAB!$C$14:$C$126,C826)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SUMIFS(RAB!$F$14:$F$126,RAB!$C$14:$C$126,C827)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SUMIFS(RAB!$F$14:$F$126,RAB!$C$14:$C$126,C828)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SUMIFS(RAB!$F$14:$F$126,RAB!$C$14:$C$126,C829)</f>
        <v>2</v>
      </c>
      <c r="E829" s="26">
        <f t="shared" ca="1" si="34"/>
        <v>1</v>
      </c>
      <c r="F829" s="26">
        <f ca="1">IF(D829=0,0,SUM($E$713:E829))</f>
        <v>4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SUMIFS(RAB!$F$14:$F$126,RAB!$C$14:$C$126,C830)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SUMIFS(RAB!$F$14:$F$126,RAB!$C$14:$C$126,C831)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SUMIFS(RAB!$F$14:$F$126,RAB!$C$14:$C$126,C832)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SUMIFS(RAB!$F$14:$F$126,RAB!$C$14:$C$126,C833)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SUMIFS(RAB!$F$14:$F$126,RAB!$C$14:$C$126,C834)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SUMIFS(RAB!$F$14:$F$126,RAB!$C$14:$C$126,C835)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SUMIFS(RAB!$F$14:$F$126,RAB!$C$14:$C$126,C836)</f>
        <v>262</v>
      </c>
      <c r="E836" s="26">
        <f t="shared" ca="1" si="34"/>
        <v>1</v>
      </c>
      <c r="F836" s="26">
        <f ca="1">IF(D836=0,0,SUM($E$713:E836))</f>
        <v>5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SUMIFS(RAB!$F$14:$F$126,RAB!$C$14:$C$126,C837)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SUMIFS(RAB!$F$14:$F$126,RAB!$C$14:$C$126,C838)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SUMIFS(RAB!$F$14:$F$126,RAB!$C$14:$C$126,C839)</f>
        <v>1015</v>
      </c>
      <c r="E839" s="26">
        <f t="shared" ca="1" si="34"/>
        <v>1</v>
      </c>
      <c r="F839" s="26">
        <f ca="1">IF(D839=0,0,SUM($E$713:E839))</f>
        <v>6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SUMIFS(RAB!$F$14:$F$126,RAB!$C$14:$C$126,C840)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SUMIFS(RAB!$F$14:$F$126,RAB!$C$14:$C$126,C841)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SUMIFS(RAB!$F$14:$F$126,RAB!$C$14:$C$126,C842)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SUMIFS(RAB!$F$14:$F$126,RAB!$C$14:$C$126,C843)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SUMIFS(RAB!$F$14:$F$126,RAB!$C$14:$C$126,C844)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SUMIFS(RAB!$F$14:$F$126,RAB!$C$14:$C$126,C845)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SUMIFS(RAB!$F$14:$F$126,RAB!$C$14:$C$126,C846)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SUMIFS(RAB!$F$14:$F$126,RAB!$C$14:$C$126,C847)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SUMIFS(RAB!$F$14:$F$126,RAB!$C$14:$C$126,C848)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SUMIFS(RAB!$F$14:$F$126,RAB!$C$14:$C$126,C849)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SUMIFS(RAB!$F$14:$F$126,RAB!$C$14:$C$126,C850)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SUMIFS(RAB!$F$14:$F$126,RAB!$C$14:$C$126,C851)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SUMIFS(RAB!$F$14:$F$126,RAB!$C$14:$C$126,C852)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SUMIFS(RAB!$F$14:$F$126,RAB!$C$14:$C$126,C853)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SUMIFS(RAB!$F$14:$F$126,RAB!$C$14:$C$126,C854)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SUMIFS(RAB!$F$14:$F$126,RAB!$C$14:$C$126,C855)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SUMIFS(RAB!$F$14:$F$126,RAB!$C$14:$C$126,C856)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SUMIFS(RAB!$F$14:$F$126,RAB!$C$14:$C$126,C857)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SUMIFS(RAB!$F$14:$F$126,RAB!$C$14:$C$126,C858)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SUMIFS(RAB!$F$14:$F$126,RAB!$C$14:$C$126,C859)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SUMIFS(RAB!$F$14:$F$126,RAB!$C$14:$C$126,C860)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SUMIFS(RAB!$F$14:$F$126,RAB!$C$14:$C$126,C861)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SUMIFS(RAB!$F$14:$F$126,RAB!$C$14:$C$126,C862)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SUMIFS(RAB!$F$14:$F$126,RAB!$C$14:$C$126,C863)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SUMIFS(RAB!$F$14:$F$126,RAB!$C$14:$C$126,C864)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SUMIFS(RAB!$F$14:$F$126,RAB!$C$14:$C$126,C865)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SUMIFS(RAB!$F$14:$F$126,RAB!$C$14:$C$126,C866)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SUMIFS(RAB!$F$14:$F$126,RAB!$C$14:$C$126,C867)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SUMIFS(RAB!$F$14:$F$126,RAB!$C$14:$C$126,C868)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SUMIFS(RAB!$F$14:$F$126,RAB!$C$14:$C$126,C869)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SUMIFS(RAB!$F$14:$F$126,RAB!$C$14:$C$126,C870)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SUMIFS(RAB!$F$14:$F$126,RAB!$C$14:$C$126,C871)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SUMIFS(RAB!$F$14:$F$126,RAB!$C$14:$C$126,C872)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SUMIFS(RAB!$F$14:$F$126,RAB!$C$14:$C$126,C873)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SUMIFS(RAB!$F$14:$F$126,RAB!$C$14:$C$126,C874)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SUMIFS(RAB!$F$14:$F$126,RAB!$C$14:$C$126,C875)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SUMIFS(RAB!$F$14:$F$126,RAB!$C$14:$C$126,C876)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SUMIFS(RAB!$F$14:$F$126,RAB!$C$14:$C$126,C877)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SUMIFS(RAB!$F$14:$F$126,RAB!$C$14:$C$126,C878)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SUMIFS(RAB!$F$14:$F$126,RAB!$C$14:$C$126,C879)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SUMIFS(RAB!$F$14:$F$126,RAB!$C$14:$C$126,C880)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SUMIFS(RAB!$F$14:$F$126,RAB!$C$14:$C$126,C881)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SUMIFS(RAB!$F$14:$F$126,RAB!$C$14:$C$126,C882)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SUMIFS(RAB!$F$14:$F$126,RAB!$C$14:$C$126,C883)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SUMIFS(RAB!$F$14:$F$126,RAB!$C$14:$C$126,C884)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SUMIFS(RAB!$F$14:$F$126,RAB!$C$14:$C$126,C885)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SUMIFS(RAB!$F$14:$F$126,RAB!$C$14:$C$126,C886)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SUMIFS(RAB!$F$14:$F$126,RAB!$C$14:$C$126,C887)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SUMIFS(RAB!$F$14:$F$126,RAB!$C$14:$C$126,C888)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SUMIFS(RAB!$F$14:$F$126,RAB!$C$14:$C$126,C889)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SUMIFS(RAB!$F$14:$F$126,RAB!$C$14:$C$126,C890)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SUMIFS(RAB!$F$14:$F$126,RAB!$C$14:$C$126,C891)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SUMIFS(RAB!$F$14:$F$126,RAB!$C$14:$C$126,C892)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SUMIFS(RAB!$F$14:$F$126,RAB!$C$14:$C$126,C893)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SUMIFS(RAB!$F$14:$F$126,RAB!$C$14:$C$126,C894)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SUMIFS(RAB!$F$14:$F$126,RAB!$C$14:$C$126,C895)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SUMIFS(RAB!$F$14:$F$126,RAB!$C$14:$C$126,C896)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SUMIFS(RAB!$F$14:$F$126,RAB!$C$14:$C$126,C897)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SUMIFS(RAB!$F$14:$F$126,RAB!$C$14:$C$126,C898)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SUMIFS(RAB!$F$14:$F$126,RAB!$C$14:$C$126,C899)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SUMIFS(RAB!$F$14:$F$126,RAB!$C$14:$C$126,C900)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SUMIFS(RAB!$F$14:$F$126,RAB!$C$14:$C$126,C901)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SUMIFS(RAB!$F$14:$F$126,RAB!$C$14:$C$126,C902)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SUMIFS(RAB!$F$14:$F$126,RAB!$C$14:$C$126,C903)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SUMIFS(RAB!$F$14:$F$126,RAB!$C$14:$C$126,C904)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SUMIFS(RAB!$F$14:$F$126,RAB!$C$14:$C$126,C905)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SUMIFS(RAB!$F$14:$F$126,RAB!$C$14:$C$126,C906)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SUMIFS(RAB!$F$14:$F$126,RAB!$C$14:$C$126,C907)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SUMIFS(RAB!$F$14:$F$126,RAB!$C$14:$C$126,C908)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SUMIFS(RAB!$F$14:$F$126,RAB!$C$14:$C$126,C909)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SUMIFS(RAB!$F$14:$F$126,RAB!$C$14:$C$126,C910)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SUMIFS(RAB!$F$14:$F$126,RAB!$C$14:$C$126,C911)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SUMIFS(RAB!$F$14:$F$126,RAB!$C$14:$C$126,C912)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SUMIFS(RAB!$F$14:$F$126,RAB!$C$14:$C$126,C913)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SUMIFS(RAB!$F$14:$F$126,RAB!$C$14:$C$126,C914)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SUMIFS(RAB!$F$14:$F$126,RAB!$C$14:$C$126,C915)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SUMIFS(RAB!$F$14:$F$126,RAB!$C$14:$C$126,C916)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SUMIFS(RAB!$F$14:$F$126,RAB!$C$14:$C$126,C917)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SUMIFS(RAB!$F$14:$F$126,RAB!$C$14:$C$126,C918)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SUMIFS(RAB!$F$14:$F$126,RAB!$C$14:$C$126,C919)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SUMIFS(RAB!$F$14:$F$126,RAB!$C$14:$C$126,C920)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SUMIFS(RAB!$F$14:$F$126,RAB!$C$14:$C$126,C921)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SUMIFS(RAB!$F$14:$F$126,RAB!$C$14:$C$126,C922)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SUMIFS(RAB!$F$14:$F$126,RAB!$C$14:$C$126,C923)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SUMIFS(RAB!$F$14:$F$126,RAB!$C$14:$C$126,C924)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SUMIFS(RAB!$F$14:$F$126,RAB!$C$14:$C$126,C925)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SUMIFS(RAB!$F$14:$F$126,RAB!$C$14:$C$126,C926)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SUMIFS(RAB!$F$14:$F$126,RAB!$C$14:$C$126,C927)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SUMIFS(RAB!$F$14:$F$126,RAB!$C$14:$C$126,C928)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SUMIFS(RAB!$F$14:$F$126,RAB!$C$14:$C$126,C929)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SUMIFS(RAB!$F$14:$F$126,RAB!$C$14:$C$126,C930)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SUMIFS(RAB!$F$14:$F$126,RAB!$C$14:$C$126,C931)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SUMIFS(RAB!$F$14:$F$126,RAB!$C$14:$C$126,C932)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SUMIFS(RAB!$F$14:$F$126,RAB!$C$14:$C$126,C933)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SUMIFS(RAB!$F$14:$F$126,RAB!$C$14:$C$126,C934)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SUMIFS(RAB!$F$14:$F$126,RAB!$C$14:$C$126,C935)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SUMIFS(RAB!$F$14:$F$126,RAB!$C$14:$C$126,C936)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SUMIFS(RAB!$F$14:$F$126,RAB!$C$14:$C$126,C937)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SUMIFS(RAB!$F$14:$F$126,RAB!$C$14:$C$126,C938)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SUMIFS(RAB!$F$14:$F$126,RAB!$C$14:$C$126,C939)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SUMIFS(RAB!$F$14:$F$126,RAB!$C$14:$C$126,C940)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SUMIFS(RAB!$F$14:$F$126,RAB!$C$14:$C$126,C941)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SUMIFS(RAB!$F$14:$F$126,RAB!$C$14:$C$126,C942)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SUMIFS(RAB!$F$14:$F$126,RAB!$C$14:$C$126,C943)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SUMIFS(RAB!$F$14:$F$126,RAB!$C$14:$C$126,C944)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SUMIFS(RAB!$F$14:$F$126,RAB!$C$14:$C$126,C945)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SUMIFS(RAB!$F$14:$F$126,RAB!$C$14:$C$126,C946)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SUMIFS(RAB!$F$14:$F$126,RAB!$C$14:$C$126,C947)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SUMIFS(RAB!$F$14:$F$126,RAB!$C$14:$C$126,C948)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SUMIFS(RAB!$F$14:$F$126,RAB!$C$14:$C$126,C949)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SUMIFS(RAB!$F$14:$F$126,RAB!$C$14:$C$126,C950)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SUMIFS(RAB!$F$14:$F$126,RAB!$C$14:$C$126,C951)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SUMIFS(RAB!$F$14:$F$126,RAB!$C$14:$C$126,C952)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SUMIFS(RAB!$F$14:$F$126,RAB!$C$14:$C$126,C953)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SUMIFS(RAB!$F$14:$F$126,RAB!$C$14:$C$126,C954)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SUMIFS(RAB!$F$14:$F$126,RAB!$C$14:$C$126,C955)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SUMIFS(RAB!$F$14:$F$126,RAB!$C$14:$C$126,C956)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SUMIFS(RAB!$F$14:$F$126,RAB!$C$14:$C$126,C957)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SUMIFS(RAB!$F$14:$F$126,RAB!$C$14:$C$126,C958)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SUMIFS(RAB!$F$14:$F$126,RAB!$C$14:$C$126,C959)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SUMIFS(RAB!$F$14:$F$126,RAB!$C$14:$C$126,C960)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SUMIFS(RAB!$F$14:$F$126,RAB!$C$14:$C$126,C961)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SUMIFS(RAB!$F$14:$F$126,RAB!$C$14:$C$126,C962)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SUMIFS(RAB!$F$14:$F$126,RAB!$C$14:$C$126,C963)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SUMIFS(RAB!$F$14:$F$126,RAB!$C$14:$C$126,C964)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SUMIFS(RAB!$F$14:$F$126,RAB!$C$14:$C$126,C965)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SUMIFS(RAB!$F$14:$F$126,RAB!$C$14:$C$126,C966)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SUMIFS(RAB!$F$14:$F$126,RAB!$C$14:$C$126,C967)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SUMIFS(RAB!$F$14:$F$126,RAB!$C$14:$C$126,C968)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SUMIFS(RAB!$F$14:$F$126,RAB!$C$14:$C$126,C969)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SUMIFS(RAB!$F$14:$F$126,RAB!$C$14:$C$126,C970)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SUMIFS(RAB!$F$14:$F$126,RAB!$C$14:$C$126,C971)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SUMIFS(RAB!$F$14:$F$126,RAB!$C$14:$C$126,C972)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SUMIFS(RAB!$F$14:$F$126,RAB!$C$14:$C$126,C973)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SUMIFS(RAB!$F$14:$F$126,RAB!$C$14:$C$126,C974)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SUMIFS(RAB!$F$14:$F$126,RAB!$C$14:$C$126,C975)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SUMIFS(RAB!$F$14:$F$126,RAB!$C$14:$C$126,C976)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SUMIFS(RAB!$F$14:$F$126,RAB!$C$14:$C$126,C977)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SUMIFS(RAB!$F$14:$F$126,RAB!$C$14:$C$126,C978)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SUMIFS(RAB!$F$14:$F$126,RAB!$C$14:$C$126,C979)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SUMIFS(RAB!$F$14:$F$126,RAB!$C$14:$C$126,C980)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SUMIFS(RAB!$F$14:$F$126,RAB!$C$14:$C$126,C981)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SUMIFS(RAB!$F$14:$F$126,RAB!$C$14:$C$126,C982)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SUMIFS(RAB!$F$14:$F$126,RAB!$C$14:$C$126,C983)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SUMIFS(RAB!$F$14:$F$126,RAB!$C$14:$C$126,C984)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SUMIFS(RAB!$F$14:$F$126,RAB!$C$14:$C$126,C985)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SUMIFS(RAB!$F$14:$F$126,RAB!$C$14:$C$126,C986)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SUMIFS(RAB!$F$14:$F$126,RAB!$C$14:$C$126,C987)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SUMIFS(RAB!$F$14:$F$126,RAB!$C$14:$C$126,C988)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SUMIFS(RAB!$F$14:$F$126,RAB!$C$14:$C$126,C989)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SUMIFS(RAB!$F$14:$F$126,RAB!$C$14:$C$126,C990)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SUMIFS(RAB!$F$14:$F$126,RAB!$C$14:$C$126,C991)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SUMIFS(RAB!$F$14:$F$126,RAB!$C$14:$C$126,C992)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SUMIFS(RAB!$F$14:$F$126,RAB!$C$14:$C$126,C993)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SUMIFS(RAB!$F$14:$F$126,RAB!$C$14:$C$126,C994)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SUMIFS(RAB!$F$14:$F$126,RAB!$C$14:$C$126,C995)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SUMIFS(RAB!$F$14:$F$126,RAB!$C$14:$C$126,C996)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SUMIFS(RAB!$F$14:$F$126,RAB!$C$14:$C$126,C997)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SUMIFS(RAB!$F$14:$F$126,RAB!$C$14:$C$126,C998)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SUMIFS(RAB!$F$14:$F$126,RAB!$C$14:$C$126,C999)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SUMIFS(RAB!$F$14:$F$126,RAB!$C$14:$C$126,C1000)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SUMIFS(RAB!$F$14:$F$126,RAB!$C$14:$C$126,C1001)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SUMIFS(RAB!$F$14:$F$126,RAB!$C$14:$C$126,C1002)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SUMIFS(RAB!$F$14:$F$126,RAB!$C$14:$C$126,C1003)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SUMIFS(RAB!$F$14:$F$126,RAB!$C$14:$C$126,C1004)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SUMIFS(RAB!$F$14:$F$126,RAB!$C$14:$C$126,C1005)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SUMIFS(RAB!$F$14:$F$126,RAB!$C$14:$C$126,C1006)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SUMIFS(RAB!$F$14:$F$126,RAB!$C$14:$C$126,C1007)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SUMIFS(RAB!$F$14:$F$126,RAB!$C$14:$C$126,C1008)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SUMIFS(RAB!$F$14:$F$126,RAB!$C$14:$C$126,C1009)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SUMIFS(RAB!$F$14:$F$126,RAB!$C$14:$C$126,C1010)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SUMIFS(RAB!$F$14:$F$126,RAB!$C$14:$C$126,C1011)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SUMIFS(RAB!$F$14:$F$126,RAB!$C$14:$C$126,C1012)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SUMIFS(RAB!$F$14:$F$126,RAB!$C$14:$C$126,C1013)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SUMIFS(RAB!$F$14:$F$126,RAB!$C$14:$C$126,C1014)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SUMIFS(RAB!$F$14:$F$126,RAB!$C$14:$C$126,C1015)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SUMIFS(RAB!$F$14:$F$126,RAB!$C$14:$C$126,C1016)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SUMIFS(RAB!$F$14:$F$126,RAB!$C$14:$C$126,C1017)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SUMIFS(RAB!$F$14:$F$126,RAB!$C$14:$C$126,C1018)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SUMIFS(RAB!$F$14:$F$126,RAB!$C$14:$C$126,C1019)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SUMIFS(RAB!$F$14:$F$126,RAB!$C$14:$C$126,C1020)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SUMIFS(RAB!$F$14:$F$126,RAB!$C$14:$C$126,C1021)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SUMIFS(RAB!$F$14:$F$126,RAB!$C$14:$C$126,C1022)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SUMIFS(RAB!$F$14:$F$126,RAB!$C$14:$C$126,C1023)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SUMIFS(RAB!$F$14:$F$126,RAB!$C$14:$C$126,C1024)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SUMIFS(RAB!$F$14:$F$126,RAB!$C$14:$C$126,C1025)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SUMIFS(RAB!$F$14:$F$126,RAB!$C$14:$C$126,C1026)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SUMIFS(RAB!$F$14:$F$126,RAB!$C$14:$C$126,C1027)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SUMIFS(RAB!$F$14:$F$126,RAB!$C$14:$C$126,C1028)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SUMIFS(RAB!$F$14:$F$126,RAB!$C$14:$C$126,C1029)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SUMIFS(RAB!$F$14:$F$126,RAB!$C$14:$C$126,C1030)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SUMIFS(RAB!$F$14:$F$126,RAB!$C$14:$C$126,C1031)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SUMIFS(RAB!$F$14:$F$126,RAB!$C$14:$C$126,C1032)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SUMIFS(RAB!$F$14:$F$126,RAB!$C$14:$C$126,C1033)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SUMIFS(RAB!$F$14:$F$126,RAB!$C$14:$C$126,C1034)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SUMIFS(RAB!$F$14:$F$126,RAB!$C$14:$C$126,C1035)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SUMIFS(RAB!$F$14:$F$126,RAB!$C$14:$C$126,C1036)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SUMIFS(RAB!$F$14:$F$126,RAB!$C$14:$C$126,C1037)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SUMIFS(RAB!$F$14:$F$126,RAB!$C$14:$C$126,C1038)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SUMIFS(RAB!$F$14:$F$126,RAB!$C$14:$C$126,C1039)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SUMIFS(RAB!$F$14:$F$126,RAB!$C$14:$C$126,C1040)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SUMIFS(RAB!$F$14:$F$126,RAB!$C$14:$C$126,C1041)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SUMIFS(RAB!$F$14:$F$126,RAB!$C$14:$C$126,C1042)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SUMIFS(RAB!$F$14:$F$126,RAB!$C$14:$C$126,C1043)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SUMIFS(RAB!$F$14:$F$126,RAB!$C$14:$C$126,C1044)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SUMIFS(RAB!$F$14:$F$126,RAB!$C$14:$C$126,C1045)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SUMIFS(RAB!$F$14:$F$126,RAB!$C$14:$C$126,C1046)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SUMIFS(RAB!$F$14:$F$126,RAB!$C$14:$C$126,C1047)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SUMIFS(RAB!$F$14:$F$126,RAB!$C$14:$C$126,C1048)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SUMIFS(RAB!$F$14:$F$126,RAB!$C$14:$C$126,C1049)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SUMIFS(RAB!$F$14:$F$126,RAB!$C$14:$C$126,C1050)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SUMIFS(RAB!$F$14:$F$126,RAB!$C$14:$C$126,C1051)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SUMIFS(RAB!$F$14:$F$126,RAB!$C$14:$C$126,C1052)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SUMIFS(RAB!$F$14:$F$126,RAB!$C$14:$C$126,C1053)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SUMIFS(RAB!$F$14:$F$126,RAB!$C$14:$C$126,C1054)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SUMIFS(RAB!$F$14:$F$126,RAB!$C$14:$C$126,C1055)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SUMIFS(RAB!$F$14:$F$126,RAB!$C$14:$C$126,C1056)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SUMIFS(RAB!$F$14:$F$126,RAB!$C$14:$C$126,C1057)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SUMIFS(RAB!$F$14:$F$126,RAB!$C$14:$C$126,C1058)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SUMIFS(RAB!$F$14:$F$126,RAB!$C$14:$C$126,C1059)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SUMIFS(RAB!$F$14:$F$126,RAB!$C$14:$C$126,C1060)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SUMIFS(RAB!$F$14:$F$126,RAB!$C$14:$C$126,C1061)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SUMIFS(RAB!$F$14:$F$126,RAB!$C$14:$C$126,C1062)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SUMIFS(RAB!$F$14:$F$126,RAB!$C$14:$C$126,C1063)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SUMIFS(RAB!$F$14:$F$126,RAB!$C$14:$C$126,C1064)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SUMIFS(RAB!$F$14:$F$126,RAB!$C$14:$C$126,C1065)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SUMIFS(RAB!$F$14:$F$126,RAB!$C$14:$C$126,C1066)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SUMIFS(RAB!$F$14:$F$126,RAB!$C$14:$C$126,C1067)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SUMIFS(RAB!$F$14:$F$126,RAB!$C$14:$C$126,C1068)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SUMIFS(RAB!$F$14:$F$126,RAB!$C$14:$C$126,C1069)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SUMIFS(RAB!$F$14:$F$126,RAB!$C$14:$C$126,C1070)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SUMIFS(RAB!$F$14:$F$126,RAB!$C$14:$C$126,C1071)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SUMIFS(RAB!$F$14:$F$126,RAB!$C$14:$C$126,C1072)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SUMIFS(RAB!$F$14:$F$126,RAB!$C$14:$C$126,C1073)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SUMIFS(RAB!$F$14:$F$126,RAB!$C$14:$C$126,C1074)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SUMIFS(RAB!$F$14:$F$126,RAB!$C$14:$C$126,C1075)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SUMIFS(RAB!$F$14:$F$126,RAB!$C$14:$C$126,C1076)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SUMIFS(RAB!$F$14:$F$126,RAB!$C$14:$C$126,C1077)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SUMIFS(RAB!$F$14:$F$126,RAB!$C$14:$C$126,C1078)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SUMIFS(RAB!$F$14:$F$126,RAB!$C$14:$C$126,C1079)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SUMIFS(RAB!$F$14:$F$126,RAB!$C$14:$C$126,C1080)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SUMIFS(RAB!$F$14:$F$126,RAB!$C$14:$C$126,C1081)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SUMIFS(RAB!$F$14:$F$126,RAB!$C$14:$C$126,C1082)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SUMIFS(RAB!$F$14:$F$126,RAB!$C$14:$C$126,C1083)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SUMIFS(RAB!$F$14:$F$126,RAB!$C$14:$C$126,C1084)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SUMIFS(RAB!$F$14:$F$126,RAB!$C$14:$C$126,C1085)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SUMIFS(RAB!$F$14:$F$126,RAB!$C$14:$C$126,C1086)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SUMIFS(RAB!$F$14:$F$126,RAB!$C$14:$C$126,C1087)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SUMIFS(RAB!$F$14:$F$126,RAB!$C$14:$C$126,C1088)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SUMIFS(RAB!$F$14:$F$126,RAB!$C$14:$C$126,C1089)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SUMIFS(RAB!$F$14:$F$126,RAB!$C$14:$C$126,C1090)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SUMIFS(RAB!$F$14:$F$126,RAB!$C$14:$C$126,C1091)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SUMIFS(RAB!$F$14:$F$126,RAB!$C$14:$C$126,C1092)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SUMIFS(RAB!$F$14:$F$126,RAB!$C$14:$C$126,C1093)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SUMIFS(RAB!$F$14:$F$126,RAB!$C$14:$C$126,C1094)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SUMIFS(RAB!$F$14:$F$126,RAB!$C$14:$C$126,C1095)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SUMIFS(RAB!$F$14:$F$126,RAB!$C$14:$C$126,C1096)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SUMIFS(RAB!$F$14:$F$126,RAB!$C$14:$C$126,C1097)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SUMIFS(RAB!$F$14:$F$126,RAB!$C$14:$C$126,C1098)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SUMIFS(RAB!$F$14:$F$126,RAB!$C$14:$C$126,C1099)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SUMIFS(RAB!$F$14:$F$126,RAB!$C$14:$C$126,C1100)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SUMIFS(RAB!$F$14:$F$126,RAB!$C$14:$C$126,C1101)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SUMIFS(RAB!$F$14:$F$126,RAB!$C$14:$C$126,C1102)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SUMIFS(RAB!$F$14:$F$126,RAB!$C$14:$C$126,C1103)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SUMIFS(RAB!$F$14:$F$126,RAB!$C$14:$C$126,C1104)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SUMIFS(RAB!$F$14:$F$126,RAB!$C$14:$C$126,C1105)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SUMIFS(RAB!$F$14:$F$126,RAB!$C$14:$C$126,C1106)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SUMIFS(RAB!$F$14:$F$126,RAB!$C$14:$C$126,C1107)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SUMIFS(RAB!$F$14:$F$126,RAB!$C$14:$C$126,C1108)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SUMIFS(RAB!$F$14:$F$126,RAB!$C$14:$C$126,C1109)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SUMIFS(RAB!$F$14:$F$126,RAB!$C$14:$C$126,C1110)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SUMIFS(RAB!$F$14:$F$126,RAB!$C$14:$C$126,C1111)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SUMIFS(RAB!$F$14:$F$126,RAB!$C$14:$C$126,C1112)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SUMIFS(RAB!$F$14:$F$126,RAB!$C$14:$C$126,C1113)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SUMIFS(RAB!$F$14:$F$126,RAB!$C$14:$C$126,C1114)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SUMIFS(RAB!$F$14:$F$126,RAB!$C$14:$C$126,C1115)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SUMIFS(RAB!$F$14:$F$126,RAB!$C$14:$C$126,C1116)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SUMIFS(RAB!$F$14:$F$126,RAB!$C$14:$C$126,C1117)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SUMIFS(RAB!$F$14:$F$126,RAB!$C$14:$C$126,C1118)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SUMIFS(RAB!$F$14:$F$126,RAB!$C$14:$C$126,C1119)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SUMIFS(RAB!$F$14:$F$126,RAB!$C$14:$C$126,C1120)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SUMIFS(RAB!$F$14:$F$126,RAB!$C$14:$C$126,C1121)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SUMIFS(RAB!$F$14:$F$126,RAB!$C$14:$C$126,C1122)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SUMIFS(RAB!$F$14:$F$126,RAB!$C$14:$C$126,C1123)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SUMIFS(RAB!$F$14:$F$126,RAB!$C$14:$C$126,C1124)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SUMIFS(RAB!$F$14:$F$126,RAB!$C$14:$C$126,C1125)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SUMIFS(RAB!$F$14:$F$126,RAB!$C$14:$C$126,C1126)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SUMIFS(RAB!$F$14:$F$126,RAB!$C$14:$C$126,C1127)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SUMIFS(RAB!$F$14:$F$126,RAB!$C$14:$C$126,C1128)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SUMIFS(RAB!$F$14:$F$126,RAB!$C$14:$C$126,C1129)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SUMIFS(RAB!$F$14:$F$126,RAB!$C$14:$C$126,C1130)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SUMIFS(RAB!$F$14:$F$126,RAB!$C$14:$C$126,C1131)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SUMIFS(RAB!$F$14:$F$126,RAB!$C$14:$C$126,C1132)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SUMIFS(RAB!$F$14:$F$126,RAB!$C$14:$C$126,C1133)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SUMIFS(RAB!$F$14:$F$126,RAB!$C$14:$C$126,C1134)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SUMIFS(RAB!$F$14:$F$126,RAB!$C$14:$C$126,C1135)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SUMIFS(RAB!$F$14:$F$126,RAB!$C$14:$C$126,C1136)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SUMIFS(RAB!$F$14:$F$126,RAB!$C$14:$C$126,C1137)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SUMIFS(RAB!$F$14:$F$126,RAB!$C$14:$C$126,C1138)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SUMIFS(RAB!$F$14:$F$126,RAB!$C$14:$C$126,C1139)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SUMIFS(RAB!$F$14:$F$126,RAB!$C$14:$C$126,C1140)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SUMIFS(RAB!$F$14:$F$126,RAB!$C$14:$C$126,C1141)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SUMIFS(RAB!$F$14:$F$126,RAB!$C$14:$C$126,C1142)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SUMIFS(RAB!$F$14:$F$126,RAB!$C$14:$C$126,C1143)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SUMIFS(RAB!$F$14:$F$126,RAB!$C$14:$C$126,C1144)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SUMIFS(RAB!$F$14:$F$126,RAB!$C$14:$C$126,C1145)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SUMIFS(RAB!$F$14:$F$126,RAB!$C$14:$C$126,C1146)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SUMIFS(RAB!$F$14:$F$126,RAB!$C$14:$C$126,C1147)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SUMIFS(RAB!$F$14:$F$126,RAB!$C$14:$C$126,C1148)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SUMIFS(RAB!$F$14:$F$126,RAB!$C$14:$C$126,C1149)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SUMIFS(RAB!$F$14:$F$126,RAB!$C$14:$C$126,C1150)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SUMIFS(RAB!$F$14:$F$126,RAB!$C$14:$C$126,C1151)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SUMIFS(RAB!$F$14:$F$126,RAB!$C$14:$C$126,C1152)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SUMIFS(RAB!$F$14:$F$126,RAB!$C$14:$C$126,C1153)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SUMIFS(RAB!$F$14:$F$126,RAB!$C$14:$C$126,C1154)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SUMIFS(RAB!$F$14:$F$126,RAB!$C$14:$C$126,C1155)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SUMIFS(RAB!$F$14:$F$126,RAB!$C$14:$C$126,C1156)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SUMIFS(RAB!$F$14:$F$126,RAB!$C$14:$C$126,C1157)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SUMIFS(RAB!$F$14:$F$126,RAB!$C$14:$C$126,C1158)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SUMIFS(RAB!$F$14:$F$126,RAB!$C$14:$C$126,C1159)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SUMIFS(RAB!$F$14:$F$126,RAB!$C$14:$C$126,C1160)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SUMIFS(RAB!$F$14:$F$126,RAB!$C$14:$C$126,C1161)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SUMIFS(RAB!$F$14:$F$126,RAB!$C$14:$C$126,C1162)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SUMIFS(RAB!$F$14:$F$126,RAB!$C$14:$C$126,C1163)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SUMIFS(RAB!$F$14:$F$126,RAB!$C$14:$C$126,C1164)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SUMIFS(RAB!$F$14:$F$126,RAB!$C$14:$C$126,C1165)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SUMIFS(RAB!$F$14:$F$126,RAB!$C$14:$C$126,C1166)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SUMIFS(RAB!$F$14:$F$126,RAB!$C$14:$C$126,C1167)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SUMIFS(RAB!$F$14:$F$126,RAB!$C$14:$C$126,C1168)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SUMIFS(RAB!$F$14:$F$126,RAB!$C$14:$C$126,C1169)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SUMIFS(RAB!$F$14:$F$126,RAB!$C$14:$C$126,C1170)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SUMIFS(RAB!$F$14:$F$126,RAB!$C$14:$C$126,C1171)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SUMIFS(RAB!$F$14:$F$126,RAB!$C$14:$C$126,C1172)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SUMIFS(RAB!$F$14:$F$126,RAB!$C$14:$C$126,C1173)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SUMIFS(RAB!$F$14:$F$126,RAB!$C$14:$C$126,C1174)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SUMIFS(RAB!$F$14:$F$126,RAB!$C$14:$C$126,C1175)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SUMIFS(RAB!$F$14:$F$126,RAB!$C$14:$C$126,C1176)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SUMIFS(RAB!$F$14:$F$126,RAB!$C$14:$C$126,C1177)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SUMIFS(RAB!$F$14:$F$126,RAB!$C$14:$C$126,C1178)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SUMIFS(RAB!$F$14:$F$126,RAB!$C$14:$C$126,C1179)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SUMIFS(RAB!$F$14:$F$126,RAB!$C$14:$C$126,C1180)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SUMIFS(RAB!$F$14:$F$126,RAB!$C$14:$C$126,C1181)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SUMIFS(RAB!$F$14:$F$126,RAB!$C$14:$C$126,C1182)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SUMIFS(RAB!$F$14:$F$126,RAB!$C$14:$C$126,C1183)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SUMIFS(RAB!$F$14:$F$126,RAB!$C$14:$C$126,C1184)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SUMIFS(RAB!$F$14:$F$126,RAB!$C$14:$C$126,C1185)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SUMIFS(RAB!$F$14:$F$126,RAB!$C$14:$C$126,C1186)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SUMIFS(RAB!$F$14:$F$126,RAB!$C$14:$C$126,C1187)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SUMIFS(RAB!$F$14:$F$126,RAB!$C$14:$C$126,C1188)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SUMIFS(RAB!$F$14:$F$126,RAB!$C$14:$C$126,C1189)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SUMIFS(RAB!$F$14:$F$126,RAB!$C$14:$C$126,C1190)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SUMIFS(RAB!$F$14:$F$126,RAB!$C$14:$C$126,C1191)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SUMIFS(RAB!$F$14:$F$126,RAB!$C$14:$C$126,C1192)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SUMIFS(RAB!$F$14:$F$126,RAB!$C$14:$C$126,C1193)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SUMIFS(RAB!$F$14:$F$126,RAB!$C$14:$C$126,C1194)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SUMIFS(RAB!$F$14:$F$126,RAB!$C$14:$C$126,C1195)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SUMIFS(RAB!$F$14:$F$126,RAB!$C$14:$C$126,C1196)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SUMIFS(RAB!$F$14:$F$126,RAB!$C$14:$C$126,C1197)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SUMIFS(RAB!$F$14:$F$126,RAB!$C$14:$C$126,C1198)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SUMIFS(RAB!$F$14:$F$126,RAB!$C$14:$C$126,C1199)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SUMIFS(RAB!$F$14:$F$126,RAB!$C$14:$C$126,C1200)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SUMIFS(RAB!$F$14:$F$126,RAB!$C$14:$C$126,C1201)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SUMIFS(RAB!$F$14:$F$126,RAB!$C$14:$C$126,C1202)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SUMIFS(RAB!$F$14:$F$126,RAB!$C$14:$C$126,C1203)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SUMIFS(RAB!$F$14:$F$126,RAB!$C$14:$C$126,C1204)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SUMIFS(RAB!$F$14:$F$126,RAB!$C$14:$C$126,C1205)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SUMIFS(RAB!$F$14:$F$126,RAB!$C$14:$C$126,C1206)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SUMIFS(RAB!$F$14:$F$126,RAB!$C$14:$C$126,C1207)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SUMIFS(RAB!$F$14:$F$126,RAB!$C$14:$C$126,C1208)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SUMIFS(RAB!$F$14:$F$126,RAB!$C$14:$C$126,C1209)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SUMIFS(RAB!$F$14:$F$126,RAB!$C$14:$C$126,C1210)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SUMIFS(RAB!$F$14:$F$126,RAB!$C$14:$C$126,C1211)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SUMIFS(RAB!$F$14:$F$126,RAB!$C$14:$C$126,C1212)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SUMIFS(RAB!$F$14:$F$126,RAB!$C$14:$C$126,C1213)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SUMIFS(RAB!$F$14:$F$126,RAB!$C$14:$C$126,C1214)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SUMIFS(RAB!$F$14:$F$126,RAB!$C$14:$C$126,C1215)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SUMIFS(RAB!$F$14:$F$126,RAB!$C$14:$C$126,C1216)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SUMIFS(RAB!$F$14:$F$126,RAB!$C$14:$C$126,C1217)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SUMIFS(RAB!$F$14:$F$126,RAB!$C$14:$C$126,C1218)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SUMIFS(RAB!$F$14:$F$126,RAB!$C$14:$C$126,C1219)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SUMIFS(RAB!$F$14:$F$126,RAB!$C$14:$C$126,C1220)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SUMIFS(RAB!$F$14:$F$126,RAB!$C$14:$C$126,C1221)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SUMIFS(RAB!$F$14:$F$126,RAB!$C$14:$C$126,C1222)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SUMIFS(RAB!$F$14:$F$126,RAB!$C$14:$C$126,C1223)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SUMIFS(RAB!$F$14:$F$126,RAB!$C$14:$C$126,C1224)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SUMIFS(RAB!$F$14:$F$126,RAB!$C$14:$C$126,C1225)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SUMIFS(RAB!$F$14:$F$126,RAB!$C$14:$C$126,C1226)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SUMIFS(RAB!$F$14:$F$126,RAB!$C$14:$C$126,C1227)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SUMIFS(RAB!$F$14:$F$126,RAB!$C$14:$C$126,C1228)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SUMIFS(RAB!$F$14:$F$126,RAB!$C$14:$C$126,C1229)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SUMIFS(RAB!$F$14:$F$126,RAB!$C$14:$C$126,C1230)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SUMIFS(RAB!$F$14:$F$126,RAB!$C$14:$C$126,C1231)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SUMIFS(RAB!$F$14:$F$126,RAB!$C$14:$C$126,C1232)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SUMIFS(RAB!$F$14:$F$126,RAB!$C$14:$C$126,C1233)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SUMIFS(RAB!$F$14:$F$126,RAB!$C$14:$C$126,C1234)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SUMIFS(RAB!$F$14:$F$126,RAB!$C$14:$C$126,C1235)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SUMIFS(RAB!$F$14:$F$126,RAB!$C$14:$C$126,C1236)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SUMIFS(RAB!$F$14:$F$126,RAB!$C$14:$C$126,C1237)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SUMIFS(RAB!$F$14:$F$126,RAB!$C$14:$C$126,C1238)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SUMIFS(RAB!$F$14:$F$126,RAB!$C$14:$C$126,C1239)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SUMIFS(RAB!$F$14:$F$126,RAB!$C$14:$C$126,C1240)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SUMIFS(RAB!$F$14:$F$126,RAB!$C$14:$C$126,C1241)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SUMIFS(RAB!$F$14:$F$126,RAB!$C$14:$C$126,C1242)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SUMIFS(RAB!$F$14:$F$126,RAB!$C$14:$C$126,C1243)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SUMIFS(RAB!$F$14:$F$126,RAB!$C$14:$C$126,C1244)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SUMIFS(RAB!$F$14:$F$126,RAB!$C$14:$C$126,C1245)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SUMIFS(RAB!$F$14:$F$126,RAB!$C$14:$C$126,C1246)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SUMIFS(RAB!$F$14:$F$126,RAB!$C$14:$C$126,C1247)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SUMIFS(RAB!$F$14:$F$126,RAB!$C$14:$C$126,C1248)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SUMIFS(RAB!$F$14:$F$126,RAB!$C$14:$C$126,C1249)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SUMIFS(RAB!$F$14:$F$126,RAB!$C$14:$C$126,C1250)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SUMIFS(RAB!$F$14:$F$126,RAB!$C$14:$C$126,C1251)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SUMIFS(RAB!$F$14:$F$126,RAB!$C$14:$C$126,C1252)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SUMIFS(RAB!$F$14:$F$126,RAB!$C$14:$C$126,C1253)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SUMIFS(RAB!$F$14:$F$126,RAB!$C$14:$C$126,C1254)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SUMIFS(RAB!$F$14:$F$126,RAB!$C$14:$C$126,C1255)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SUMIFS(RAB!$F$14:$F$126,RAB!$C$14:$C$126,C1256)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SUMIFS(RAB!$F$14:$F$126,RAB!$C$14:$C$126,C1257)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SUMIFS(RAB!$F$14:$F$126,RAB!$C$14:$C$126,C1258)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SUMIFS(RAB!$F$14:$F$126,RAB!$C$14:$C$126,C1259)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SUMIFS(RAB!$F$14:$F$126,RAB!$C$14:$C$126,C1260)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SUMIFS(RAB!$F$14:$F$126,RAB!$C$14:$C$126,C1261)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SUMIFS(RAB!$F$14:$F$126,RAB!$C$14:$C$126,C1262)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SUMIFS(RAB!$F$14:$F$126,RAB!$C$14:$C$126,C1263)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SUMIFS(RAB!$F$14:$F$126,RAB!$C$14:$C$126,C1264)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SUMIFS(RAB!$F$14:$F$126,RAB!$C$14:$C$126,C1265)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SUMIFS(RAB!$F$14:$F$126,RAB!$C$14:$C$126,C1266)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SUMIFS(RAB!$F$14:$F$126,RAB!$C$14:$C$126,C1267)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SUMIFS(RAB!$F$14:$F$126,RAB!$C$14:$C$126,C1268)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SUMIFS(RAB!$F$14:$F$126,RAB!$C$14:$C$126,C1269)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SUMIFS(RAB!$F$14:$F$126,RAB!$C$14:$C$126,C1270)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SUMIFS(RAB!$F$14:$F$126,RAB!$C$14:$C$126,C1271)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SUMIFS(RAB!$F$14:$F$126,RAB!$C$14:$C$126,C1272)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SUMIFS(RAB!$F$14:$F$126,RAB!$C$14:$C$126,C1273)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SUMIFS(RAB!$F$14:$F$126,RAB!$C$14:$C$126,C1274)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SUMIFS(RAB!$F$14:$F$126,RAB!$C$14:$C$126,C1275)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SUMIFS(RAB!$F$14:$F$126,RAB!$C$14:$C$126,C1276)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SUMIFS(RAB!$F$14:$F$126,RAB!$C$14:$C$126,C1277)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SUMIFS(RAB!$F$14:$F$126,RAB!$C$14:$C$126,C1278)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SUMIFS(RAB!$F$14:$F$126,RAB!$C$14:$C$126,C1279)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SUMIFS(RAB!$F$14:$F$126,RAB!$C$14:$C$126,C1280)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SUMIFS(RAB!$F$14:$F$126,RAB!$C$14:$C$126,C1281)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SUMIFS(RAB!$F$14:$F$126,RAB!$C$14:$C$126,C1282)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SUMIFS(RAB!$F$14:$F$126,RAB!$C$14:$C$126,C1283)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SUMIFS(RAB!$F$14:$F$126,RAB!$C$14:$C$126,C1284)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SUMIFS(RAB!$F$14:$F$126,RAB!$C$14:$C$126,C1285)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SUMIFS(RAB!$F$14:$F$126,RAB!$C$14:$C$126,C1286)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SUMIFS(RAB!$F$14:$F$126,RAB!$C$14:$C$126,C1287)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SUMIFS(RAB!$F$14:$F$126,RAB!$C$14:$C$126,C1288)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SUMIFS(RAB!$F$14:$F$126,RAB!$C$14:$C$126,C1289)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SUMIFS(RAB!$F$14:$F$126,RAB!$C$14:$C$126,C1290)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SUMIFS(RAB!$F$14:$F$126,RAB!$C$14:$C$126,C1291)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SUMIFS(RAB!$F$14:$F$126,RAB!$C$14:$C$126,C1292)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SUMIFS(RAB!$F$14:$F$126,RAB!$C$14:$C$126,C1293)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SUMIFS(RAB!$F$14:$F$126,RAB!$C$14:$C$126,C1294)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SUMIFS(RAB!$F$14:$F$126,RAB!$C$14:$C$126,C1295)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SUMIFS(RAB!$F$14:$F$126,RAB!$C$14:$C$126,C1296)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SUMIFS(RAB!$F$14:$F$126,RAB!$C$14:$C$126,C1297)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SUMIFS(RAB!$F$14:$F$126,RAB!$C$14:$C$126,C1298)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SUMIFS(RAB!$F$14:$F$126,RAB!$C$14:$C$126,C1299)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SUMIFS(RAB!$F$14:$F$126,RAB!$C$14:$C$126,C1300)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SUMIFS(RAB!$F$14:$F$126,RAB!$C$14:$C$126,C1301)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SUMIFS(RAB!$F$14:$F$126,RAB!$C$14:$C$126,C1302)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SUMIFS(RAB!$F$14:$F$126,RAB!$C$14:$C$126,C1303)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SUMIFS(RAB!$F$14:$F$126,RAB!$C$14:$C$126,C1304)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SUMIFS(RAB!$F$14:$F$126,RAB!$C$14:$C$126,C1305)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SUMIFS(RAB!$F$14:$F$126,RAB!$C$14:$C$126,C1306)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SUMIFS(RAB!$F$14:$F$126,RAB!$C$14:$C$126,C1307)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SUMIFS(RAB!$F$14:$F$126,RAB!$C$14:$C$126,C1308)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SUMIFS(RAB!$F$14:$F$126,RAB!$C$14:$C$126,C1309)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SUMIFS(RAB!$F$14:$F$126,RAB!$C$14:$C$126,C1310)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SUMIFS(RAB!$F$14:$F$126,RAB!$C$14:$C$126,C1311)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SUMIFS(RAB!$F$14:$F$126,RAB!$C$14:$C$126,C1312)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SUMIFS(RAB!$F$14:$F$126,RAB!$C$14:$C$126,C1313)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SUMIFS(RAB!$F$14:$F$126,RAB!$C$14:$C$126,C1314)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SUMIFS(RAB!$F$14:$F$126,RAB!$C$14:$C$126,C1315)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SUMIFS(RAB!$F$14:$F$126,RAB!$C$14:$C$126,C1316)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SUMIFS(RAB!$F$14:$F$126,RAB!$C$14:$C$126,C1317)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SUMIFS(RAB!$F$14:$F$126,RAB!$C$14:$C$126,C1318)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SUMIFS(RAB!$F$14:$F$126,RAB!$C$14:$C$126,C1319)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SUMIFS(RAB!$F$14:$F$126,RAB!$C$14:$C$126,C1320)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62" priority="5" operator="equal">
      <formula>0</formula>
    </cfRule>
  </conditionalFormatting>
  <conditionalFormatting sqref="A10:L65536">
    <cfRule type="cellIs" dxfId="61" priority="1" operator="equal">
      <formula>0</formula>
    </cfRule>
  </conditionalFormatting>
  <conditionalFormatting sqref="C12:C711">
    <cfRule type="cellIs" dxfId="60" priority="66" stopIfTrue="1" operator="equal">
      <formula>0</formula>
    </cfRule>
  </conditionalFormatting>
  <conditionalFormatting sqref="E712:E65536">
    <cfRule type="cellIs" dxfId="59" priority="16" stopIfTrue="1" operator="equal">
      <formula>0</formula>
    </cfRule>
  </conditionalFormatting>
  <conditionalFormatting sqref="G1:G11 E6:E11 E1:E3 H7 H10:H11 F10:F711 G712:G65536">
    <cfRule type="cellIs" dxfId="58" priority="69" stopIfTrue="1" operator="equal">
      <formula>0</formula>
    </cfRule>
  </conditionalFormatting>
  <conditionalFormatting sqref="G12:H711">
    <cfRule type="cellIs" dxfId="57" priority="12" stopIfTrue="1" operator="equal">
      <formula>0</formula>
    </cfRule>
  </conditionalFormatting>
  <conditionalFormatting sqref="I7:K7">
    <cfRule type="cellIs" dxfId="56" priority="4" stopIfTrue="1" operator="equal">
      <formula>0</formula>
    </cfRule>
  </conditionalFormatting>
  <conditionalFormatting sqref="I10:L711">
    <cfRule type="cellIs" dxfId="55" priority="2" stopIfTrue="1" operator="equal">
      <formula>0</formula>
    </cfRule>
  </conditionalFormatting>
  <conditionalFormatting sqref="L1:L6">
    <cfRule type="cellIs" dxfId="54" priority="10" operator="equal">
      <formula>0</formula>
    </cfRule>
  </conditionalFormatting>
  <conditionalFormatting sqref="M1:IV1048576 A8:G9">
    <cfRule type="cellIs" dxfId="53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2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846A-A521-4A13-B4AE-809B153CABAE}">
  <sheetPr>
    <tabColor rgb="FF92D050"/>
  </sheetPr>
  <dimension ref="C1:AD55"/>
  <sheetViews>
    <sheetView showGridLines="0" topLeftCell="A19" zoomScale="80" zoomScaleNormal="80" zoomScaleSheetLayoutView="100" workbookViewId="0">
      <selection activeCell="W34" sqref="W34:X34"/>
    </sheetView>
  </sheetViews>
  <sheetFormatPr defaultColWidth="9.140625" defaultRowHeight="12"/>
  <cols>
    <col min="1" max="2" width="1.42578125" style="465" customWidth="1"/>
    <col min="3" max="3" width="7.42578125" style="465" customWidth="1"/>
    <col min="4" max="23" width="5.7109375" style="465" customWidth="1"/>
    <col min="24" max="24" width="6.28515625" style="465" customWidth="1"/>
    <col min="25" max="26" width="5.7109375" style="465" customWidth="1"/>
    <col min="27" max="27" width="6.5703125" style="465" customWidth="1"/>
    <col min="28" max="118" width="5.7109375" style="465" customWidth="1"/>
    <col min="119" max="16384" width="9.140625" style="465"/>
  </cols>
  <sheetData>
    <row r="1" spans="3:30" ht="12.75" thickBot="1"/>
    <row r="2" spans="3:30" ht="12.75" customHeight="1">
      <c r="C2" s="466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705" t="s">
        <v>1438</v>
      </c>
      <c r="X2" s="706"/>
      <c r="Y2" s="706"/>
      <c r="Z2" s="706"/>
      <c r="AA2" s="706"/>
      <c r="AB2" s="706"/>
      <c r="AC2" s="706"/>
      <c r="AD2" s="707"/>
    </row>
    <row r="3" spans="3:30">
      <c r="C3" s="468"/>
      <c r="W3" s="708"/>
      <c r="X3" s="709"/>
      <c r="Y3" s="709"/>
      <c r="Z3" s="709"/>
      <c r="AA3" s="709"/>
      <c r="AB3" s="709"/>
      <c r="AC3" s="709"/>
      <c r="AD3" s="710"/>
    </row>
    <row r="4" spans="3:30">
      <c r="C4" s="468"/>
      <c r="G4" s="469" t="s">
        <v>1639</v>
      </c>
      <c r="W4" s="470" t="s">
        <v>987</v>
      </c>
      <c r="AD4" s="471"/>
    </row>
    <row r="5" spans="3:30">
      <c r="C5" s="468"/>
      <c r="W5" s="472" t="s">
        <v>991</v>
      </c>
      <c r="X5" s="652" t="s">
        <v>990</v>
      </c>
      <c r="Y5" s="652"/>
      <c r="Z5" s="652"/>
      <c r="AA5" s="652" t="s">
        <v>988</v>
      </c>
      <c r="AB5" s="652"/>
      <c r="AC5" s="652" t="s">
        <v>989</v>
      </c>
      <c r="AD5" s="653"/>
    </row>
    <row r="6" spans="3:30">
      <c r="C6" s="468"/>
      <c r="W6" s="472">
        <v>1</v>
      </c>
      <c r="X6" s="652" t="s">
        <v>993</v>
      </c>
      <c r="Y6" s="652"/>
      <c r="Z6" s="652"/>
      <c r="AA6" s="652"/>
      <c r="AB6" s="652"/>
      <c r="AC6" s="652"/>
      <c r="AD6" s="653"/>
    </row>
    <row r="7" spans="3:30">
      <c r="C7" s="468"/>
      <c r="W7" s="472">
        <v>2</v>
      </c>
      <c r="X7" s="652" t="s">
        <v>994</v>
      </c>
      <c r="Y7" s="652"/>
      <c r="Z7" s="652"/>
      <c r="AA7" s="652"/>
      <c r="AB7" s="652"/>
      <c r="AC7" s="652"/>
      <c r="AD7" s="653"/>
    </row>
    <row r="8" spans="3:30">
      <c r="C8" s="468"/>
      <c r="W8" s="472">
        <v>3</v>
      </c>
      <c r="X8" s="652" t="s">
        <v>995</v>
      </c>
      <c r="Y8" s="652"/>
      <c r="Z8" s="652"/>
      <c r="AA8" s="652"/>
      <c r="AB8" s="652"/>
      <c r="AC8" s="652"/>
      <c r="AD8" s="653"/>
    </row>
    <row r="9" spans="3:30">
      <c r="C9" s="468"/>
      <c r="P9" s="723"/>
      <c r="W9" s="472">
        <v>4</v>
      </c>
      <c r="X9" s="652" t="s">
        <v>996</v>
      </c>
      <c r="Y9" s="652"/>
      <c r="Z9" s="652"/>
      <c r="AA9" s="652"/>
      <c r="AB9" s="652"/>
      <c r="AC9" s="652"/>
      <c r="AD9" s="653"/>
    </row>
    <row r="10" spans="3:30">
      <c r="C10" s="468"/>
      <c r="W10" s="472">
        <v>5</v>
      </c>
      <c r="X10" s="652" t="s">
        <v>997</v>
      </c>
      <c r="Y10" s="652"/>
      <c r="Z10" s="652"/>
      <c r="AA10" s="652"/>
      <c r="AB10" s="652"/>
      <c r="AC10" s="652"/>
      <c r="AD10" s="653"/>
    </row>
    <row r="11" spans="3:30">
      <c r="C11" s="468"/>
      <c r="W11" s="472">
        <v>6</v>
      </c>
      <c r="X11" s="652" t="s">
        <v>998</v>
      </c>
      <c r="Y11" s="652"/>
      <c r="Z11" s="652"/>
      <c r="AA11" s="652"/>
      <c r="AB11" s="652"/>
      <c r="AC11" s="652"/>
      <c r="AD11" s="653"/>
    </row>
    <row r="12" spans="3:30">
      <c r="C12" s="468"/>
      <c r="W12" s="472">
        <v>7</v>
      </c>
      <c r="X12" s="652" t="s">
        <v>999</v>
      </c>
      <c r="Y12" s="652"/>
      <c r="Z12" s="652"/>
      <c r="AA12" s="652"/>
      <c r="AB12" s="652"/>
      <c r="AC12" s="652"/>
      <c r="AD12" s="653"/>
    </row>
    <row r="13" spans="3:30" ht="12.75" customHeight="1">
      <c r="C13" s="468"/>
      <c r="W13" s="472">
        <v>8</v>
      </c>
      <c r="X13" s="652" t="s">
        <v>1000</v>
      </c>
      <c r="Y13" s="652"/>
      <c r="Z13" s="652"/>
      <c r="AA13" s="652"/>
      <c r="AB13" s="652"/>
      <c r="AC13" s="652"/>
      <c r="AD13" s="653"/>
    </row>
    <row r="14" spans="3:30">
      <c r="C14" s="468"/>
      <c r="O14" s="724"/>
      <c r="W14" s="472">
        <v>9</v>
      </c>
      <c r="X14" s="652" t="s">
        <v>1001</v>
      </c>
      <c r="Y14" s="652"/>
      <c r="Z14" s="652"/>
      <c r="AA14" s="652"/>
      <c r="AB14" s="652"/>
      <c r="AC14" s="652"/>
      <c r="AD14" s="653"/>
    </row>
    <row r="15" spans="3:30">
      <c r="C15" s="468"/>
      <c r="O15" s="519"/>
      <c r="W15" s="472">
        <v>10</v>
      </c>
      <c r="X15" s="652" t="s">
        <v>1010</v>
      </c>
      <c r="Y15" s="652"/>
      <c r="Z15" s="652"/>
      <c r="AA15" s="652"/>
      <c r="AB15" s="652"/>
      <c r="AC15" s="652"/>
      <c r="AD15" s="653"/>
    </row>
    <row r="16" spans="3:30">
      <c r="C16" s="468"/>
      <c r="W16" s="472">
        <v>11</v>
      </c>
      <c r="X16" s="652" t="s">
        <v>1454</v>
      </c>
      <c r="Y16" s="652"/>
      <c r="Z16" s="652"/>
      <c r="AA16" s="652"/>
      <c r="AB16" s="652"/>
      <c r="AC16" s="652"/>
      <c r="AD16" s="653"/>
    </row>
    <row r="17" spans="3:30">
      <c r="C17" s="468"/>
      <c r="S17" s="474"/>
      <c r="W17" s="472">
        <v>12</v>
      </c>
      <c r="X17" s="652" t="s">
        <v>1011</v>
      </c>
      <c r="Y17" s="652"/>
      <c r="Z17" s="652"/>
      <c r="AA17" s="652"/>
      <c r="AB17" s="652"/>
      <c r="AC17" s="652"/>
      <c r="AD17" s="653"/>
    </row>
    <row r="18" spans="3:30">
      <c r="C18" s="475"/>
      <c r="D18" s="476"/>
      <c r="E18" s="476"/>
      <c r="W18" s="472">
        <v>13</v>
      </c>
      <c r="X18" s="652"/>
      <c r="Y18" s="652"/>
      <c r="Z18" s="652"/>
      <c r="AA18" s="652"/>
      <c r="AB18" s="652"/>
      <c r="AC18" s="652"/>
      <c r="AD18" s="653"/>
    </row>
    <row r="19" spans="3:30">
      <c r="C19" s="468"/>
      <c r="W19" s="477"/>
      <c r="X19" s="694"/>
      <c r="Y19" s="694"/>
      <c r="Z19" s="694"/>
      <c r="AA19" s="694"/>
      <c r="AB19" s="694"/>
      <c r="AC19" s="694"/>
      <c r="AD19" s="695"/>
    </row>
    <row r="20" spans="3:30">
      <c r="C20" s="468"/>
      <c r="Q20" s="478"/>
      <c r="W20" s="696" t="s">
        <v>992</v>
      </c>
      <c r="X20" s="697"/>
      <c r="Y20" s="697"/>
      <c r="Z20" s="697"/>
      <c r="AA20" s="697"/>
      <c r="AB20" s="697"/>
      <c r="AC20" s="697"/>
      <c r="AD20" s="698"/>
    </row>
    <row r="21" spans="3:30">
      <c r="C21" s="468"/>
      <c r="W21" s="699" t="s">
        <v>985</v>
      </c>
      <c r="X21" s="700"/>
      <c r="Y21" s="700"/>
      <c r="Z21" s="701"/>
      <c r="AA21" s="702" t="s">
        <v>986</v>
      </c>
      <c r="AB21" s="703"/>
      <c r="AC21" s="703"/>
      <c r="AD21" s="704"/>
    </row>
    <row r="22" spans="3:30">
      <c r="C22" s="468"/>
      <c r="S22" s="479"/>
      <c r="W22" s="688" t="s">
        <v>1613</v>
      </c>
      <c r="X22" s="689"/>
      <c r="Y22" s="480" t="s">
        <v>1621</v>
      </c>
      <c r="Z22" s="481">
        <v>2</v>
      </c>
      <c r="AA22" s="690"/>
      <c r="AB22" s="691"/>
      <c r="AC22" s="482"/>
      <c r="AD22" s="483"/>
    </row>
    <row r="23" spans="3:30">
      <c r="C23" s="468"/>
      <c r="W23" s="688" t="s">
        <v>1626</v>
      </c>
      <c r="X23" s="689"/>
      <c r="Y23" s="480" t="s">
        <v>1621</v>
      </c>
      <c r="Z23" s="481">
        <v>1</v>
      </c>
      <c r="AA23" s="680"/>
      <c r="AB23" s="681"/>
      <c r="AC23" s="482"/>
      <c r="AD23" s="483"/>
    </row>
    <row r="24" spans="3:30">
      <c r="C24" s="468"/>
      <c r="N24" s="479"/>
      <c r="W24" s="688" t="s">
        <v>1629</v>
      </c>
      <c r="X24" s="689"/>
      <c r="Y24" s="480" t="s">
        <v>1630</v>
      </c>
      <c r="Z24" s="481">
        <v>5</v>
      </c>
      <c r="AA24" s="692"/>
      <c r="AB24" s="693"/>
      <c r="AC24" s="482"/>
      <c r="AD24" s="483"/>
    </row>
    <row r="25" spans="3:30">
      <c r="C25" s="468"/>
      <c r="W25" s="688" t="s">
        <v>1631</v>
      </c>
      <c r="X25" s="689"/>
      <c r="Y25" s="480" t="s">
        <v>1621</v>
      </c>
      <c r="Z25" s="481">
        <v>6</v>
      </c>
      <c r="AA25" s="680"/>
      <c r="AB25" s="681"/>
      <c r="AC25" s="482"/>
      <c r="AD25" s="483"/>
    </row>
    <row r="26" spans="3:30">
      <c r="C26" s="468"/>
      <c r="W26" s="686" t="s">
        <v>1632</v>
      </c>
      <c r="X26" s="687"/>
      <c r="Y26" s="480" t="s">
        <v>1621</v>
      </c>
      <c r="Z26" s="481">
        <v>2</v>
      </c>
      <c r="AA26" s="680"/>
      <c r="AB26" s="681"/>
      <c r="AC26" s="482"/>
      <c r="AD26" s="483"/>
    </row>
    <row r="27" spans="3:30">
      <c r="C27" s="468"/>
      <c r="W27" s="686" t="s">
        <v>1633</v>
      </c>
      <c r="X27" s="687"/>
      <c r="Y27" s="480" t="s">
        <v>1621</v>
      </c>
      <c r="Z27" s="481">
        <v>3</v>
      </c>
      <c r="AA27" s="680"/>
      <c r="AB27" s="681"/>
      <c r="AC27" s="482"/>
      <c r="AD27" s="483"/>
    </row>
    <row r="28" spans="3:30">
      <c r="C28" s="468"/>
      <c r="W28" s="678" t="s">
        <v>1634</v>
      </c>
      <c r="X28" s="679"/>
      <c r="Y28" s="480" t="s">
        <v>1621</v>
      </c>
      <c r="Z28" s="481">
        <v>3</v>
      </c>
      <c r="AA28" s="680"/>
      <c r="AB28" s="681"/>
      <c r="AC28" s="482"/>
      <c r="AD28" s="483"/>
    </row>
    <row r="29" spans="3:30">
      <c r="C29" s="468"/>
      <c r="W29" s="686" t="s">
        <v>1635</v>
      </c>
      <c r="X29" s="687"/>
      <c r="Y29" s="480" t="s">
        <v>1621</v>
      </c>
      <c r="Z29" s="481">
        <v>3</v>
      </c>
      <c r="AA29" s="680"/>
      <c r="AB29" s="681"/>
      <c r="AC29" s="482"/>
      <c r="AD29" s="483"/>
    </row>
    <row r="30" spans="3:30" ht="11.25" customHeight="1">
      <c r="C30" s="468"/>
      <c r="W30" s="678" t="s">
        <v>1636</v>
      </c>
      <c r="X30" s="679"/>
      <c r="Y30" s="480" t="s">
        <v>1621</v>
      </c>
      <c r="Z30" s="481">
        <v>5</v>
      </c>
      <c r="AA30" s="680"/>
      <c r="AB30" s="681"/>
      <c r="AC30" s="482"/>
      <c r="AD30" s="483"/>
    </row>
    <row r="31" spans="3:30">
      <c r="C31" s="468"/>
      <c r="U31" s="488"/>
      <c r="W31" s="486" t="s">
        <v>1637</v>
      </c>
      <c r="X31" s="487"/>
      <c r="Y31" s="480" t="s">
        <v>1638</v>
      </c>
      <c r="Z31" s="481">
        <v>260</v>
      </c>
      <c r="AA31" s="680"/>
      <c r="AB31" s="681"/>
      <c r="AC31" s="482"/>
      <c r="AD31" s="483"/>
    </row>
    <row r="32" spans="3:30">
      <c r="C32" s="468"/>
      <c r="U32" s="488"/>
      <c r="W32" s="484" t="s">
        <v>1643</v>
      </c>
      <c r="X32" s="485"/>
      <c r="Y32" s="480" t="s">
        <v>1621</v>
      </c>
      <c r="Z32" s="481">
        <v>29</v>
      </c>
      <c r="AA32" s="680"/>
      <c r="AB32" s="681"/>
      <c r="AC32" s="482"/>
      <c r="AD32" s="483"/>
    </row>
    <row r="33" spans="3:30">
      <c r="C33" s="468"/>
      <c r="W33" s="678" t="s">
        <v>1644</v>
      </c>
      <c r="X33" s="679"/>
      <c r="Y33" s="480" t="s">
        <v>1621</v>
      </c>
      <c r="Z33" s="481">
        <v>29</v>
      </c>
      <c r="AA33" s="680"/>
      <c r="AB33" s="681"/>
      <c r="AC33" s="482"/>
      <c r="AD33" s="483"/>
    </row>
    <row r="34" spans="3:30">
      <c r="C34" s="468"/>
      <c r="Q34" s="465" t="s">
        <v>1607</v>
      </c>
      <c r="W34" s="678"/>
      <c r="X34" s="679"/>
      <c r="Y34" s="480"/>
      <c r="Z34" s="481"/>
      <c r="AA34" s="680"/>
      <c r="AB34" s="681"/>
      <c r="AC34" s="482"/>
      <c r="AD34" s="483"/>
    </row>
    <row r="35" spans="3:30">
      <c r="C35" s="468"/>
      <c r="W35" s="678"/>
      <c r="X35" s="679"/>
      <c r="Y35" s="480"/>
      <c r="Z35" s="481"/>
      <c r="AA35" s="680"/>
      <c r="AB35" s="681"/>
      <c r="AC35" s="482"/>
      <c r="AD35" s="483"/>
    </row>
    <row r="36" spans="3:30">
      <c r="C36" s="468"/>
      <c r="W36" s="678"/>
      <c r="X36" s="679"/>
      <c r="Y36" s="480"/>
      <c r="Z36" s="481"/>
      <c r="AA36" s="680"/>
      <c r="AB36" s="681"/>
      <c r="AC36" s="482"/>
      <c r="AD36" s="483"/>
    </row>
    <row r="37" spans="3:30" ht="12.75" customHeight="1">
      <c r="C37" s="468"/>
      <c r="W37" s="486"/>
      <c r="X37" s="489"/>
      <c r="Y37" s="480"/>
      <c r="Z37" s="481"/>
      <c r="AA37" s="682"/>
      <c r="AB37" s="683"/>
      <c r="AC37" s="482"/>
      <c r="AD37" s="490"/>
    </row>
    <row r="38" spans="3:30" ht="12.75" customHeight="1">
      <c r="C38" s="468"/>
      <c r="W38" s="491"/>
      <c r="X38" s="492"/>
      <c r="Y38" s="480"/>
      <c r="Z38" s="493"/>
      <c r="AA38" s="684"/>
      <c r="AB38" s="685"/>
      <c r="AC38" s="482"/>
      <c r="AD38" s="490"/>
    </row>
    <row r="39" spans="3:30" ht="12" customHeight="1">
      <c r="C39" s="468"/>
      <c r="W39" s="491"/>
      <c r="X39" s="492"/>
      <c r="Y39" s="480"/>
      <c r="Z39" s="493"/>
      <c r="AA39" s="666"/>
      <c r="AB39" s="667"/>
      <c r="AC39" s="482"/>
      <c r="AD39" s="490"/>
    </row>
    <row r="40" spans="3:30" ht="12" customHeight="1">
      <c r="C40" s="468"/>
      <c r="W40" s="494"/>
      <c r="X40" s="495"/>
      <c r="Y40" s="496"/>
      <c r="Z40" s="493"/>
      <c r="AA40" s="497"/>
      <c r="AB40" s="498"/>
      <c r="AC40" s="499"/>
      <c r="AD40" s="500"/>
    </row>
    <row r="41" spans="3:30" ht="12" customHeight="1">
      <c r="C41" s="468"/>
      <c r="W41" s="668"/>
      <c r="X41" s="669"/>
      <c r="Y41" s="501"/>
      <c r="Z41" s="502"/>
      <c r="AA41" s="670"/>
      <c r="AB41" s="671"/>
      <c r="AC41" s="499"/>
      <c r="AD41" s="500"/>
    </row>
    <row r="42" spans="3:30" ht="12" customHeight="1">
      <c r="C42" s="468"/>
      <c r="W42" s="672" t="s">
        <v>1627</v>
      </c>
      <c r="X42" s="673"/>
      <c r="Y42" s="673"/>
      <c r="Z42" s="673"/>
      <c r="AA42" s="673"/>
      <c r="AB42" s="673"/>
      <c r="AC42" s="673"/>
      <c r="AD42" s="674"/>
    </row>
    <row r="43" spans="3:30" ht="12" customHeight="1">
      <c r="C43" s="468"/>
      <c r="V43" s="503"/>
      <c r="W43" s="675"/>
      <c r="X43" s="676"/>
      <c r="Y43" s="676"/>
      <c r="Z43" s="676"/>
      <c r="AA43" s="676"/>
      <c r="AB43" s="676"/>
      <c r="AC43" s="676"/>
      <c r="AD43" s="677"/>
    </row>
    <row r="44" spans="3:30">
      <c r="C44" s="504"/>
      <c r="D44" s="505"/>
      <c r="E44" s="505"/>
      <c r="F44" s="505"/>
      <c r="G44" s="505"/>
      <c r="H44" s="505"/>
      <c r="I44" s="505"/>
      <c r="N44" s="505"/>
      <c r="O44" s="505"/>
      <c r="P44" s="505"/>
      <c r="Q44" s="505"/>
      <c r="R44" s="505"/>
      <c r="S44" s="505"/>
      <c r="T44" s="505"/>
      <c r="U44" s="505"/>
      <c r="V44" s="503"/>
      <c r="W44" s="664" t="s">
        <v>11</v>
      </c>
      <c r="X44" s="651"/>
      <c r="Y44" s="652"/>
      <c r="Z44" s="652"/>
      <c r="AA44" s="652"/>
      <c r="AB44" s="652"/>
      <c r="AC44" s="652"/>
      <c r="AD44" s="653"/>
    </row>
    <row r="45" spans="3:30">
      <c r="C45" s="504"/>
      <c r="D45" s="505"/>
      <c r="E45" s="505"/>
      <c r="F45" s="505"/>
      <c r="G45" s="505"/>
      <c r="H45" s="505"/>
      <c r="I45" s="505"/>
      <c r="N45" s="505"/>
      <c r="O45" s="505"/>
      <c r="P45" s="505"/>
      <c r="Q45" s="505"/>
      <c r="R45" s="505"/>
      <c r="S45" s="505"/>
      <c r="T45" s="505"/>
      <c r="U45" s="505"/>
      <c r="V45" s="503"/>
      <c r="W45" s="664" t="s">
        <v>984</v>
      </c>
      <c r="X45" s="651"/>
      <c r="Y45" s="652">
        <v>1</v>
      </c>
      <c r="Z45" s="652"/>
      <c r="AA45" s="652"/>
      <c r="AB45" s="652" t="s">
        <v>12</v>
      </c>
      <c r="AC45" s="652"/>
      <c r="AD45" s="473" t="s">
        <v>13</v>
      </c>
    </row>
    <row r="46" spans="3:30">
      <c r="C46" s="504"/>
      <c r="D46" s="505"/>
      <c r="E46" s="505"/>
      <c r="F46" s="505"/>
      <c r="G46" s="505"/>
      <c r="H46" s="505"/>
      <c r="I46" s="505"/>
      <c r="J46" s="505"/>
      <c r="K46" s="505"/>
      <c r="L46" s="505"/>
      <c r="M46" s="505"/>
      <c r="N46" s="505"/>
      <c r="O46" s="505"/>
      <c r="P46" s="505"/>
      <c r="Q46" s="505"/>
      <c r="R46" s="505"/>
      <c r="S46" s="505"/>
      <c r="T46" s="505"/>
      <c r="U46" s="505"/>
      <c r="V46" s="503"/>
      <c r="W46" s="664" t="s">
        <v>15</v>
      </c>
      <c r="X46" s="651"/>
      <c r="Y46" s="665"/>
      <c r="Z46" s="665"/>
      <c r="AA46" s="665"/>
      <c r="AB46" s="652" t="s">
        <v>16</v>
      </c>
      <c r="AC46" s="652"/>
      <c r="AD46" s="506"/>
    </row>
    <row r="47" spans="3:30">
      <c r="C47" s="504"/>
      <c r="D47" s="505"/>
      <c r="E47" s="505"/>
      <c r="F47" s="505"/>
      <c r="G47" s="505"/>
      <c r="H47" s="505"/>
      <c r="I47" s="505"/>
      <c r="J47" s="505"/>
      <c r="K47" s="505"/>
      <c r="L47" s="505"/>
      <c r="M47" s="505"/>
      <c r="N47" s="505"/>
      <c r="O47" s="505"/>
      <c r="P47" s="505"/>
      <c r="Q47" s="505"/>
      <c r="R47" s="505"/>
      <c r="S47" s="505"/>
      <c r="T47" s="505"/>
      <c r="U47" s="505"/>
      <c r="V47" s="503"/>
      <c r="W47" s="658" t="s">
        <v>17</v>
      </c>
      <c r="X47" s="658"/>
      <c r="Y47" s="658"/>
      <c r="Z47" s="658"/>
      <c r="AA47" s="658"/>
      <c r="AB47" s="658"/>
      <c r="AC47" s="658"/>
      <c r="AD47" s="659"/>
    </row>
    <row r="48" spans="3:30" ht="12.75" customHeight="1">
      <c r="C48" s="504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R48" s="505"/>
      <c r="S48" s="505"/>
      <c r="T48" s="505"/>
      <c r="U48" s="505"/>
      <c r="V48" s="503"/>
      <c r="W48" s="660" t="s">
        <v>1640</v>
      </c>
      <c r="X48" s="660"/>
      <c r="Y48" s="660"/>
      <c r="Z48" s="660"/>
      <c r="AA48" s="660"/>
      <c r="AB48" s="660"/>
      <c r="AC48" s="660"/>
      <c r="AD48" s="661"/>
    </row>
    <row r="49" spans="3:30">
      <c r="C49" s="504"/>
      <c r="D49" s="507"/>
      <c r="E49" s="505"/>
      <c r="F49" s="505"/>
      <c r="G49" s="505"/>
      <c r="I49" s="505"/>
      <c r="J49" s="505"/>
      <c r="K49" s="505"/>
      <c r="L49" s="505"/>
      <c r="M49" s="505"/>
      <c r="R49" s="505"/>
      <c r="S49" s="505"/>
      <c r="T49" s="505"/>
      <c r="U49" s="505"/>
      <c r="V49" s="508"/>
      <c r="W49" s="660"/>
      <c r="X49" s="660"/>
      <c r="Y49" s="660"/>
      <c r="Z49" s="660"/>
      <c r="AA49" s="660"/>
      <c r="AB49" s="660"/>
      <c r="AC49" s="660"/>
      <c r="AD49" s="661"/>
    </row>
    <row r="50" spans="3:30">
      <c r="C50" s="504"/>
      <c r="D50" s="509"/>
      <c r="E50" s="509"/>
      <c r="F50" s="509"/>
      <c r="G50" s="509"/>
      <c r="I50" s="505"/>
      <c r="J50" s="505"/>
      <c r="K50" s="505"/>
      <c r="L50" s="505"/>
      <c r="M50" s="505"/>
      <c r="N50" s="505"/>
      <c r="O50" s="505"/>
      <c r="P50" s="505"/>
      <c r="Q50" s="505"/>
      <c r="R50" s="505"/>
      <c r="S50" s="505"/>
      <c r="T50" s="505"/>
      <c r="U50" s="505"/>
      <c r="V50" s="508"/>
      <c r="W50" s="660"/>
      <c r="X50" s="660"/>
      <c r="Y50" s="660"/>
      <c r="Z50" s="660"/>
      <c r="AA50" s="660"/>
      <c r="AB50" s="660"/>
      <c r="AC50" s="660"/>
      <c r="AD50" s="661"/>
    </row>
    <row r="51" spans="3:30" ht="19.5" customHeight="1">
      <c r="C51" s="504"/>
      <c r="D51" s="509"/>
      <c r="E51" s="509"/>
      <c r="F51" s="509"/>
      <c r="G51" s="509"/>
      <c r="I51" s="505"/>
      <c r="J51" s="505"/>
      <c r="K51" s="505"/>
      <c r="L51" s="505"/>
      <c r="M51" s="505"/>
      <c r="N51" s="505"/>
      <c r="O51" s="505"/>
      <c r="P51" s="505"/>
      <c r="Q51" s="505"/>
      <c r="R51" s="505"/>
      <c r="S51" s="505"/>
      <c r="T51" s="505"/>
      <c r="U51" s="505"/>
      <c r="V51" s="508"/>
      <c r="W51" s="662"/>
      <c r="X51" s="662"/>
      <c r="Y51" s="662"/>
      <c r="Z51" s="662"/>
      <c r="AA51" s="662"/>
      <c r="AB51" s="662"/>
      <c r="AC51" s="662"/>
      <c r="AD51" s="663"/>
    </row>
    <row r="52" spans="3:30">
      <c r="C52" s="504"/>
      <c r="D52" s="510"/>
      <c r="E52" s="510"/>
      <c r="F52" s="510"/>
      <c r="G52" s="510"/>
      <c r="I52" s="505"/>
      <c r="J52" s="505"/>
      <c r="K52" s="505"/>
      <c r="L52" s="423"/>
      <c r="M52" s="505"/>
      <c r="N52" s="505"/>
      <c r="O52" s="505"/>
      <c r="P52" s="505"/>
      <c r="Q52" s="505"/>
      <c r="R52" s="505"/>
      <c r="S52" s="505"/>
      <c r="T52" s="505"/>
      <c r="U52" s="505"/>
      <c r="V52" s="503"/>
      <c r="W52" s="650" t="s">
        <v>18</v>
      </c>
      <c r="X52" s="651"/>
      <c r="Y52" s="652" t="s">
        <v>1625</v>
      </c>
      <c r="Z52" s="652"/>
      <c r="AA52" s="652"/>
      <c r="AB52" s="652"/>
      <c r="AC52" s="652"/>
      <c r="AD52" s="653"/>
    </row>
    <row r="53" spans="3:30">
      <c r="C53" s="504"/>
      <c r="D53" s="509"/>
      <c r="E53" s="509"/>
      <c r="F53" s="509"/>
      <c r="G53" s="509"/>
      <c r="I53" s="505"/>
      <c r="J53" s="505"/>
      <c r="K53" s="505"/>
      <c r="L53" s="505"/>
      <c r="M53" s="505"/>
      <c r="N53" s="505"/>
      <c r="O53" s="505"/>
      <c r="P53" s="505"/>
      <c r="Q53" s="505"/>
      <c r="R53" s="505"/>
      <c r="S53" s="505"/>
      <c r="T53" s="505"/>
      <c r="V53" s="503"/>
      <c r="W53" s="650" t="s">
        <v>19</v>
      </c>
      <c r="X53" s="651"/>
      <c r="Y53" s="652" t="s">
        <v>1624</v>
      </c>
      <c r="Z53" s="652"/>
      <c r="AA53" s="652"/>
      <c r="AB53" s="652"/>
      <c r="AC53" s="652"/>
      <c r="AD53" s="653"/>
    </row>
    <row r="54" spans="3:30">
      <c r="C54" s="504"/>
      <c r="D54" s="424"/>
      <c r="E54" s="424"/>
      <c r="F54" s="424"/>
      <c r="G54" s="424"/>
      <c r="I54" s="505"/>
      <c r="J54" s="505"/>
      <c r="K54" s="505"/>
      <c r="L54" s="505"/>
      <c r="M54" s="505"/>
      <c r="N54" s="505"/>
      <c r="O54" s="505"/>
      <c r="P54" s="505"/>
      <c r="Q54" s="505"/>
      <c r="R54" s="505"/>
      <c r="S54" s="505"/>
      <c r="T54" s="505"/>
      <c r="V54" s="503"/>
      <c r="W54" s="650" t="s">
        <v>20</v>
      </c>
      <c r="X54" s="651"/>
      <c r="Y54" s="652" t="s">
        <v>1624</v>
      </c>
      <c r="Z54" s="652"/>
      <c r="AA54" s="652"/>
      <c r="AB54" s="652"/>
      <c r="AC54" s="652"/>
      <c r="AD54" s="653"/>
    </row>
    <row r="55" spans="3:30" ht="12.75" thickBot="1">
      <c r="C55" s="511"/>
      <c r="D55" s="512"/>
      <c r="E55" s="512"/>
      <c r="F55" s="512"/>
      <c r="G55" s="512"/>
      <c r="H55" s="512"/>
      <c r="I55" s="512"/>
      <c r="J55" s="512"/>
      <c r="K55" s="512"/>
      <c r="L55" s="512"/>
      <c r="M55" s="512"/>
      <c r="N55" s="512"/>
      <c r="O55" s="512"/>
      <c r="P55" s="512"/>
      <c r="Q55" s="512"/>
      <c r="R55" s="512"/>
      <c r="S55" s="512"/>
      <c r="T55" s="512"/>
      <c r="U55" s="513"/>
      <c r="V55" s="514"/>
      <c r="W55" s="654" t="s">
        <v>21</v>
      </c>
      <c r="X55" s="655"/>
      <c r="Y55" s="656" t="s">
        <v>1623</v>
      </c>
      <c r="Z55" s="656"/>
      <c r="AA55" s="656"/>
      <c r="AB55" s="656"/>
      <c r="AC55" s="656"/>
      <c r="AD55" s="657"/>
    </row>
  </sheetData>
  <mergeCells count="105">
    <mergeCell ref="W2:AD3"/>
    <mergeCell ref="X5:Z5"/>
    <mergeCell ref="AA5:AB5"/>
    <mergeCell ref="AC5:AD5"/>
    <mergeCell ref="X6:Z6"/>
    <mergeCell ref="AA6:AB6"/>
    <mergeCell ref="AC6:AD6"/>
    <mergeCell ref="X9:Z9"/>
    <mergeCell ref="AA9:AB9"/>
    <mergeCell ref="AC9:AD9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891A-C800-4924-951D-787C68082451}">
  <sheetPr>
    <tabColor rgb="FFFF66FF"/>
  </sheetPr>
  <dimension ref="B1:AE122"/>
  <sheetViews>
    <sheetView view="pageBreakPreview" topLeftCell="A3" zoomScale="47" zoomScaleNormal="40" zoomScaleSheetLayoutView="103" workbookViewId="0">
      <selection activeCell="AC34" sqref="AC34"/>
    </sheetView>
  </sheetViews>
  <sheetFormatPr defaultColWidth="9.140625" defaultRowHeight="12.75"/>
  <cols>
    <col min="1" max="1" width="1.7109375" style="425" customWidth="1"/>
    <col min="2" max="2" width="10.7109375" style="425" customWidth="1"/>
    <col min="3" max="3" width="2.5703125" style="425" customWidth="1"/>
    <col min="4" max="20" width="9.140625" style="425"/>
    <col min="21" max="21" width="14.5703125" style="425" customWidth="1"/>
    <col min="22" max="22" width="3.140625" style="425" customWidth="1"/>
    <col min="23" max="26" width="9.140625" style="425"/>
    <col min="27" max="27" width="2.85546875" style="425" customWidth="1"/>
    <col min="28" max="30" width="4.7109375" style="425" customWidth="1"/>
    <col min="31" max="31" width="1.7109375" style="425" customWidth="1"/>
    <col min="32" max="16384" width="9.140625" style="425"/>
  </cols>
  <sheetData>
    <row r="1" spans="2:31" ht="13.5" thickBot="1"/>
    <row r="2" spans="2:31" ht="13.5" thickBot="1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A2" s="427"/>
      <c r="AB2" s="427"/>
      <c r="AC2" s="427"/>
      <c r="AD2" s="428"/>
      <c r="AE2" s="429"/>
    </row>
    <row r="3" spans="2:31" ht="12.75" customHeight="1" thickTop="1">
      <c r="B3" s="430"/>
      <c r="C3" s="711" t="s">
        <v>1628</v>
      </c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3"/>
      <c r="AC3" s="431"/>
      <c r="AD3" s="429"/>
      <c r="AE3" s="429"/>
    </row>
    <row r="4" spans="2:31" ht="13.5" customHeight="1" thickBot="1">
      <c r="B4" s="430"/>
      <c r="C4" s="714"/>
      <c r="D4" s="715"/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5"/>
      <c r="P4" s="715"/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6"/>
      <c r="AC4" s="431"/>
      <c r="AD4" s="429"/>
      <c r="AE4" s="429"/>
    </row>
    <row r="5" spans="2:31" ht="12.75" customHeight="1" thickTop="1">
      <c r="B5" s="430"/>
      <c r="C5" s="432"/>
      <c r="AD5" s="429"/>
      <c r="AE5" s="429"/>
    </row>
    <row r="6" spans="2:31" ht="12.75" customHeight="1">
      <c r="B6" s="430"/>
      <c r="Y6" s="433"/>
      <c r="Z6" s="433"/>
      <c r="AA6" s="433"/>
      <c r="AB6" s="434"/>
      <c r="AC6" s="434"/>
      <c r="AD6" s="429"/>
      <c r="AE6" s="429"/>
    </row>
    <row r="7" spans="2:31" ht="12.75" customHeight="1">
      <c r="B7" s="430"/>
      <c r="Y7" s="433"/>
      <c r="Z7" s="433"/>
      <c r="AA7" s="433"/>
      <c r="AB7" s="434"/>
      <c r="AC7" s="434"/>
      <c r="AD7" s="429"/>
      <c r="AE7" s="429"/>
    </row>
    <row r="8" spans="2:31" ht="12.75" customHeight="1">
      <c r="B8" s="430"/>
      <c r="AD8" s="429"/>
      <c r="AE8" s="429"/>
    </row>
    <row r="9" spans="2:31" ht="12.75" customHeight="1">
      <c r="B9" s="430"/>
      <c r="AD9" s="429"/>
      <c r="AE9" s="429"/>
    </row>
    <row r="10" spans="2:31">
      <c r="B10" s="430"/>
      <c r="AD10" s="429"/>
      <c r="AE10" s="429"/>
    </row>
    <row r="11" spans="2:31">
      <c r="B11" s="430"/>
      <c r="AD11" s="429"/>
      <c r="AE11" s="429"/>
    </row>
    <row r="12" spans="2:31">
      <c r="B12" s="430"/>
      <c r="AD12" s="429"/>
      <c r="AE12" s="429"/>
    </row>
    <row r="13" spans="2:31">
      <c r="B13" s="430"/>
      <c r="AD13" s="429"/>
      <c r="AE13" s="429"/>
    </row>
    <row r="14" spans="2:31">
      <c r="B14" s="430"/>
      <c r="D14" s="435"/>
      <c r="AD14" s="429"/>
      <c r="AE14" s="429"/>
    </row>
    <row r="15" spans="2:31">
      <c r="B15" s="430"/>
      <c r="AD15" s="429"/>
      <c r="AE15" s="429"/>
    </row>
    <row r="16" spans="2:31">
      <c r="B16" s="430"/>
      <c r="AD16" s="429"/>
      <c r="AE16" s="429"/>
    </row>
    <row r="17" spans="2:31">
      <c r="B17" s="430"/>
      <c r="AD17" s="429"/>
      <c r="AE17" s="429"/>
    </row>
    <row r="18" spans="2:31">
      <c r="B18" s="430"/>
      <c r="AD18" s="429"/>
      <c r="AE18" s="429"/>
    </row>
    <row r="19" spans="2:31">
      <c r="B19" s="430"/>
      <c r="AD19" s="429"/>
      <c r="AE19" s="429"/>
    </row>
    <row r="20" spans="2:31">
      <c r="B20" s="430"/>
      <c r="AD20" s="429"/>
      <c r="AE20" s="429"/>
    </row>
    <row r="21" spans="2:31">
      <c r="B21" s="430"/>
      <c r="AD21" s="429"/>
      <c r="AE21" s="429"/>
    </row>
    <row r="22" spans="2:31">
      <c r="B22" s="430"/>
      <c r="AD22" s="429"/>
      <c r="AE22" s="429"/>
    </row>
    <row r="23" spans="2:31">
      <c r="B23" s="430"/>
      <c r="AD23" s="429"/>
      <c r="AE23" s="429"/>
    </row>
    <row r="24" spans="2:31">
      <c r="B24" s="430"/>
      <c r="AD24" s="429"/>
      <c r="AE24" s="429"/>
    </row>
    <row r="25" spans="2:31">
      <c r="B25" s="430"/>
      <c r="AD25" s="429"/>
      <c r="AE25" s="429"/>
    </row>
    <row r="26" spans="2:31">
      <c r="B26" s="430"/>
      <c r="AD26" s="429"/>
      <c r="AE26" s="429"/>
    </row>
    <row r="27" spans="2:31">
      <c r="B27" s="430"/>
      <c r="AD27" s="429"/>
      <c r="AE27" s="429"/>
    </row>
    <row r="28" spans="2:31">
      <c r="B28" s="430"/>
      <c r="AD28" s="429"/>
      <c r="AE28" s="429"/>
    </row>
    <row r="29" spans="2:31">
      <c r="B29" s="430"/>
      <c r="AD29" s="429"/>
      <c r="AE29" s="429"/>
    </row>
    <row r="30" spans="2:31">
      <c r="B30" s="430"/>
      <c r="AD30" s="429"/>
      <c r="AE30" s="429"/>
    </row>
    <row r="31" spans="2:31">
      <c r="B31" s="430"/>
      <c r="AD31" s="429"/>
      <c r="AE31" s="429"/>
    </row>
    <row r="32" spans="2:31">
      <c r="B32" s="430"/>
      <c r="AD32" s="429"/>
      <c r="AE32" s="429"/>
    </row>
    <row r="33" spans="2:31">
      <c r="B33" s="430"/>
      <c r="AD33" s="429"/>
      <c r="AE33" s="429"/>
    </row>
    <row r="34" spans="2:31">
      <c r="B34" s="430"/>
      <c r="AD34" s="429"/>
      <c r="AE34" s="429"/>
    </row>
    <row r="35" spans="2:31">
      <c r="B35" s="430"/>
      <c r="AD35" s="429"/>
      <c r="AE35" s="429"/>
    </row>
    <row r="36" spans="2:31">
      <c r="B36" s="430"/>
      <c r="AD36" s="429"/>
      <c r="AE36" s="429"/>
    </row>
    <row r="37" spans="2:31">
      <c r="B37" s="430"/>
      <c r="AD37" s="429"/>
      <c r="AE37" s="429"/>
    </row>
    <row r="38" spans="2:31">
      <c r="B38" s="430"/>
      <c r="AD38" s="429"/>
      <c r="AE38" s="429"/>
    </row>
    <row r="39" spans="2:31">
      <c r="B39" s="430"/>
      <c r="AD39" s="429"/>
      <c r="AE39" s="429"/>
    </row>
    <row r="40" spans="2:31">
      <c r="B40" s="430"/>
      <c r="AD40" s="429"/>
      <c r="AE40" s="429"/>
    </row>
    <row r="41" spans="2:31">
      <c r="B41" s="430"/>
      <c r="AD41" s="429"/>
      <c r="AE41" s="429"/>
    </row>
    <row r="42" spans="2:31">
      <c r="B42" s="430"/>
      <c r="AD42" s="429"/>
      <c r="AE42" s="429"/>
    </row>
    <row r="43" spans="2:31">
      <c r="B43" s="430"/>
      <c r="AD43" s="429"/>
      <c r="AE43" s="429"/>
    </row>
    <row r="44" spans="2:31">
      <c r="B44" s="430"/>
      <c r="AD44" s="429"/>
      <c r="AE44" s="429"/>
    </row>
    <row r="45" spans="2:31">
      <c r="B45" s="430"/>
      <c r="AD45" s="429"/>
      <c r="AE45" s="429"/>
    </row>
    <row r="46" spans="2:31">
      <c r="B46" s="430"/>
      <c r="AD46" s="429"/>
      <c r="AE46" s="429"/>
    </row>
    <row r="47" spans="2:31">
      <c r="B47" s="430"/>
      <c r="AD47" s="429"/>
      <c r="AE47" s="429"/>
    </row>
    <row r="48" spans="2:31">
      <c r="B48" s="430"/>
      <c r="AD48" s="429"/>
      <c r="AE48" s="429"/>
    </row>
    <row r="49" spans="2:31">
      <c r="B49" s="430"/>
      <c r="AD49" s="429"/>
      <c r="AE49" s="429"/>
    </row>
    <row r="50" spans="2:31">
      <c r="B50" s="430"/>
      <c r="AD50" s="429"/>
      <c r="AE50" s="429"/>
    </row>
    <row r="51" spans="2:31">
      <c r="B51" s="430"/>
      <c r="AD51" s="429"/>
      <c r="AE51" s="429"/>
    </row>
    <row r="52" spans="2:31">
      <c r="B52" s="430"/>
      <c r="AD52" s="429"/>
      <c r="AE52" s="429"/>
    </row>
    <row r="53" spans="2:31">
      <c r="B53" s="430"/>
      <c r="AD53" s="429"/>
      <c r="AE53" s="429"/>
    </row>
    <row r="54" spans="2:31">
      <c r="B54" s="430"/>
      <c r="AD54" s="429"/>
      <c r="AE54" s="429"/>
    </row>
    <row r="55" spans="2:31">
      <c r="B55" s="430"/>
      <c r="AD55" s="429"/>
      <c r="AE55" s="429"/>
    </row>
    <row r="56" spans="2:31">
      <c r="B56" s="430"/>
      <c r="R56" s="436"/>
      <c r="S56" s="436"/>
      <c r="T56" s="436"/>
      <c r="U56" s="437"/>
      <c r="V56" s="437"/>
      <c r="W56" s="437"/>
      <c r="X56" s="437"/>
      <c r="Y56" s="437"/>
      <c r="Z56" s="437"/>
      <c r="AA56" s="437"/>
      <c r="AB56" s="437"/>
      <c r="AC56" s="437"/>
      <c r="AD56" s="438"/>
      <c r="AE56" s="429"/>
    </row>
    <row r="57" spans="2:31">
      <c r="B57" s="430"/>
      <c r="R57" s="439"/>
      <c r="S57" s="436"/>
      <c r="T57" s="436"/>
      <c r="U57" s="437"/>
      <c r="V57" s="440"/>
      <c r="W57" s="437"/>
      <c r="X57" s="437"/>
      <c r="Y57" s="437"/>
      <c r="Z57" s="437"/>
      <c r="AA57" s="440"/>
      <c r="AB57" s="440"/>
      <c r="AC57" s="440"/>
      <c r="AD57" s="441"/>
      <c r="AE57" s="429"/>
    </row>
    <row r="58" spans="2:31">
      <c r="B58" s="430"/>
      <c r="U58" s="437"/>
      <c r="V58" s="440"/>
      <c r="W58" s="437"/>
      <c r="X58" s="437"/>
      <c r="Y58" s="437"/>
      <c r="Z58" s="437"/>
      <c r="AA58" s="440"/>
      <c r="AB58" s="437"/>
      <c r="AC58" s="437"/>
      <c r="AD58" s="438"/>
      <c r="AE58" s="429"/>
    </row>
    <row r="59" spans="2:31">
      <c r="B59" s="430"/>
      <c r="U59" s="437"/>
      <c r="V59" s="440"/>
      <c r="W59" s="437"/>
      <c r="X59" s="437"/>
      <c r="Y59" s="437"/>
      <c r="Z59" s="437"/>
      <c r="AA59" s="437"/>
      <c r="AB59" s="437"/>
      <c r="AC59" s="437"/>
      <c r="AD59" s="438"/>
      <c r="AE59" s="429"/>
    </row>
    <row r="60" spans="2:31">
      <c r="B60" s="430"/>
      <c r="U60" s="437"/>
      <c r="V60" s="440"/>
      <c r="W60" s="437"/>
      <c r="X60" s="437"/>
      <c r="Y60" s="437"/>
      <c r="Z60" s="437"/>
      <c r="AA60" s="437"/>
      <c r="AB60" s="437"/>
      <c r="AC60" s="437"/>
      <c r="AD60" s="438"/>
      <c r="AE60" s="429"/>
    </row>
    <row r="61" spans="2:31">
      <c r="B61" s="430"/>
      <c r="U61" s="437"/>
      <c r="V61" s="440"/>
      <c r="W61" s="437"/>
      <c r="X61" s="437"/>
      <c r="Y61" s="437"/>
      <c r="Z61" s="437"/>
      <c r="AA61" s="437"/>
      <c r="AB61" s="437"/>
      <c r="AC61" s="437"/>
      <c r="AD61" s="438"/>
      <c r="AE61" s="429"/>
    </row>
    <row r="62" spans="2:31">
      <c r="B62" s="430"/>
      <c r="U62" s="437"/>
      <c r="V62" s="440"/>
      <c r="W62" s="437"/>
      <c r="X62" s="437"/>
      <c r="Y62" s="437"/>
      <c r="Z62" s="437"/>
      <c r="AA62" s="440"/>
      <c r="AB62" s="437"/>
      <c r="AC62" s="437"/>
      <c r="AD62" s="438"/>
      <c r="AE62" s="429"/>
    </row>
    <row r="63" spans="2:31">
      <c r="B63" s="430"/>
      <c r="U63" s="437"/>
      <c r="V63" s="440"/>
      <c r="W63" s="437"/>
      <c r="X63" s="437"/>
      <c r="Y63" s="437"/>
      <c r="Z63" s="437"/>
      <c r="AA63" s="437"/>
      <c r="AB63" s="437"/>
      <c r="AC63" s="437"/>
      <c r="AD63" s="438"/>
      <c r="AE63" s="429"/>
    </row>
    <row r="64" spans="2:31">
      <c r="B64" s="430"/>
      <c r="U64" s="437"/>
      <c r="V64" s="440"/>
      <c r="W64" s="437"/>
      <c r="X64" s="437"/>
      <c r="Y64" s="437"/>
      <c r="Z64" s="437"/>
      <c r="AA64" s="437"/>
      <c r="AB64" s="437"/>
      <c r="AC64" s="437"/>
      <c r="AD64" s="438"/>
      <c r="AE64" s="429"/>
    </row>
    <row r="65" spans="2:31">
      <c r="B65" s="430"/>
      <c r="U65" s="437"/>
      <c r="V65" s="440"/>
      <c r="W65" s="437"/>
      <c r="X65" s="437"/>
      <c r="Y65" s="437"/>
      <c r="Z65" s="437"/>
      <c r="AA65" s="437"/>
      <c r="AB65" s="437"/>
      <c r="AC65" s="437"/>
      <c r="AD65" s="438"/>
      <c r="AE65" s="429"/>
    </row>
    <row r="66" spans="2:31">
      <c r="B66" s="430"/>
      <c r="U66" s="437"/>
      <c r="V66" s="440"/>
      <c r="W66" s="437"/>
      <c r="X66" s="437"/>
      <c r="Y66" s="437"/>
      <c r="Z66" s="437"/>
      <c r="AA66" s="437"/>
      <c r="AB66" s="437"/>
      <c r="AC66" s="437"/>
      <c r="AD66" s="438"/>
      <c r="AE66" s="429"/>
    </row>
    <row r="67" spans="2:31" ht="13.5" thickBot="1">
      <c r="B67" s="442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443"/>
      <c r="P67" s="443"/>
      <c r="Q67" s="443"/>
      <c r="R67" s="443"/>
      <c r="S67" s="443"/>
      <c r="T67" s="443"/>
      <c r="U67" s="444"/>
      <c r="V67" s="445"/>
      <c r="W67" s="444"/>
      <c r="X67" s="444"/>
      <c r="Y67" s="444"/>
      <c r="Z67" s="444"/>
      <c r="AA67" s="444"/>
      <c r="AB67" s="444"/>
      <c r="AC67" s="444"/>
      <c r="AD67" s="446"/>
      <c r="AE67" s="429"/>
    </row>
    <row r="68" spans="2:31" ht="6" customHeight="1" thickBot="1"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7"/>
    </row>
    <row r="75" spans="2:31">
      <c r="M75" s="448"/>
    </row>
    <row r="76" spans="2:31" ht="15" customHeight="1">
      <c r="E76" s="449"/>
      <c r="M76" s="448"/>
    </row>
    <row r="77" spans="2:31" ht="15" customHeight="1">
      <c r="E77" s="449"/>
      <c r="M77" s="448"/>
    </row>
    <row r="78" spans="2:31" ht="15" customHeight="1">
      <c r="E78" s="449"/>
      <c r="M78" s="448"/>
    </row>
    <row r="79" spans="2:31" ht="15" customHeight="1">
      <c r="E79" s="449"/>
      <c r="M79" s="448"/>
    </row>
    <row r="80" spans="2:31" ht="15" customHeight="1">
      <c r="E80" s="449"/>
      <c r="M80" s="448"/>
    </row>
    <row r="81" spans="5:13" ht="15" customHeight="1">
      <c r="E81" s="449"/>
      <c r="M81" s="448"/>
    </row>
    <row r="82" spans="5:13" ht="15" customHeight="1">
      <c r="E82" s="449"/>
      <c r="M82" s="448"/>
    </row>
    <row r="83" spans="5:13" ht="15" customHeight="1">
      <c r="E83" s="449"/>
      <c r="M83" s="448"/>
    </row>
    <row r="84" spans="5:13" ht="15" customHeight="1">
      <c r="E84" s="449"/>
      <c r="M84" s="448"/>
    </row>
    <row r="85" spans="5:13" ht="15" customHeight="1">
      <c r="E85" s="449"/>
      <c r="M85" s="448"/>
    </row>
    <row r="86" spans="5:13" ht="15" customHeight="1">
      <c r="E86" s="449"/>
      <c r="M86" s="448"/>
    </row>
    <row r="87" spans="5:13" ht="15" customHeight="1">
      <c r="E87" s="449"/>
      <c r="M87" s="448"/>
    </row>
    <row r="88" spans="5:13" ht="15" customHeight="1">
      <c r="E88" s="449"/>
      <c r="M88" s="448"/>
    </row>
    <row r="89" spans="5:13" ht="15" customHeight="1">
      <c r="E89" s="449"/>
      <c r="M89" s="448"/>
    </row>
    <row r="90" spans="5:13" ht="15" customHeight="1">
      <c r="E90" s="449"/>
      <c r="M90" s="448"/>
    </row>
    <row r="91" spans="5:13" ht="15" customHeight="1">
      <c r="E91" s="449"/>
      <c r="M91" s="448"/>
    </row>
    <row r="92" spans="5:13" ht="15" customHeight="1">
      <c r="E92" s="449"/>
      <c r="M92" s="448"/>
    </row>
    <row r="93" spans="5:13" ht="15" customHeight="1">
      <c r="E93" s="449"/>
      <c r="M93" s="448"/>
    </row>
    <row r="94" spans="5:13" ht="15" customHeight="1">
      <c r="E94" s="449"/>
      <c r="M94" s="448"/>
    </row>
    <row r="95" spans="5:13" ht="15" customHeight="1">
      <c r="E95" s="449"/>
      <c r="M95" s="448"/>
    </row>
    <row r="96" spans="5:13" ht="15" customHeight="1">
      <c r="E96" s="449"/>
      <c r="M96" s="448"/>
    </row>
    <row r="97" spans="5:13" ht="15" customHeight="1">
      <c r="E97" s="449"/>
      <c r="M97" s="448"/>
    </row>
    <row r="98" spans="5:13" ht="15" customHeight="1">
      <c r="E98" s="449"/>
    </row>
    <row r="99" spans="5:13" ht="15" customHeight="1">
      <c r="E99" s="449"/>
    </row>
    <row r="100" spans="5:13" ht="15" customHeight="1">
      <c r="E100" s="449"/>
    </row>
    <row r="101" spans="5:13" ht="15" customHeight="1">
      <c r="E101" s="449"/>
    </row>
    <row r="102" spans="5:13" ht="15" customHeight="1">
      <c r="E102" s="449"/>
    </row>
    <row r="103" spans="5:13" ht="15" customHeight="1">
      <c r="E103" s="449"/>
    </row>
    <row r="104" spans="5:13" ht="15" customHeight="1">
      <c r="E104" s="449"/>
    </row>
    <row r="105" spans="5:13" ht="15" customHeight="1">
      <c r="E105" s="449"/>
    </row>
    <row r="106" spans="5:13" ht="15" customHeight="1">
      <c r="E106" s="449"/>
    </row>
    <row r="107" spans="5:13" ht="15" customHeight="1">
      <c r="E107" s="449"/>
    </row>
    <row r="108" spans="5:13" ht="15" customHeight="1">
      <c r="E108" s="449"/>
    </row>
    <row r="109" spans="5:13" ht="15" customHeight="1">
      <c r="E109" s="449"/>
    </row>
    <row r="110" spans="5:13" ht="15" customHeight="1">
      <c r="E110" s="449"/>
    </row>
    <row r="111" spans="5:13" ht="15" customHeight="1">
      <c r="E111" s="449"/>
    </row>
    <row r="112" spans="5:13" ht="15" customHeight="1">
      <c r="E112" s="449"/>
    </row>
    <row r="113" spans="5:5" ht="15" customHeight="1">
      <c r="E113" s="449"/>
    </row>
    <row r="114" spans="5:5" ht="15" customHeight="1">
      <c r="E114" s="449"/>
    </row>
    <row r="115" spans="5:5" ht="15" customHeight="1">
      <c r="E115" s="449"/>
    </row>
    <row r="116" spans="5:5" ht="15" customHeight="1">
      <c r="E116" s="449"/>
    </row>
    <row r="117" spans="5:5" ht="15" customHeight="1">
      <c r="E117" s="449"/>
    </row>
    <row r="118" spans="5:5" ht="15" customHeight="1">
      <c r="E118" s="449"/>
    </row>
    <row r="119" spans="5:5" ht="15" customHeight="1">
      <c r="E119" s="449"/>
    </row>
    <row r="120" spans="5:5" ht="15" customHeight="1">
      <c r="E120" s="449"/>
    </row>
    <row r="121" spans="5:5" ht="15" customHeight="1">
      <c r="E121" s="449"/>
    </row>
    <row r="122" spans="5:5">
      <c r="E122" s="449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30D7-8A1E-47A8-BA4E-49E7AC9CD649}">
  <sheetPr>
    <tabColor rgb="FF92D050"/>
  </sheetPr>
  <dimension ref="B1:AF122"/>
  <sheetViews>
    <sheetView topLeftCell="A4" zoomScale="43" zoomScaleNormal="130" zoomScaleSheetLayoutView="40" workbookViewId="0">
      <selection activeCell="AE44" sqref="AE44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17" t="s">
        <v>1622</v>
      </c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18"/>
      <c r="W4" s="718"/>
      <c r="X4" s="718"/>
      <c r="Y4" s="718"/>
      <c r="Z4" s="718"/>
      <c r="AA4" s="718"/>
      <c r="AB4" s="718"/>
      <c r="AC4" s="719"/>
      <c r="AD4" s="206"/>
      <c r="AE4" s="205"/>
      <c r="AF4" s="205"/>
    </row>
    <row r="5" spans="2:32" ht="13.5" customHeight="1" thickBot="1">
      <c r="B5" s="204"/>
      <c r="C5" s="204"/>
      <c r="D5" s="720"/>
      <c r="E5" s="721"/>
      <c r="F5" s="721"/>
      <c r="G5" s="721"/>
      <c r="H5" s="721"/>
      <c r="I5" s="721"/>
      <c r="J5" s="721"/>
      <c r="K5" s="721"/>
      <c r="L5" s="721"/>
      <c r="M5" s="721"/>
      <c r="N5" s="721"/>
      <c r="O5" s="721"/>
      <c r="P5" s="721"/>
      <c r="Q5" s="721"/>
      <c r="R5" s="721"/>
      <c r="S5" s="721"/>
      <c r="T5" s="721"/>
      <c r="U5" s="721"/>
      <c r="V5" s="721"/>
      <c r="W5" s="721"/>
      <c r="X5" s="721"/>
      <c r="Y5" s="721"/>
      <c r="Z5" s="721"/>
      <c r="AA5" s="721"/>
      <c r="AB5" s="721"/>
      <c r="AC5" s="722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463"/>
    </row>
    <row r="76" spans="2:32" ht="15" customHeight="1">
      <c r="F76" s="464"/>
      <c r="N76" s="463"/>
    </row>
    <row r="77" spans="2:32" ht="15" customHeight="1">
      <c r="F77" s="464"/>
      <c r="N77" s="463"/>
    </row>
    <row r="78" spans="2:32" ht="15" customHeight="1">
      <c r="F78" s="464"/>
      <c r="N78" s="463"/>
    </row>
    <row r="79" spans="2:32" ht="15" customHeight="1">
      <c r="F79" s="464"/>
      <c r="N79" s="463"/>
    </row>
    <row r="80" spans="2:32" ht="15" customHeight="1">
      <c r="F80" s="464"/>
      <c r="N80" s="463"/>
    </row>
    <row r="81" spans="6:14" ht="15" customHeight="1">
      <c r="F81" s="464"/>
      <c r="N81" s="463"/>
    </row>
    <row r="82" spans="6:14" ht="15" customHeight="1">
      <c r="F82" s="464"/>
      <c r="N82" s="463"/>
    </row>
    <row r="83" spans="6:14" ht="15" customHeight="1">
      <c r="F83" s="464"/>
      <c r="N83" s="463"/>
    </row>
    <row r="84" spans="6:14" ht="15" customHeight="1">
      <c r="F84" s="464"/>
      <c r="N84" s="463"/>
    </row>
    <row r="85" spans="6:14" ht="15" customHeight="1">
      <c r="F85" s="464"/>
      <c r="N85" s="463"/>
    </row>
    <row r="86" spans="6:14" ht="15" customHeight="1">
      <c r="F86" s="464"/>
      <c r="N86" s="463"/>
    </row>
    <row r="87" spans="6:14" ht="15" customHeight="1">
      <c r="F87" s="464"/>
      <c r="N87" s="463"/>
    </row>
    <row r="88" spans="6:14" ht="15" customHeight="1">
      <c r="F88" s="464"/>
      <c r="N88" s="463"/>
    </row>
    <row r="89" spans="6:14" ht="15" customHeight="1">
      <c r="F89" s="464"/>
      <c r="N89" s="463"/>
    </row>
    <row r="90" spans="6:14" ht="15" customHeight="1">
      <c r="F90" s="464"/>
      <c r="N90" s="463"/>
    </row>
    <row r="91" spans="6:14" ht="15" customHeight="1">
      <c r="F91" s="464"/>
      <c r="N91" s="463"/>
    </row>
    <row r="92" spans="6:14" ht="15" customHeight="1">
      <c r="F92" s="464"/>
      <c r="N92" s="463"/>
    </row>
    <row r="93" spans="6:14" ht="15" customHeight="1">
      <c r="F93" s="464"/>
      <c r="N93" s="463"/>
    </row>
    <row r="94" spans="6:14" ht="15" customHeight="1">
      <c r="F94" s="464"/>
      <c r="N94" s="463"/>
    </row>
    <row r="95" spans="6:14" ht="15" customHeight="1">
      <c r="F95" s="464"/>
      <c r="N95" s="463"/>
    </row>
    <row r="96" spans="6:14" ht="15" customHeight="1">
      <c r="F96" s="464"/>
      <c r="N96" s="463"/>
    </row>
    <row r="97" spans="6:14" ht="15" customHeight="1">
      <c r="F97" s="464"/>
      <c r="N97" s="463"/>
    </row>
    <row r="98" spans="6:14" ht="15" customHeight="1">
      <c r="F98" s="464"/>
    </row>
    <row r="99" spans="6:14" ht="15" customHeight="1">
      <c r="F99" s="464"/>
    </row>
    <row r="100" spans="6:14" ht="15" customHeight="1">
      <c r="F100" s="464"/>
    </row>
    <row r="101" spans="6:14" ht="15" customHeight="1">
      <c r="F101" s="464"/>
    </row>
    <row r="102" spans="6:14" ht="15" customHeight="1">
      <c r="F102" s="464"/>
    </row>
    <row r="103" spans="6:14" ht="15" customHeight="1">
      <c r="F103" s="464"/>
    </row>
    <row r="104" spans="6:14" ht="15" customHeight="1">
      <c r="F104" s="464"/>
    </row>
    <row r="105" spans="6:14" ht="15" customHeight="1">
      <c r="F105" s="464"/>
    </row>
    <row r="106" spans="6:14" ht="15" customHeight="1">
      <c r="F106" s="464"/>
    </row>
    <row r="107" spans="6:14" ht="15" customHeight="1">
      <c r="F107" s="464"/>
    </row>
    <row r="108" spans="6:14" ht="15" customHeight="1">
      <c r="F108" s="464"/>
    </row>
    <row r="109" spans="6:14" ht="15" customHeight="1">
      <c r="F109" s="464"/>
    </row>
    <row r="110" spans="6:14" ht="15" customHeight="1">
      <c r="F110" s="464"/>
    </row>
    <row r="111" spans="6:14" ht="15" customHeight="1">
      <c r="F111" s="464"/>
    </row>
    <row r="112" spans="6:14" ht="15" customHeight="1">
      <c r="F112" s="464"/>
    </row>
    <row r="113" spans="6:6" ht="15" customHeight="1">
      <c r="F113" s="464"/>
    </row>
    <row r="114" spans="6:6" ht="15" customHeight="1">
      <c r="F114" s="464"/>
    </row>
    <row r="115" spans="6:6" ht="15" customHeight="1">
      <c r="F115" s="464"/>
    </row>
    <row r="116" spans="6:6" ht="15" customHeight="1">
      <c r="F116" s="464"/>
    </row>
    <row r="117" spans="6:6" ht="15" customHeight="1">
      <c r="F117" s="464"/>
    </row>
    <row r="118" spans="6:6" ht="15" customHeight="1">
      <c r="F118" s="464"/>
    </row>
    <row r="119" spans="6:6" ht="15" customHeight="1">
      <c r="F119" s="464"/>
    </row>
    <row r="120" spans="6:6" ht="15" customHeight="1">
      <c r="F120" s="464"/>
    </row>
    <row r="121" spans="6:6" ht="15" customHeight="1">
      <c r="F121" s="464"/>
    </row>
    <row r="122" spans="6:6">
      <c r="F122" s="464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8">
        <v>1</v>
      </c>
    </row>
    <row r="2" spans="1:11" ht="48" customHeight="1">
      <c r="A2" s="388">
        <v>3</v>
      </c>
    </row>
    <row r="4" spans="1:11" ht="48" customHeight="1">
      <c r="C4" s="388">
        <v>1</v>
      </c>
    </row>
    <row r="5" spans="1:11" ht="48" customHeight="1">
      <c r="C5" s="388">
        <v>3</v>
      </c>
    </row>
    <row r="7" spans="1:11" ht="48" customHeight="1">
      <c r="E7" s="388">
        <v>1</v>
      </c>
    </row>
    <row r="8" spans="1:11" ht="48" customHeight="1">
      <c r="E8" s="388">
        <v>3</v>
      </c>
    </row>
    <row r="10" spans="1:11" ht="48" customHeight="1">
      <c r="G10" s="388">
        <v>3</v>
      </c>
    </row>
    <row r="11" spans="1:11" ht="48" customHeight="1">
      <c r="G11" s="388">
        <v>1</v>
      </c>
    </row>
    <row r="13" spans="1:11" ht="48" customHeight="1">
      <c r="I13" s="388">
        <v>3</v>
      </c>
    </row>
    <row r="14" spans="1:11" ht="48" customHeight="1">
      <c r="I14" s="388">
        <v>1</v>
      </c>
    </row>
    <row r="16" spans="1:11" ht="48" customHeight="1">
      <c r="K16" s="388">
        <v>3</v>
      </c>
    </row>
    <row r="17" spans="11:21" ht="48" customHeight="1">
      <c r="K17" s="388">
        <v>1</v>
      </c>
    </row>
    <row r="19" spans="11:21" ht="48" customHeight="1">
      <c r="M19" s="388">
        <v>3</v>
      </c>
    </row>
    <row r="20" spans="11:21" ht="48" customHeight="1">
      <c r="M20" s="388">
        <v>1</v>
      </c>
    </row>
    <row r="22" spans="11:21" ht="48" customHeight="1">
      <c r="O22" s="388">
        <v>3</v>
      </c>
    </row>
    <row r="23" spans="11:21" ht="48" customHeight="1">
      <c r="O23" s="388">
        <v>1</v>
      </c>
    </row>
    <row r="25" spans="11:21" ht="57" customHeight="1">
      <c r="Q25" s="388">
        <v>3</v>
      </c>
    </row>
    <row r="26" spans="11:21" ht="57" customHeight="1">
      <c r="Q26" s="388">
        <v>1</v>
      </c>
    </row>
    <row r="28" spans="11:21" ht="57" customHeight="1">
      <c r="S28" s="388">
        <v>3</v>
      </c>
    </row>
    <row r="29" spans="11:21" ht="57" customHeight="1">
      <c r="S29" s="388">
        <v>1</v>
      </c>
    </row>
    <row r="31" spans="11:21" ht="57" customHeight="1">
      <c r="U31" s="388">
        <v>3</v>
      </c>
    </row>
    <row r="32" spans="11:21" ht="57" customHeight="1">
      <c r="U32" s="38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3" t="s">
        <v>1127</v>
      </c>
      <c r="C4" s="533"/>
      <c r="D4" s="533"/>
      <c r="E4" s="533"/>
      <c r="F4" s="533"/>
      <c r="G4" s="533"/>
      <c r="H4" s="533"/>
      <c r="I4" s="533"/>
      <c r="J4" s="533"/>
      <c r="K4" s="53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7" t="str">
        <f>RAB!G6</f>
        <v>PB PERUMAHAN ZHEERA DIA INDRA</v>
      </c>
      <c r="H6" s="557"/>
      <c r="I6" s="557"/>
      <c r="J6" s="557"/>
      <c r="K6" s="557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DANYANG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4" t="s">
        <v>0</v>
      </c>
      <c r="C11" s="536" t="s">
        <v>1</v>
      </c>
      <c r="D11" s="539" t="s">
        <v>42</v>
      </c>
      <c r="E11" s="539" t="s">
        <v>43</v>
      </c>
      <c r="F11" s="539" t="s">
        <v>2</v>
      </c>
      <c r="G11" s="541" t="s">
        <v>41</v>
      </c>
      <c r="H11" s="539" t="s">
        <v>3</v>
      </c>
      <c r="I11" s="539"/>
      <c r="J11" s="539"/>
      <c r="K11" s="544"/>
      <c r="M11" s="33"/>
      <c r="N11" s="33"/>
      <c r="O11" s="33"/>
      <c r="P11" s="33"/>
      <c r="R11" s="34"/>
      <c r="S11" s="74"/>
      <c r="T11" s="74"/>
    </row>
    <row r="12" spans="1:21" ht="15" customHeight="1">
      <c r="B12" s="535"/>
      <c r="C12" s="537"/>
      <c r="D12" s="540"/>
      <c r="E12" s="540"/>
      <c r="F12" s="540"/>
      <c r="G12" s="542"/>
      <c r="H12" s="548" t="s">
        <v>46</v>
      </c>
      <c r="I12" s="548" t="s">
        <v>5</v>
      </c>
      <c r="J12" s="540" t="s">
        <v>47</v>
      </c>
      <c r="K12" s="54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5"/>
      <c r="C13" s="538"/>
      <c r="D13" s="540"/>
      <c r="E13" s="540"/>
      <c r="F13" s="540"/>
      <c r="G13" s="543"/>
      <c r="H13" s="549"/>
      <c r="I13" s="549"/>
      <c r="J13" s="540"/>
      <c r="K13" s="54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t="shared" ref="C16:C35" ca="1" si="4">IF(ISERROR(OFFSET($C$56,MATCH(A16,$F$57:$F$76,0),0)),"",OFFSET($C$56,MATCH(A16,$F$57:$F$76,0),0))</f>
        <v>Tiang Beton 9M-200 daN+E</v>
      </c>
      <c r="D16" s="101" t="str">
        <f ca="1">IF(ISERROR(OFFSET('HARGA SATUAN'!$D$6,MATCH(C16,'HARGA SATUAN'!$C$7:$C$1495,0),0)),"",OFFSET('HARGA SATUAN'!$D$6,MATCH(C16,'HARGA SATUAN'!$C$7:$C$1495,0),0))</f>
        <v>HDW</v>
      </c>
      <c r="E16" s="101" t="str">
        <f ca="1">IF(B16="+","Unit",IF(ISERROR(OFFSET('HARGA SATUAN'!$E$6,MATCH(C16,'HARGA SATUAN'!$C$7:$C$1495,0),0)),"",OFFSET('HARGA SATUAN'!$E$6,MATCH(C16,'HARGA SATUAN'!$C$7:$C$1495,0),0)))</f>
        <v>Btg</v>
      </c>
      <c r="F16" s="101">
        <f t="shared" ref="F16:F36" ca="1" si="5">IF(ISERROR(OFFSET($D$56,MATCH(A16,$F$57:$F$76,0),0)),"",OFFSET($D$56,MATCH(A16,$F$57:$F$76,0),0))</f>
        <v>5</v>
      </c>
      <c r="G16" s="41">
        <f ca="1">IF(ISERROR(OFFSET('HARGA SATUAN'!$I$6,MATCH(C16,'HARGA SATUAN'!$C$7:$C$1495,0),0)),"",OFFSET('HARGA SATUAN'!$I$6,MATCH(C16,'HARGA SATUAN'!$C$7:$C$1495,0),0))</f>
        <v>3382600</v>
      </c>
      <c r="H16" s="42">
        <f t="shared" ca="1" si="1"/>
        <v>0</v>
      </c>
      <c r="I16" s="42">
        <f t="shared" ca="1" si="2"/>
        <v>16913000</v>
      </c>
      <c r="J16" s="42">
        <f t="shared" ca="1" si="3"/>
        <v>0</v>
      </c>
      <c r="K16" s="43">
        <f t="shared" ca="1" si="0"/>
        <v>16913000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58" t="s">
        <v>1008</v>
      </c>
      <c r="D38" s="558"/>
      <c r="E38" s="558"/>
      <c r="F38" s="558"/>
      <c r="G38" s="77" t="s">
        <v>9</v>
      </c>
      <c r="H38" s="55">
        <f ca="1">SUM(H14:H37)</f>
        <v>0</v>
      </c>
      <c r="I38" s="55">
        <f ca="1">SUM(I14:I37)</f>
        <v>16913000</v>
      </c>
      <c r="J38" s="55">
        <f ca="1">SUM(J14:J37)</f>
        <v>0</v>
      </c>
      <c r="K38" s="55">
        <f ca="1">SUM(K14:K37)</f>
        <v>16913000</v>
      </c>
      <c r="L38" s="44"/>
      <c r="R38" s="99"/>
      <c r="S38" s="99"/>
      <c r="T38" s="99"/>
    </row>
    <row r="39" spans="1:20" s="36" customFormat="1">
      <c r="A39" s="30"/>
      <c r="B39" s="56"/>
      <c r="C39" s="559" t="s">
        <v>462</v>
      </c>
      <c r="D39" s="559"/>
      <c r="E39" s="559"/>
      <c r="F39" s="559"/>
      <c r="G39" s="59" t="s">
        <v>9</v>
      </c>
      <c r="H39" s="60">
        <f ca="1">H38*0.1</f>
        <v>0</v>
      </c>
      <c r="I39" s="60">
        <f ca="1">I38*0.1</f>
        <v>1691300</v>
      </c>
      <c r="J39" s="60">
        <f ca="1">J38*0.1</f>
        <v>0</v>
      </c>
      <c r="K39" s="60">
        <f ca="1">K38*0.1</f>
        <v>1691300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50" t="s">
        <v>463</v>
      </c>
      <c r="D40" s="550"/>
      <c r="E40" s="550"/>
      <c r="F40" s="550"/>
      <c r="G40" s="61" t="s">
        <v>9</v>
      </c>
      <c r="H40" s="78">
        <f ca="1">SUM(H38:H39)</f>
        <v>0</v>
      </c>
      <c r="I40" s="78">
        <f ca="1">SUM(I38:I39)</f>
        <v>18604300</v>
      </c>
      <c r="J40" s="61">
        <f ca="1">SUM(J38:J39)</f>
        <v>0</v>
      </c>
      <c r="K40" s="61">
        <f ca="1">SUM(K38:K39)</f>
        <v>18604300</v>
      </c>
      <c r="L40" s="44"/>
      <c r="R40" s="99"/>
      <c r="S40" s="99"/>
      <c r="T40" s="99"/>
    </row>
    <row r="41" spans="1:20" s="36" customFormat="1">
      <c r="A41" s="30"/>
      <c r="B41" s="551" t="e">
        <f ca="1">"Terbilang : ( "&amp;L42&amp;" Rupiah )"</f>
        <v>#NAME?</v>
      </c>
      <c r="C41" s="552"/>
      <c r="D41" s="552"/>
      <c r="E41" s="552"/>
      <c r="F41" s="552"/>
      <c r="G41" s="552"/>
      <c r="H41" s="552"/>
      <c r="I41" s="552"/>
      <c r="J41" s="552"/>
      <c r="K41" s="553"/>
      <c r="L41" s="44"/>
      <c r="R41" s="58"/>
      <c r="S41" s="58"/>
      <c r="T41" s="58"/>
    </row>
    <row r="42" spans="1:20" s="36" customFormat="1">
      <c r="A42" s="30"/>
      <c r="B42" s="554"/>
      <c r="C42" s="555"/>
      <c r="D42" s="555"/>
      <c r="E42" s="555"/>
      <c r="F42" s="555"/>
      <c r="G42" s="555"/>
      <c r="H42" s="555"/>
      <c r="I42" s="555"/>
      <c r="J42" s="555"/>
      <c r="K42" s="556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45"/>
      <c r="I45" s="545"/>
      <c r="J45" s="546"/>
      <c r="K45" s="546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45"/>
      <c r="I46" s="545"/>
      <c r="J46" s="546"/>
      <c r="K46" s="546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45"/>
      <c r="I47" s="545"/>
      <c r="J47" s="546"/>
      <c r="K47" s="546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45"/>
      <c r="I52" s="545"/>
      <c r="J52" s="546"/>
      <c r="K52" s="546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SUMIFS(RAB!$F$14:$F$126,RAB!$C$14:$C$126,'REKAP TIANG'!C57)</f>
        <v>5</v>
      </c>
      <c r="E57" s="24">
        <f t="shared" ref="E57:E64" ca="1" si="12">IF(D57=0,0,1)</f>
        <v>1</v>
      </c>
      <c r="F57" s="24">
        <f ca="1">IF(D57=0,0,SUM($E$56:E57))</f>
        <v>1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SUMIFS(RAB!$F$14:$F$126,RAB!$C$14:$C$126,'REKAP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SUMIFS(RAB!$F$14:$F$126,RAB!$C$14:$C$126,'REKAP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SUMIFS(RAB!$F$14:$F$126,RAB!$C$14:$C$126,'REKAP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SUMIFS(RAB!$F$14:$F$126,RAB!$C$14:$C$126,'REKAP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SUMIFS(RAB!$F$14:$F$126,RAB!$C$14:$C$126,'REKAP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SUMIFS(RAB!$F$14:$F$126,RAB!$C$14:$C$126,'REKAP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SUMIFS(RAB!$F$14:$F$126,RAB!$C$14:$C$126,'REKAP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SUMIFS(RAB!$F$14:$F$126,RAB!$C$14:$C$126,'REKAP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SUMIFS(RAB!$F$14:$F$126,RAB!$C$14:$C$126,'REKAP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SUMIFS(RAB!$F$14:$F$126,RAB!$C$14:$C$126,'REKAP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SUMIFS(RAB!$F$14:$F$126,RAB!$C$14:$C$126,'REKAP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SUMIFS(RAB!$F$14:$F$126,RAB!$C$14:$C$126,'REKAP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SUMIFS(RAB!$F$14:$F$126,RAB!$C$14:$C$126,'REKAP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SUMIFS(RAB!$F$14:$F$126,RAB!$C$14:$C$126,'REKAP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SUMIFS(RAB!$F$14:$F$126,RAB!$C$14:$C$126,'REKAP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SUMIFS(RAB!$F$14:$F$126,RAB!$C$14:$C$126,'REKAP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SUMIFS(RAB!$F$14:$F$126,RAB!$C$14:$C$126,'REKAP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SUMIFS(RAB!$F$14:$F$126,RAB!$C$14:$C$126,'REKAP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SUMIFS(RAB!$F$14:$F$126,RAB!$C$14:$C$126,'REKAP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52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51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tabSelected="1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C17" sqref="C17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3" t="s">
        <v>1034</v>
      </c>
      <c r="C4" s="533"/>
      <c r="D4" s="533"/>
      <c r="E4" s="533"/>
      <c r="F4" s="533"/>
      <c r="G4" s="533"/>
      <c r="H4" s="533"/>
      <c r="I4" s="533"/>
      <c r="J4" s="533"/>
      <c r="K4" s="53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7" t="str">
        <f>RAB!G6</f>
        <v>PB PERUMAHAN ZHEERA DIA INDRA</v>
      </c>
      <c r="H6" s="557"/>
      <c r="I6" s="557"/>
      <c r="J6" s="557"/>
      <c r="K6" s="557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DANYANG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4" t="s">
        <v>0</v>
      </c>
      <c r="C11" s="536" t="s">
        <v>1</v>
      </c>
      <c r="D11" s="539" t="s">
        <v>42</v>
      </c>
      <c r="E11" s="539" t="s">
        <v>43</v>
      </c>
      <c r="F11" s="539" t="s">
        <v>2</v>
      </c>
      <c r="G11" s="541" t="s">
        <v>41</v>
      </c>
      <c r="H11" s="539" t="s">
        <v>3</v>
      </c>
      <c r="I11" s="539"/>
      <c r="J11" s="539"/>
      <c r="K11" s="544"/>
      <c r="M11" s="33"/>
      <c r="N11" s="33"/>
      <c r="O11" s="33"/>
      <c r="P11" s="33"/>
      <c r="R11" s="34"/>
      <c r="S11" s="74"/>
      <c r="T11" s="74"/>
    </row>
    <row r="12" spans="1:21" ht="15" customHeight="1">
      <c r="B12" s="535"/>
      <c r="C12" s="537"/>
      <c r="D12" s="540"/>
      <c r="E12" s="540"/>
      <c r="F12" s="540"/>
      <c r="G12" s="542"/>
      <c r="H12" s="548" t="s">
        <v>46</v>
      </c>
      <c r="I12" s="548" t="s">
        <v>5</v>
      </c>
      <c r="J12" s="540" t="s">
        <v>47</v>
      </c>
      <c r="K12" s="54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5"/>
      <c r="C13" s="538"/>
      <c r="D13" s="540"/>
      <c r="E13" s="540"/>
      <c r="F13" s="540"/>
      <c r="G13" s="543"/>
      <c r="H13" s="549"/>
      <c r="I13" s="549"/>
      <c r="J13" s="540"/>
      <c r="K13" s="54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MPB; 1P;230V;5(60)A;1;2W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29</v>
      </c>
      <c r="G16" s="41">
        <f ca="1">IF(ISERROR(OFFSET('HARGA SATUAN'!$I$6,MATCH(C16,'HARGA SATUAN'!$C$7:$C$1495,0),0)),"",OFFSET('HARGA SATUAN'!$I$6,MATCH(C16,'HARGA SATUAN'!$C$7:$C$1495,0),0))</f>
        <v>327600</v>
      </c>
      <c r="H16" s="42">
        <f t="shared" ca="1" si="1"/>
        <v>9500400</v>
      </c>
      <c r="I16" s="42">
        <f t="shared" ca="1" si="2"/>
        <v>0</v>
      </c>
      <c r="J16" s="42">
        <f t="shared" ca="1" si="3"/>
        <v>0</v>
      </c>
      <c r="K16" s="43">
        <f t="shared" ca="1" si="0"/>
        <v>9500400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MCB 1 Fasa 6 A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Bh</v>
      </c>
      <c r="F17" s="101">
        <f t="shared" ref="F17:F80" ca="1" si="6">IF(ISERROR(OFFSET($D$223,MATCH(A17,$F$224:$F$373,0),0)),"",OFFSET($D$223,MATCH(A17,$F$224:$F$373,0),0))</f>
        <v>29</v>
      </c>
      <c r="G17" s="41">
        <f ca="1">IF(ISERROR(OFFSET('HARGA SATUAN'!$I$6,MATCH(C17,'HARGA SATUAN'!$C$7:$C$1495,0),0)),"",OFFSET('HARGA SATUAN'!$I$6,MATCH(C17,'HARGA SATUAN'!$C$7:$C$1495,0),0))</f>
        <v>39000</v>
      </c>
      <c r="H17" s="42">
        <f t="shared" ca="1" si="1"/>
        <v>1131000</v>
      </c>
      <c r="I17" s="42">
        <f t="shared" ca="1" si="2"/>
        <v>0</v>
      </c>
      <c r="J17" s="42">
        <f t="shared" ca="1" si="3"/>
        <v>0</v>
      </c>
      <c r="K17" s="43">
        <f t="shared" ca="1" si="0"/>
        <v>1131000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1 Fasa CSP 50 kVA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01">
        <f t="shared" ca="1" si="6"/>
        <v>1</v>
      </c>
      <c r="G18" s="41">
        <f ca="1">IF(ISERROR(OFFSET('HARGA SATUAN'!$I$6,MATCH(C18,'HARGA SATUAN'!$C$7:$C$1495,0),0)),"",OFFSET('HARGA SATUAN'!$I$6,MATCH(C18,'HARGA SATUAN'!$C$7:$C$1495,0),0))</f>
        <v>27845400</v>
      </c>
      <c r="H18" s="42">
        <f t="shared" ca="1" si="1"/>
        <v>27845400</v>
      </c>
      <c r="I18" s="42">
        <f t="shared" ca="1" si="2"/>
        <v>0</v>
      </c>
      <c r="J18" s="42">
        <f t="shared" ca="1" si="3"/>
        <v>0</v>
      </c>
      <c r="K18" s="43">
        <f t="shared" ca="1" si="0"/>
        <v>27845400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AAAC 70 mm²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Mtr</v>
      </c>
      <c r="F19" s="101">
        <f t="shared" ca="1" si="6"/>
        <v>2</v>
      </c>
      <c r="G19" s="41">
        <f ca="1">IF(ISERROR(OFFSET('HARGA SATUAN'!$I$6,MATCH(C19,'HARGA SATUAN'!$C$7:$C$1495,0),0)),"",OFFSET('HARGA SATUAN'!$I$6,MATCH(C19,'HARGA SATUAN'!$C$7:$C$1495,0),0))</f>
        <v>14200</v>
      </c>
      <c r="H19" s="42">
        <f t="shared" ca="1" si="1"/>
        <v>28400</v>
      </c>
      <c r="I19" s="42">
        <f t="shared" ca="1" si="2"/>
        <v>0</v>
      </c>
      <c r="J19" s="42">
        <f t="shared" ca="1" si="3"/>
        <v>0</v>
      </c>
      <c r="K19" s="43">
        <f t="shared" ca="1" si="0"/>
        <v>28400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NFA2X-T 2 x 70 + N 70 mm²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Mtr</v>
      </c>
      <c r="F20" s="101">
        <f t="shared" ca="1" si="6"/>
        <v>262</v>
      </c>
      <c r="G20" s="41">
        <f ca="1">IF(ISERROR(OFFSET('HARGA SATUAN'!$I$6,MATCH(C20,'HARGA SATUAN'!$C$7:$C$1495,0),0)),"",OFFSET('HARGA SATUAN'!$I$6,MATCH(C20,'HARGA SATUAN'!$C$7:$C$1495,0),0))</f>
        <v>53300</v>
      </c>
      <c r="H20" s="42">
        <f t="shared" ca="1" si="1"/>
        <v>13964600</v>
      </c>
      <c r="I20" s="42">
        <f t="shared" ca="1" si="2"/>
        <v>0</v>
      </c>
      <c r="J20" s="42">
        <f t="shared" ca="1" si="3"/>
        <v>0</v>
      </c>
      <c r="K20" s="43">
        <f t="shared" ca="1" si="0"/>
        <v>13964600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NFA2X 2 x 10 mm²</v>
      </c>
      <c r="D21" s="101" t="str">
        <f ca="1">IF(ISERROR(OFFSET('HARGA SATUAN'!$D$6,MATCH(C21,'HARGA SATUAN'!$C$7:$C$1495,0),0)),"",OFFSET('HARGA SATUAN'!$D$6,MATCH(C21,'HARGA SATUAN'!$C$7:$C$1495,0),0))</f>
        <v>MDU-KD</v>
      </c>
      <c r="E21" s="101" t="str">
        <f ca="1">IF(B21="+","Unit",IF(ISERROR(OFFSET('HARGA SATUAN'!$E$6,MATCH(C21,'HARGA SATUAN'!$C$7:$C$1495,0),0)),"",OFFSET('HARGA SATUAN'!$E$6,MATCH(C21,'HARGA SATUAN'!$C$7:$C$1495,0),0)))</f>
        <v>Mtr</v>
      </c>
      <c r="F21" s="101">
        <f t="shared" ca="1" si="6"/>
        <v>1015</v>
      </c>
      <c r="G21" s="41">
        <f ca="1">IF(ISERROR(OFFSET('HARGA SATUAN'!$I$6,MATCH(C21,'HARGA SATUAN'!$C$7:$C$1495,0),0)),"",OFFSET('HARGA SATUAN'!$I$6,MATCH(C21,'HARGA SATUAN'!$C$7:$C$1495,0),0))</f>
        <v>4300</v>
      </c>
      <c r="H21" s="42">
        <f t="shared" ca="1" si="1"/>
        <v>4364500</v>
      </c>
      <c r="I21" s="42">
        <f t="shared" ca="1" si="2"/>
        <v>0</v>
      </c>
      <c r="J21" s="42">
        <f t="shared" ca="1" si="3"/>
        <v>0</v>
      </c>
      <c r="K21" s="43">
        <f t="shared" ca="1" si="0"/>
        <v>4364500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6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6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6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6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6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6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6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6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6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6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/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ca="1" si="6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6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6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6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6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6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6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6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6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6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6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6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6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6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6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6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6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6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6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6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6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6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6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6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6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6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6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6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6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6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6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6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6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6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6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6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6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6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6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6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6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6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6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6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6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3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3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3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3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3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3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3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3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3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3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3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3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3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3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3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3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3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3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3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3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3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3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3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3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3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3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3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3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3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3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3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3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3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3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3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3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3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3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3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3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3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3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3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3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3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3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3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3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3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3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3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3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3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3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3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3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3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3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3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3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3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3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3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0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0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0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0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0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0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0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0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0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0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0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0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0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0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0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0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0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0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0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0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58" t="s">
        <v>1008</v>
      </c>
      <c r="D168" s="558"/>
      <c r="E168" s="558"/>
      <c r="F168" s="558"/>
      <c r="G168" s="77" t="s">
        <v>9</v>
      </c>
      <c r="H168" s="55">
        <f ca="1">SUM(H14:H167)</f>
        <v>56834300</v>
      </c>
      <c r="I168" s="55">
        <f ca="1">SUM(I14:I167)</f>
        <v>0</v>
      </c>
      <c r="J168" s="55">
        <f ca="1">SUM(J14:J167)</f>
        <v>0</v>
      </c>
      <c r="K168" s="55">
        <f ca="1">SUM(K14:K167)</f>
        <v>56834300</v>
      </c>
      <c r="L168" s="44"/>
      <c r="R168" s="99"/>
      <c r="S168" s="99"/>
      <c r="T168" s="99"/>
    </row>
    <row r="169" spans="1:20" s="36" customFormat="1">
      <c r="A169" s="30"/>
      <c r="B169" s="56"/>
      <c r="C169" s="559" t="s">
        <v>462</v>
      </c>
      <c r="D169" s="559"/>
      <c r="E169" s="559"/>
      <c r="F169" s="559"/>
      <c r="G169" s="59" t="s">
        <v>9</v>
      </c>
      <c r="H169" s="60">
        <f ca="1">H168*0.1</f>
        <v>5683430</v>
      </c>
      <c r="I169" s="60">
        <f ca="1">I168*0.1</f>
        <v>0</v>
      </c>
      <c r="J169" s="60">
        <f ca="1">J168*0.1</f>
        <v>0</v>
      </c>
      <c r="K169" s="60">
        <f ca="1">K168*0.1</f>
        <v>5683430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50" t="s">
        <v>463</v>
      </c>
      <c r="D170" s="550"/>
      <c r="E170" s="550"/>
      <c r="F170" s="550"/>
      <c r="G170" s="61" t="s">
        <v>9</v>
      </c>
      <c r="H170" s="78">
        <f ca="1">SUM(H168:H169)</f>
        <v>62517730</v>
      </c>
      <c r="I170" s="78">
        <f ca="1">SUM(I168:I169)</f>
        <v>0</v>
      </c>
      <c r="J170" s="61">
        <f ca="1">SUM(J168:J169)</f>
        <v>0</v>
      </c>
      <c r="K170" s="61">
        <f ca="1">SUM(K168:K169)</f>
        <v>62517730</v>
      </c>
      <c r="L170" s="44"/>
      <c r="R170" s="99"/>
      <c r="S170" s="99"/>
      <c r="T170" s="99"/>
    </row>
    <row r="171" spans="1:20" s="36" customFormat="1">
      <c r="A171" s="30"/>
      <c r="B171" s="551" t="e">
        <f ca="1">"Terbilang : ( "&amp;L172&amp;" Rupiah )"</f>
        <v>#NAME?</v>
      </c>
      <c r="C171" s="552"/>
      <c r="D171" s="552"/>
      <c r="E171" s="552"/>
      <c r="F171" s="552"/>
      <c r="G171" s="552"/>
      <c r="H171" s="552"/>
      <c r="I171" s="552"/>
      <c r="J171" s="552"/>
      <c r="K171" s="553"/>
      <c r="L171" s="44"/>
      <c r="R171" s="58"/>
      <c r="S171" s="58"/>
      <c r="T171" s="58"/>
    </row>
    <row r="172" spans="1:20" s="36" customFormat="1">
      <c r="A172" s="30"/>
      <c r="B172" s="554"/>
      <c r="C172" s="555"/>
      <c r="D172" s="555"/>
      <c r="E172" s="555"/>
      <c r="F172" s="555"/>
      <c r="G172" s="555"/>
      <c r="H172" s="555"/>
      <c r="I172" s="555"/>
      <c r="J172" s="555"/>
      <c r="K172" s="556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45"/>
      <c r="I175" s="545"/>
      <c r="J175" s="546"/>
      <c r="K175" s="546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45"/>
      <c r="I176" s="545"/>
      <c r="J176" s="546"/>
      <c r="K176" s="546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45"/>
      <c r="I177" s="545"/>
      <c r="J177" s="546"/>
      <c r="K177" s="546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45"/>
      <c r="I182" s="545"/>
      <c r="J182" s="546"/>
      <c r="K182" s="546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SUMIFS(RAB!$F$14:$F$126,RAB!$C$14:$C$126,C224)</f>
        <v>29</v>
      </c>
      <c r="E224" s="24">
        <f ca="1">IF(D224=0,0,1)</f>
        <v>1</v>
      </c>
      <c r="F224" s="24">
        <f ca="1">IF(D224=0,0,SUM($E$223:E224))</f>
        <v>1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SUMIFS(RAB!$F$14:$F$126,RAB!$C$14:$C$126,C225)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SUMIFS(RAB!$F$14:$F$126,RAB!$C$14:$C$126,C226)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SUMIFS(RAB!$F$14:$F$126,RAB!$C$14:$C$126,C227)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SUMIFS(RAB!$F$14:$F$126,RAB!$C$14:$C$126,C228)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SUMIFS(RAB!$F$14:$F$126,RAB!$C$14:$C$126,C229)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SUMIFS(RAB!$F$14:$F$126,RAB!$C$14:$C$126,C230)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SUMIFS(RAB!$F$14:$F$126,RAB!$C$14:$C$126,C231)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SUMIFS(RAB!$F$14:$F$126,RAB!$C$14:$C$126,C232)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SUMIFS(RAB!$F$14:$F$126,RAB!$C$14:$C$126,C233)</f>
        <v>29</v>
      </c>
      <c r="E233" s="24">
        <f t="shared" ca="1" si="21"/>
        <v>1</v>
      </c>
      <c r="F233" s="24">
        <f ca="1">IF(D233=0,0,SUM($E$223:E233))</f>
        <v>2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SUMIFS(RAB!$F$14:$F$126,RAB!$C$14:$C$126,C234)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SUMIFS(RAB!$F$14:$F$126,RAB!$C$14:$C$126,C235)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SUMIFS(RAB!$F$14:$F$126,RAB!$C$14:$C$126,C236)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SUMIFS(RAB!$F$14:$F$126,RAB!$C$14:$C$126,C237)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SUMIFS(RAB!$F$14:$F$126,RAB!$C$14:$C$126,C238)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SUMIFS(RAB!$F$14:$F$126,RAB!$C$14:$C$126,C239)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SUMIFS(RAB!$F$14:$F$126,RAB!$C$14:$C$126,C240)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SUMIFS(RAB!$F$14:$F$126,RAB!$C$14:$C$126,C241)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SUMIFS(RAB!$F$14:$F$126,RAB!$C$14:$C$126,C242)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SUMIFS(RAB!$F$14:$F$126,RAB!$C$14:$C$126,C243)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SUMIFS(RAB!$F$14:$F$126,RAB!$C$14:$C$126,C244)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SUMIFS(RAB!$F$14:$F$126,RAB!$C$14:$C$126,C245)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SUMIFS(RAB!$F$14:$F$126,RAB!$C$14:$C$126,C246)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SUMIFS(RAB!$F$14:$F$126,RAB!$C$14:$C$126,C247)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SUMIFS(RAB!$F$14:$F$126,RAB!$C$14:$C$126,C248)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SUMIFS(RAB!$F$14:$F$126,RAB!$C$14:$C$126,C249)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SUMIFS(RAB!$F$14:$F$126,RAB!$C$14:$C$126,C250)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SUMIFS(RAB!$F$14:$F$126,RAB!$C$14:$C$126,C251)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SUMIFS(RAB!$F$14:$F$126,RAB!$C$14:$C$126,C252)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SUMIFS(RAB!$F$14:$F$126,RAB!$C$14:$C$126,C253)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SUMIFS(RAB!$F$14:$F$126,RAB!$C$14:$C$126,C254)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SUMIFS(RAB!$F$14:$F$126,RAB!$C$14:$C$126,C255)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SUMIFS(RAB!$F$14:$F$126,RAB!$C$14:$C$126,C256)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SUMIFS(RAB!$F$14:$F$126,RAB!$C$14:$C$126,C257)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SUMIFS(RAB!$F$14:$F$126,RAB!$C$14:$C$126,C258)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SUMIFS(RAB!$F$14:$F$126,RAB!$C$14:$C$126,C259)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SUMIFS(RAB!$F$14:$F$126,RAB!$C$14:$C$126,C260)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SUMIFS(RAB!$F$14:$F$126,RAB!$C$14:$C$126,C261)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SUMIFS(RAB!$F$14:$F$126,RAB!$C$14:$C$126,C262)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SUMIFS(RAB!$F$14:$F$126,RAB!$C$14:$C$126,C263)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SUMIFS(RAB!$F$14:$F$126,RAB!$C$14:$C$126,C264)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SUMIFS(RAB!$F$14:$F$126,RAB!$C$14:$C$126,C265)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SUMIFS(RAB!$F$14:$F$126,RAB!$C$14:$C$126,C266)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SUMIFS(RAB!$F$14:$F$126,RAB!$C$14:$C$126,C267)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SUMIFS(RAB!$F$14:$F$126,RAB!$C$14:$C$126,C268)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SUMIFS(RAB!$F$14:$F$126,RAB!$C$14:$C$126,C269)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SUMIFS(RAB!$F$14:$F$126,RAB!$C$14:$C$126,C270)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SUMIFS(RAB!$F$14:$F$126,RAB!$C$14:$C$126,C271)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SUMIFS(RAB!$F$14:$F$126,RAB!$C$14:$C$126,C272)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SUMIFS(RAB!$F$14:$F$126,RAB!$C$14:$C$126,C273)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SUMIFS(RAB!$F$14:$F$126,RAB!$C$14:$C$126,C274)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SUMIFS(RAB!$F$14:$F$126,RAB!$C$14:$C$126,C275)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SUMIFS(RAB!$F$14:$F$126,RAB!$C$14:$C$126,C276)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SUMIFS(RAB!$F$14:$F$126,RAB!$C$14:$C$126,C277)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SUMIFS(RAB!$F$14:$F$126,RAB!$C$14:$C$126,C278)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SUMIFS(RAB!$F$14:$F$126,RAB!$C$14:$C$126,C279)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SUMIFS(RAB!$F$14:$F$126,RAB!$C$14:$C$126,C280)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SUMIFS(RAB!$F$14:$F$126,RAB!$C$14:$C$126,C281)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SUMIFS(RAB!$F$14:$F$126,RAB!$C$14:$C$126,C282)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SUMIFS(RAB!$F$14:$F$126,RAB!$C$14:$C$126,C283)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SUMIFS(RAB!$F$14:$F$126,RAB!$C$14:$C$126,C284)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SUMIFS(RAB!$F$14:$F$126,RAB!$C$14:$C$126,C285)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SUMIFS(RAB!$F$14:$F$126,RAB!$C$14:$C$126,C286)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SUMIFS(RAB!$F$14:$F$126,RAB!$C$14:$C$126,C287)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SUMIFS(RAB!$F$14:$F$126,RAB!$C$14:$C$126,C288)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SUMIFS(RAB!$F$14:$F$126,RAB!$C$14:$C$126,C289)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SUMIFS(RAB!$F$14:$F$126,RAB!$C$14:$C$126,C290)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SUMIFS(RAB!$F$14:$F$126,RAB!$C$14:$C$126,C291)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SUMIFS(RAB!$F$14:$F$126,RAB!$C$14:$C$126,C292)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SUMIFS(RAB!$F$14:$F$126,RAB!$C$14:$C$126,C293)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SUMIFS(RAB!$F$14:$F$126,RAB!$C$14:$C$126,C294)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SUMIFS(RAB!$F$14:$F$126,RAB!$C$14:$C$126,C295)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SUMIFS(RAB!$F$14:$F$126,RAB!$C$14:$C$126,C296)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SUMIFS(RAB!$F$14:$F$126,RAB!$C$14:$C$126,C297)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SUMIFS(RAB!$F$14:$F$126,RAB!$C$14:$C$126,C298)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SUMIFS(RAB!$F$14:$F$126,RAB!$C$14:$C$126,C299)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SUMIFS(RAB!$F$14:$F$126,RAB!$C$14:$C$126,C300)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SUMIFS(RAB!$F$14:$F$126,RAB!$C$14:$C$126,C301)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SUMIFS(RAB!$F$14:$F$126,RAB!$C$14:$C$126,C302)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SUMIFS(RAB!$F$14:$F$126,RAB!$C$14:$C$126,C303)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SUMIFS(RAB!$F$14:$F$126,RAB!$C$14:$C$126,C304)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SUMIFS(RAB!$F$14:$F$126,RAB!$C$14:$C$126,C305)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SUMIFS(RAB!$F$14:$F$126,RAB!$C$14:$C$126,C306)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SUMIFS(RAB!$F$14:$F$126,RAB!$C$14:$C$126,C307)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SUMIFS(RAB!$F$14:$F$126,RAB!$C$14:$C$126,C308)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SUMIFS(RAB!$F$14:$F$126,RAB!$C$14:$C$126,C309)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SUMIFS(RAB!$F$14:$F$126,RAB!$C$14:$C$126,C310)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SUMIFS(RAB!$F$14:$F$126,RAB!$C$14:$C$126,C311)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SUMIFS(RAB!$F$14:$F$126,RAB!$C$14:$C$126,C312)</f>
        <v>1</v>
      </c>
      <c r="E312" s="24">
        <f t="shared" ca="1" si="22"/>
        <v>1</v>
      </c>
      <c r="F312" s="24">
        <f ca="1">IF(D312=0,0,SUM($E$223:E312))</f>
        <v>3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SUMIFS(RAB!$F$14:$F$126,RAB!$C$14:$C$126,C313)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SUMIFS(RAB!$F$14:$F$126,RAB!$C$14:$C$126,C314)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SUMIFS(RAB!$F$14:$F$126,RAB!$C$14:$C$126,C315)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SUMIFS(RAB!$F$14:$F$126,RAB!$C$14:$C$126,C316)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SUMIFS(RAB!$F$14:$F$126,RAB!$C$14:$C$126,C317)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SUMIFS(RAB!$F$14:$F$126,RAB!$C$14:$C$126,C318)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SUMIFS(RAB!$F$14:$F$126,RAB!$C$14:$C$126,C319)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SUMIFS(RAB!$F$14:$F$126,RAB!$C$14:$C$126,C320)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SUMIFS(RAB!$F$14:$F$126,RAB!$C$14:$C$126,C321)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SUMIFS(RAB!$F$14:$F$126,RAB!$C$14:$C$126,C322)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SUMIFS(RAB!$F$14:$F$126,RAB!$C$14:$C$126,C323)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SUMIFS(RAB!$F$14:$F$126,RAB!$C$14:$C$126,C324)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SUMIFS(RAB!$F$14:$F$126,RAB!$C$14:$C$126,C325)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SUMIFS(RAB!$F$14:$F$126,RAB!$C$14:$C$126,C326)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SUMIFS(RAB!$F$14:$F$126,RAB!$C$14:$C$126,C327)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SUMIFS(RAB!$F$14:$F$126,RAB!$C$14:$C$126,C328)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SUMIFS(RAB!$F$14:$F$126,RAB!$C$14:$C$126,C329)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SUMIFS(RAB!$F$14:$F$126,RAB!$C$14:$C$126,C330)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SUMIFS(RAB!$F$14:$F$126,RAB!$C$14:$C$126,C331)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SUMIFS(RAB!$F$14:$F$126,RAB!$C$14:$C$126,C332)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SUMIFS(RAB!$F$14:$F$126,RAB!$C$14:$C$126,C333)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SUMIFS(RAB!$F$14:$F$126,RAB!$C$14:$C$126,C334)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SUMIFS(RAB!$F$14:$F$126,RAB!$C$14:$C$126,C335)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SUMIFS(RAB!$F$14:$F$126,RAB!$C$14:$C$126,C336)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SUMIFS(RAB!$F$14:$F$126,RAB!$C$14:$C$126,C337)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SUMIFS(RAB!$F$14:$F$126,RAB!$C$14:$C$126,C338)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SUMIFS(RAB!$F$14:$F$126,RAB!$C$14:$C$126,C339)</f>
        <v>2</v>
      </c>
      <c r="E339" s="24">
        <f t="shared" ca="1" si="22"/>
        <v>1</v>
      </c>
      <c r="F339" s="24">
        <f ca="1">IF(D339=0,0,SUM($E$223:E339))</f>
        <v>4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SUMIFS(RAB!$F$14:$F$126,RAB!$C$14:$C$126,C340)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SUMIFS(RAB!$F$14:$F$126,RAB!$C$14:$C$126,C341)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SUMIFS(RAB!$F$14:$F$126,RAB!$C$14:$C$126,C342)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SUMIFS(RAB!$F$14:$F$126,RAB!$C$14:$C$126,C343)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SUMIFS(RAB!$F$14:$F$126,RAB!$C$14:$C$126,C344)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SUMIFS(RAB!$F$14:$F$126,RAB!$C$14:$C$126,C345)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SUMIFS(RAB!$F$14:$F$126,RAB!$C$14:$C$126,C346)</f>
        <v>262</v>
      </c>
      <c r="E346" s="24">
        <f t="shared" ca="1" si="22"/>
        <v>1</v>
      </c>
      <c r="F346" s="24">
        <f ca="1">IF(D346=0,0,SUM($E$223:E346))</f>
        <v>5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SUMIFS(RAB!$F$14:$F$126,RAB!$C$14:$C$126,C347)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SUMIFS(RAB!$F$14:$F$126,RAB!$C$14:$C$126,C348)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SUMIFS(RAB!$F$14:$F$126,RAB!$C$14:$C$126,C349)</f>
        <v>1015</v>
      </c>
      <c r="E349" s="24">
        <f t="shared" ca="1" si="22"/>
        <v>1</v>
      </c>
      <c r="F349" s="24">
        <f ca="1">IF(D349=0,0,SUM($E$223:E349))</f>
        <v>6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SUMIFS(RAB!$F$14:$F$126,RAB!$C$14:$C$126,C350)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SUMIFS(RAB!$F$14:$F$126,RAB!$C$14:$C$126,C351)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SUMIFS(RAB!$F$14:$F$126,RAB!$C$14:$C$126,C352)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SUMIFS(RAB!$F$14:$F$126,RAB!$C$14:$C$126,C353)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SUMIFS(RAB!$F$14:$F$126,RAB!$C$14:$C$126,C354)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SUMIFS(RAB!$F$14:$F$126,RAB!$C$14:$C$126,C355)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SUMIFS(RAB!$F$14:$F$126,RAB!$C$14:$C$126,C356)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SUMIFS(RAB!$F$14:$F$126,RAB!$C$14:$C$126,C357)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SUMIFS(RAB!$F$14:$F$126,RAB!$C$14:$C$126,C358)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SUMIFS(RAB!$F$14:$F$126,RAB!$C$14:$C$126,C359)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SUMIFS(RAB!$F$14:$F$126,RAB!$C$14:$C$126,C360)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SUMIFS(RAB!$F$14:$F$126,RAB!$C$14:$C$126,C361)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SUMIFS(RAB!$F$14:$F$126,RAB!$C$14:$C$126,C362)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SUMIFS(RAB!$F$14:$F$126,RAB!$C$14:$C$126,C363)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SUMIFS(RAB!$F$14:$F$126,RAB!$C$14:$C$126,C364)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SUMIFS(RAB!$F$14:$F$126,RAB!$C$14:$C$126,C365)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SUMIFS(RAB!$F$14:$F$126,RAB!$C$14:$C$126,C366)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SUMIFS(RAB!$F$14:$F$126,RAB!$C$14:$C$126,C367)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SUMIFS(RAB!$F$14:$F$126,RAB!$C$14:$C$126,C368)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SUMIFS(RAB!$F$14:$F$126,RAB!$C$14:$C$126,C369)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SUMIFS(RAB!$F$14:$F$126,RAB!$C$14:$C$126,C370)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SUMIFS(RAB!$F$14:$F$126,RAB!$C$14:$C$126,C371)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SUMIFS(RAB!$F$14:$F$126,RAB!$C$14:$C$126,C372)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SUMIFS(RAB!$F$14:$F$126,RAB!$C$14:$C$126,C373)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50" priority="5" operator="equal">
      <formula>0</formula>
    </cfRule>
  </conditionalFormatting>
  <conditionalFormatting sqref="C16:C165">
    <cfRule type="cellIs" dxfId="49" priority="4" stopIfTrue="1" operator="equal">
      <formula>0</formula>
    </cfRule>
  </conditionalFormatting>
  <conditionalFormatting sqref="C16:E165">
    <cfRule type="cellIs" dxfId="48" priority="1" operator="equal">
      <formula>0</formula>
    </cfRule>
  </conditionalFormatting>
  <conditionalFormatting sqref="D224:F373">
    <cfRule type="cellIs" dxfId="47" priority="8" operator="equal">
      <formula>0</formula>
    </cfRule>
  </conditionalFormatting>
  <conditionalFormatting sqref="E1:E3 G1:G115 E6:E15 H12:I12 N13 F14:F15 H14:K115 E166:K166 G166:G223 E167:F167 H167:K167">
    <cfRule type="cellIs" dxfId="46" priority="43" stopIfTrue="1" operator="equal">
      <formula>0</formula>
    </cfRule>
  </conditionalFormatting>
  <conditionalFormatting sqref="E171:E65536">
    <cfRule type="cellIs" dxfId="45" priority="9" stopIfTrue="1" operator="equal">
      <formula>0</formula>
    </cfRule>
  </conditionalFormatting>
  <conditionalFormatting sqref="G224">
    <cfRule type="cellIs" dxfId="44" priority="10" operator="equal">
      <formula>0</formula>
    </cfRule>
  </conditionalFormatting>
  <conditionalFormatting sqref="G225:G65536">
    <cfRule type="cellIs" dxfId="43" priority="14" stopIfTrue="1" operator="equal">
      <formula>0</formula>
    </cfRule>
  </conditionalFormatting>
  <conditionalFormatting sqref="R14:T166 G116:K165">
    <cfRule type="cellIs" dxfId="42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1"/>
    </row>
    <row r="4" spans="4:4" ht="57" customHeight="1">
      <c r="D4" s="391">
        <v>3</v>
      </c>
    </row>
    <row r="5" spans="4:4" ht="57" customHeight="1">
      <c r="D5" s="39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922" activePane="bottomRight" state="frozen"/>
      <selection activeCell="D209" sqref="D209"/>
      <selection pane="topRight" activeCell="D209" sqref="D209"/>
      <selection pane="bottomLeft" activeCell="D209" sqref="D209"/>
      <selection pane="bottomRight" activeCell="C927" sqref="C927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61" t="s">
        <v>41</v>
      </c>
      <c r="C2" s="561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62" t="s">
        <v>23</v>
      </c>
      <c r="C4" s="563" t="s">
        <v>1012</v>
      </c>
      <c r="D4" s="563" t="s">
        <v>42</v>
      </c>
      <c r="E4" s="562" t="s">
        <v>43</v>
      </c>
      <c r="F4" s="108" t="s">
        <v>1599</v>
      </c>
      <c r="G4" s="108" t="s">
        <v>1598</v>
      </c>
      <c r="H4" s="560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62"/>
      <c r="C5" s="563"/>
      <c r="D5" s="563"/>
      <c r="E5" s="562"/>
      <c r="F5" s="93"/>
      <c r="G5" s="93"/>
      <c r="H5" s="560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61" t="s">
        <v>1614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 t="shared" ref="I217" si="22">IF($I$5=$G$4,G217,(IF($I$5=$F$4,F217,0)))</f>
        <v>205700</v>
      </c>
      <c r="J217" s="163">
        <f t="shared" ref="J217" si="23">IF(D217="MDU-KD",1,0)</f>
        <v>1</v>
      </c>
      <c r="K217" s="155">
        <f t="shared" ref="K217" si="24"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 t="shared" ref="N217" si="25">IF(L217=0,M217,L217)</f>
        <v>114</v>
      </c>
      <c r="O217" s="155">
        <f t="shared" ref="O217" si="26"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62" t="s">
        <v>1617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 t="shared" ref="I229" si="27">IF($I$5=$G$4,G229,(IF($I$5=$F$4,F229,0)))</f>
        <v>53300</v>
      </c>
      <c r="J229" s="163">
        <f t="shared" ref="J229" si="28">IF(D229="MDU-KD",1,0)</f>
        <v>1</v>
      </c>
      <c r="K229" s="155">
        <f t="shared" ref="K229" si="29"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 t="shared" ref="N229" si="30">IF(L229=0,M229,L229)</f>
        <v>122</v>
      </c>
      <c r="O229" s="155">
        <f t="shared" ref="O229" si="31"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3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3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3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3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3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3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3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3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3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32"/>
        <v>12700</v>
      </c>
      <c r="J267" s="163">
        <f t="shared" ref="J267:J331" si="33">IF(D267="MDU-KD",1,0)</f>
        <v>0</v>
      </c>
      <c r="K267" s="155">
        <f t="shared" ref="K267:K331" si="3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35">IF(L267=0,M267,L267)</f>
        <v>201227140.79893059</v>
      </c>
      <c r="O267" s="155">
        <f t="shared" ref="O267:O331" si="3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32"/>
        <v>31544.499999999996</v>
      </c>
      <c r="J268" s="163">
        <f t="shared" si="33"/>
        <v>0</v>
      </c>
      <c r="K268" s="155">
        <f t="shared" si="3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35"/>
        <v>201227141.79893059</v>
      </c>
      <c r="O268" s="155">
        <f t="shared" si="3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32"/>
        <v>10700</v>
      </c>
      <c r="J269" s="163">
        <f t="shared" si="33"/>
        <v>0</v>
      </c>
      <c r="K269" s="155">
        <f t="shared" si="3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35"/>
        <v>201227142.79893059</v>
      </c>
      <c r="O269" s="155">
        <f t="shared" si="3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32"/>
        <v>13000</v>
      </c>
      <c r="J270" s="163">
        <f t="shared" si="33"/>
        <v>0</v>
      </c>
      <c r="K270" s="155">
        <f t="shared" si="3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35"/>
        <v>201227143.79893059</v>
      </c>
      <c r="O270" s="155">
        <f t="shared" si="3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32"/>
        <v>14800</v>
      </c>
      <c r="J271" s="163">
        <f t="shared" si="33"/>
        <v>0</v>
      </c>
      <c r="K271" s="155">
        <f t="shared" si="3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35"/>
        <v>201227144.79893059</v>
      </c>
      <c r="O271" s="155">
        <f t="shared" si="3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32"/>
        <v>18900</v>
      </c>
      <c r="J272" s="163">
        <f t="shared" si="33"/>
        <v>0</v>
      </c>
      <c r="K272" s="155">
        <f t="shared" si="3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35"/>
        <v>201227145.79893059</v>
      </c>
      <c r="O272" s="155">
        <f t="shared" si="3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32"/>
        <v>331500</v>
      </c>
      <c r="J273" s="163">
        <f t="shared" si="33"/>
        <v>1</v>
      </c>
      <c r="K273" s="155">
        <f t="shared" si="3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35"/>
        <v>138</v>
      </c>
      <c r="O273" s="155">
        <f t="shared" si="3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32"/>
        <v>402600</v>
      </c>
      <c r="J274" s="163">
        <f t="shared" si="33"/>
        <v>1</v>
      </c>
      <c r="K274" s="155">
        <f t="shared" si="3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35"/>
        <v>139</v>
      </c>
      <c r="O274" s="155">
        <f t="shared" si="3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32"/>
        <v>0</v>
      </c>
      <c r="J275" s="163">
        <f t="shared" si="33"/>
        <v>0</v>
      </c>
      <c r="K275" s="155">
        <f t="shared" si="3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35"/>
        <v>0</v>
      </c>
      <c r="O275" s="155">
        <f t="shared" si="3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32"/>
        <v>0</v>
      </c>
      <c r="J276" s="163">
        <f t="shared" si="33"/>
        <v>0</v>
      </c>
      <c r="K276" s="155">
        <f t="shared" si="3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35"/>
        <v>0</v>
      </c>
      <c r="O276" s="155">
        <f t="shared" si="3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32"/>
        <v>38700</v>
      </c>
      <c r="J277" s="163">
        <f t="shared" si="33"/>
        <v>0</v>
      </c>
      <c r="K277" s="155">
        <f t="shared" si="3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35"/>
        <v>201227146.79893059</v>
      </c>
      <c r="O277" s="155">
        <f t="shared" si="3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32"/>
        <v>44900</v>
      </c>
      <c r="J278" s="163">
        <f t="shared" si="33"/>
        <v>0</v>
      </c>
      <c r="K278" s="155">
        <f t="shared" si="3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35"/>
        <v>201227147.79893059</v>
      </c>
      <c r="O278" s="155">
        <f t="shared" si="3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32"/>
        <v>49000</v>
      </c>
      <c r="J279" s="163">
        <f t="shared" si="33"/>
        <v>0</v>
      </c>
      <c r="K279" s="155">
        <f t="shared" si="3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35"/>
        <v>201227148.79893059</v>
      </c>
      <c r="O279" s="155">
        <f t="shared" si="3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62" t="s">
        <v>1618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 t="shared" ref="I280" si="37">IF($I$5=$G$4,G280,(IF($I$5=$F$4,F280,0)))</f>
        <v>49000</v>
      </c>
      <c r="J280" s="163">
        <f t="shared" ref="J280" si="38">IF(D280="MDU-KD",1,0)</f>
        <v>0</v>
      </c>
      <c r="K280" s="155">
        <f t="shared" ref="K280" si="39"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ref="N280" si="40">IF(L280=0,M280,L280)</f>
        <v>201227149.79893059</v>
      </c>
      <c r="O280" s="155">
        <f t="shared" ref="O280" si="41"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32"/>
        <v>64300</v>
      </c>
      <c r="J281" s="163">
        <f t="shared" si="33"/>
        <v>0</v>
      </c>
      <c r="K281" s="155">
        <f t="shared" si="3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35"/>
        <v>201227150.79893059</v>
      </c>
      <c r="O281" s="155">
        <f t="shared" si="3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32"/>
        <v>92500</v>
      </c>
      <c r="J282" s="163">
        <f t="shared" si="33"/>
        <v>0</v>
      </c>
      <c r="K282" s="155">
        <f t="shared" si="3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35"/>
        <v>201227151.79893059</v>
      </c>
      <c r="O282" s="155">
        <f t="shared" si="3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32"/>
        <v>100800</v>
      </c>
      <c r="J283" s="163">
        <f t="shared" si="33"/>
        <v>0</v>
      </c>
      <c r="K283" s="155">
        <f t="shared" si="3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35"/>
        <v>201227152.79893059</v>
      </c>
      <c r="O283" s="155">
        <f t="shared" si="3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32"/>
        <v>118100</v>
      </c>
      <c r="J284" s="163">
        <f t="shared" si="33"/>
        <v>0</v>
      </c>
      <c r="K284" s="155">
        <f t="shared" si="3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35"/>
        <v>201227153.79893059</v>
      </c>
      <c r="O284" s="155">
        <f t="shared" si="3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32"/>
        <v>128800</v>
      </c>
      <c r="J285" s="163">
        <f t="shared" si="33"/>
        <v>0</v>
      </c>
      <c r="K285" s="155">
        <f t="shared" si="3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35"/>
        <v>201227154.79893059</v>
      </c>
      <c r="O285" s="155">
        <f t="shared" si="3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33"/>
        <v>0</v>
      </c>
      <c r="K286" s="155">
        <f t="shared" si="3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35"/>
        <v>201227155.79893059</v>
      </c>
      <c r="O286" s="155">
        <f t="shared" si="3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32"/>
        <v>55600</v>
      </c>
      <c r="J287" s="163">
        <f t="shared" si="33"/>
        <v>0</v>
      </c>
      <c r="K287" s="155">
        <f t="shared" si="3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35"/>
        <v>201227156.79893059</v>
      </c>
      <c r="O287" s="155">
        <f t="shared" si="3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32"/>
        <v>69300</v>
      </c>
      <c r="J288" s="163">
        <f t="shared" si="33"/>
        <v>0</v>
      </c>
      <c r="K288" s="155">
        <f t="shared" si="3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35"/>
        <v>201227157.79893059</v>
      </c>
      <c r="O288" s="155">
        <f t="shared" si="3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32"/>
        <v>73300</v>
      </c>
      <c r="J289" s="163">
        <f t="shared" si="33"/>
        <v>0</v>
      </c>
      <c r="K289" s="155">
        <f t="shared" si="3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35"/>
        <v>201227158.79893059</v>
      </c>
      <c r="O289" s="155">
        <f t="shared" si="3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32"/>
        <v>77000</v>
      </c>
      <c r="J290" s="163">
        <f t="shared" si="33"/>
        <v>0</v>
      </c>
      <c r="K290" s="155">
        <f t="shared" si="3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35"/>
        <v>201227159.79893059</v>
      </c>
      <c r="O290" s="155">
        <f t="shared" si="3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32"/>
        <v>97000</v>
      </c>
      <c r="J291" s="163">
        <f t="shared" si="33"/>
        <v>0</v>
      </c>
      <c r="K291" s="155">
        <f t="shared" si="3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35"/>
        <v>201227160.79893059</v>
      </c>
      <c r="O291" s="155">
        <f t="shared" si="3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33"/>
        <v>0</v>
      </c>
      <c r="K292" s="155">
        <f t="shared" si="3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35"/>
        <v>201227161.79893059</v>
      </c>
      <c r="O292" s="155">
        <f t="shared" si="3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32"/>
        <v>153400</v>
      </c>
      <c r="J293" s="163">
        <f t="shared" si="33"/>
        <v>0</v>
      </c>
      <c r="K293" s="155">
        <f t="shared" si="3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35"/>
        <v>201227162.79893059</v>
      </c>
      <c r="O293" s="155">
        <f t="shared" si="3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32"/>
        <v>138500</v>
      </c>
      <c r="J294" s="163">
        <f t="shared" si="33"/>
        <v>0</v>
      </c>
      <c r="K294" s="155">
        <f t="shared" si="3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35"/>
        <v>201227163.79893059</v>
      </c>
      <c r="O294" s="155">
        <f t="shared" si="3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32"/>
        <v>127000</v>
      </c>
      <c r="J295" s="163">
        <f t="shared" si="33"/>
        <v>0</v>
      </c>
      <c r="K295" s="155">
        <f t="shared" si="3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35"/>
        <v>201227164.79893059</v>
      </c>
      <c r="O295" s="155">
        <f t="shared" si="3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32"/>
        <v>162600</v>
      </c>
      <c r="J296" s="163">
        <f t="shared" si="33"/>
        <v>0</v>
      </c>
      <c r="K296" s="155">
        <f t="shared" si="3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35"/>
        <v>201227165.79893059</v>
      </c>
      <c r="O296" s="155">
        <f t="shared" si="3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32"/>
        <v>173800</v>
      </c>
      <c r="J297" s="163">
        <f t="shared" si="33"/>
        <v>0</v>
      </c>
      <c r="K297" s="155">
        <f t="shared" si="3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35"/>
        <v>201227166.79893059</v>
      </c>
      <c r="O297" s="155">
        <f t="shared" si="3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32"/>
        <v>19200</v>
      </c>
      <c r="J298" s="163">
        <f t="shared" si="33"/>
        <v>0</v>
      </c>
      <c r="K298" s="155">
        <f t="shared" si="3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35"/>
        <v>201227167.79893059</v>
      </c>
      <c r="O298" s="155">
        <f t="shared" si="3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33"/>
        <v>0</v>
      </c>
      <c r="K299" s="155">
        <f t="shared" si="3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35"/>
        <v>201227168.79893059</v>
      </c>
      <c r="O299" s="155">
        <f t="shared" si="3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32"/>
        <v>24400</v>
      </c>
      <c r="J300" s="163">
        <f t="shared" si="33"/>
        <v>0</v>
      </c>
      <c r="K300" s="155">
        <f t="shared" si="3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35"/>
        <v>201227169.79893059</v>
      </c>
      <c r="O300" s="155">
        <f t="shared" si="3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32"/>
        <v>26200</v>
      </c>
      <c r="J301" s="163">
        <f t="shared" si="33"/>
        <v>0</v>
      </c>
      <c r="K301" s="155">
        <f t="shared" si="3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35"/>
        <v>201227170.79893059</v>
      </c>
      <c r="O301" s="155">
        <f t="shared" si="3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32"/>
        <v>29100</v>
      </c>
      <c r="J302" s="163">
        <f t="shared" si="33"/>
        <v>0</v>
      </c>
      <c r="K302" s="155">
        <f t="shared" si="3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35"/>
        <v>201227171.79893059</v>
      </c>
      <c r="O302" s="155">
        <f t="shared" si="3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32"/>
        <v>39500</v>
      </c>
      <c r="J303" s="163">
        <f t="shared" si="33"/>
        <v>0</v>
      </c>
      <c r="K303" s="155">
        <f t="shared" si="3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35"/>
        <v>201227172.79893059</v>
      </c>
      <c r="O303" s="155">
        <f t="shared" si="3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32"/>
        <v>51500</v>
      </c>
      <c r="J304" s="163">
        <f t="shared" si="33"/>
        <v>0</v>
      </c>
      <c r="K304" s="155">
        <f t="shared" si="3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35"/>
        <v>201227173.79893059</v>
      </c>
      <c r="O304" s="155">
        <f t="shared" si="3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32"/>
        <v>76500</v>
      </c>
      <c r="J305" s="163">
        <f t="shared" si="33"/>
        <v>0</v>
      </c>
      <c r="K305" s="155">
        <f t="shared" si="3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35"/>
        <v>201227174.79893059</v>
      </c>
      <c r="O305" s="155">
        <f t="shared" si="3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33"/>
        <v>0</v>
      </c>
      <c r="K306" s="155">
        <f t="shared" si="3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35"/>
        <v>201227175.79893059</v>
      </c>
      <c r="O306" s="155">
        <f t="shared" si="3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32"/>
        <v>25600</v>
      </c>
      <c r="J307" s="163">
        <f t="shared" si="33"/>
        <v>0</v>
      </c>
      <c r="K307" s="155">
        <f t="shared" si="3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35"/>
        <v>201227176.79893059</v>
      </c>
      <c r="O307" s="155">
        <f t="shared" si="3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32"/>
        <v>28600</v>
      </c>
      <c r="J308" s="163">
        <f t="shared" si="33"/>
        <v>0</v>
      </c>
      <c r="K308" s="155">
        <f t="shared" si="3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35"/>
        <v>201227177.79893059</v>
      </c>
      <c r="O308" s="155">
        <f t="shared" si="3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32"/>
        <v>42400</v>
      </c>
      <c r="J309" s="163">
        <f t="shared" si="33"/>
        <v>0</v>
      </c>
      <c r="K309" s="155">
        <f t="shared" si="3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35"/>
        <v>201227178.79893059</v>
      </c>
      <c r="O309" s="155">
        <f t="shared" si="3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32"/>
        <v>53500</v>
      </c>
      <c r="J310" s="163">
        <f t="shared" si="33"/>
        <v>0</v>
      </c>
      <c r="K310" s="155">
        <f t="shared" si="3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35"/>
        <v>201227179.79893059</v>
      </c>
      <c r="O310" s="155">
        <f t="shared" si="3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32"/>
        <v>66800</v>
      </c>
      <c r="J311" s="163">
        <f t="shared" si="33"/>
        <v>0</v>
      </c>
      <c r="K311" s="155">
        <f t="shared" si="3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35"/>
        <v>201227180.79893059</v>
      </c>
      <c r="O311" s="155">
        <f t="shared" si="3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32"/>
        <v>88000</v>
      </c>
      <c r="J312" s="163">
        <f t="shared" si="33"/>
        <v>0</v>
      </c>
      <c r="K312" s="155">
        <f t="shared" si="3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35"/>
        <v>201227181.79893059</v>
      </c>
      <c r="O312" s="155">
        <f t="shared" si="3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32"/>
        <v>110900</v>
      </c>
      <c r="J313" s="163">
        <f t="shared" si="33"/>
        <v>0</v>
      </c>
      <c r="K313" s="155">
        <f t="shared" si="3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35"/>
        <v>201227182.79893059</v>
      </c>
      <c r="O313" s="155">
        <f t="shared" si="3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32"/>
        <v>190300</v>
      </c>
      <c r="J314" s="163">
        <f t="shared" si="33"/>
        <v>0</v>
      </c>
      <c r="K314" s="155">
        <f t="shared" si="3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35"/>
        <v>201227183.79893059</v>
      </c>
      <c r="O314" s="155">
        <f t="shared" si="3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32"/>
        <v>219900</v>
      </c>
      <c r="J315" s="163">
        <f t="shared" si="33"/>
        <v>0</v>
      </c>
      <c r="K315" s="155">
        <f t="shared" si="3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35"/>
        <v>201227184.79893059</v>
      </c>
      <c r="O315" s="155">
        <f t="shared" si="3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32"/>
        <v>176100</v>
      </c>
      <c r="J316" s="163">
        <f t="shared" si="33"/>
        <v>0</v>
      </c>
      <c r="K316" s="155">
        <f t="shared" si="3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35"/>
        <v>201227185.79893059</v>
      </c>
      <c r="O316" s="155">
        <f t="shared" si="3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32"/>
        <v>0</v>
      </c>
      <c r="J317" s="163">
        <f t="shared" si="33"/>
        <v>0</v>
      </c>
      <c r="K317" s="155">
        <f t="shared" si="3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35"/>
        <v>0</v>
      </c>
      <c r="O317" s="155">
        <f t="shared" si="3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32"/>
        <v>0</v>
      </c>
      <c r="J318" s="163">
        <f t="shared" si="33"/>
        <v>0</v>
      </c>
      <c r="K318" s="155">
        <f t="shared" si="3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35"/>
        <v>0</v>
      </c>
      <c r="O318" s="155">
        <f t="shared" si="3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32"/>
        <v>125000</v>
      </c>
      <c r="J319" s="163">
        <f t="shared" si="33"/>
        <v>0</v>
      </c>
      <c r="K319" s="155">
        <f t="shared" si="3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35"/>
        <v>201227186.79893059</v>
      </c>
      <c r="O319" s="155">
        <f t="shared" si="3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32"/>
        <v>74000</v>
      </c>
      <c r="J320" s="163">
        <f t="shared" si="33"/>
        <v>0</v>
      </c>
      <c r="K320" s="155">
        <f t="shared" si="3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35"/>
        <v>201227187.79893059</v>
      </c>
      <c r="O320" s="155">
        <f t="shared" si="3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32"/>
        <v>4500</v>
      </c>
      <c r="J321" s="163">
        <f t="shared" si="33"/>
        <v>0</v>
      </c>
      <c r="K321" s="155">
        <f t="shared" si="3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35"/>
        <v>201227188.79893059</v>
      </c>
      <c r="O321" s="155">
        <f t="shared" si="3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32"/>
        <v>3888</v>
      </c>
      <c r="J322" s="163">
        <f t="shared" si="33"/>
        <v>0</v>
      </c>
      <c r="K322" s="155">
        <f t="shared" si="3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35"/>
        <v>201227189.79893059</v>
      </c>
      <c r="O322" s="155">
        <f t="shared" si="3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32"/>
        <v>2900</v>
      </c>
      <c r="J323" s="163">
        <f t="shared" si="33"/>
        <v>0</v>
      </c>
      <c r="K323" s="155">
        <f t="shared" si="3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35"/>
        <v>201227190.79893059</v>
      </c>
      <c r="O323" s="155">
        <f t="shared" si="3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32"/>
        <v>11500</v>
      </c>
      <c r="J324" s="163">
        <f t="shared" si="33"/>
        <v>0</v>
      </c>
      <c r="K324" s="155">
        <f t="shared" si="3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35"/>
        <v>201227191.79893059</v>
      </c>
      <c r="O324" s="155">
        <f t="shared" si="3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42">IF($I$5=$G$4,G325,(IF($I$5=$F$4,F325,0)))</f>
        <v>6100</v>
      </c>
      <c r="J325" s="163">
        <f t="shared" si="33"/>
        <v>0</v>
      </c>
      <c r="K325" s="155">
        <f t="shared" si="3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35"/>
        <v>201227192.79893059</v>
      </c>
      <c r="O325" s="155">
        <f t="shared" si="3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42"/>
        <v>58600</v>
      </c>
      <c r="J326" s="163">
        <f t="shared" si="33"/>
        <v>0</v>
      </c>
      <c r="K326" s="155">
        <f t="shared" si="3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35"/>
        <v>201227193.79893059</v>
      </c>
      <c r="O326" s="155">
        <f t="shared" si="3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42"/>
        <v>15400</v>
      </c>
      <c r="J327" s="163">
        <f t="shared" si="33"/>
        <v>0</v>
      </c>
      <c r="K327" s="155">
        <f t="shared" si="3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35"/>
        <v>201227194.79893059</v>
      </c>
      <c r="O327" s="155">
        <f t="shared" si="3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42"/>
        <v>5300</v>
      </c>
      <c r="J328" s="163">
        <f t="shared" si="33"/>
        <v>0</v>
      </c>
      <c r="K328" s="155">
        <f t="shared" si="3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35"/>
        <v>201227195.79893059</v>
      </c>
      <c r="O328" s="155">
        <f t="shared" si="3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42"/>
        <v>8900</v>
      </c>
      <c r="J329" s="163">
        <f t="shared" si="33"/>
        <v>0</v>
      </c>
      <c r="K329" s="155">
        <f t="shared" si="3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35"/>
        <v>201227196.79893059</v>
      </c>
      <c r="O329" s="155">
        <f t="shared" si="3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42"/>
        <v>15800</v>
      </c>
      <c r="J330" s="163">
        <f t="shared" si="33"/>
        <v>0</v>
      </c>
      <c r="K330" s="155">
        <f t="shared" si="3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5"/>
        <v>201227197.79893059</v>
      </c>
      <c r="O330" s="155">
        <f t="shared" si="3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42"/>
        <v>13800</v>
      </c>
      <c r="J331" s="163">
        <f t="shared" si="33"/>
        <v>0</v>
      </c>
      <c r="K331" s="155">
        <f t="shared" si="3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5"/>
        <v>201227198.79893059</v>
      </c>
      <c r="O331" s="155">
        <f t="shared" si="3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42"/>
        <v>18100</v>
      </c>
      <c r="J332" s="163">
        <f t="shared" ref="J332:J395" si="43">IF(D332="MDU-KD",1,0)</f>
        <v>0</v>
      </c>
      <c r="K332" s="155">
        <f t="shared" ref="K332:K395" si="44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45">IF(L332=0,M332,L332)</f>
        <v>201227199.79893059</v>
      </c>
      <c r="O332" s="155">
        <f t="shared" ref="O332:O395" si="46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42"/>
        <v>19800</v>
      </c>
      <c r="J333" s="163">
        <f t="shared" si="43"/>
        <v>0</v>
      </c>
      <c r="K333" s="155">
        <f t="shared" si="44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45"/>
        <v>201227200.79893059</v>
      </c>
      <c r="O333" s="155">
        <f t="shared" si="46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42"/>
        <v>23100</v>
      </c>
      <c r="J334" s="163">
        <f t="shared" si="43"/>
        <v>0</v>
      </c>
      <c r="K334" s="155">
        <f t="shared" si="44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45"/>
        <v>201227201.79893059</v>
      </c>
      <c r="O334" s="155">
        <f t="shared" si="46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42"/>
        <v>38500</v>
      </c>
      <c r="J335" s="163">
        <f t="shared" si="43"/>
        <v>0</v>
      </c>
      <c r="K335" s="155">
        <f t="shared" si="44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45"/>
        <v>201227202.79893059</v>
      </c>
      <c r="O335" s="155">
        <f t="shared" si="46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42"/>
        <v>22900</v>
      </c>
      <c r="J336" s="163">
        <f t="shared" si="43"/>
        <v>0</v>
      </c>
      <c r="K336" s="155">
        <f t="shared" si="44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45"/>
        <v>201227203.79893059</v>
      </c>
      <c r="O336" s="155">
        <f t="shared" si="46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42"/>
        <v>25000</v>
      </c>
      <c r="J337" s="163">
        <f t="shared" si="43"/>
        <v>0</v>
      </c>
      <c r="K337" s="155">
        <f t="shared" si="44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45"/>
        <v>201227204.79893059</v>
      </c>
      <c r="O337" s="155">
        <f t="shared" si="46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42"/>
        <v>25000</v>
      </c>
      <c r="J338" s="163">
        <f t="shared" si="43"/>
        <v>0</v>
      </c>
      <c r="K338" s="155">
        <f t="shared" si="44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45"/>
        <v>201227205.79893059</v>
      </c>
      <c r="O338" s="155">
        <f t="shared" si="46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42"/>
        <v>18400</v>
      </c>
      <c r="J339" s="163">
        <f t="shared" si="43"/>
        <v>0</v>
      </c>
      <c r="K339" s="155">
        <f t="shared" si="44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45"/>
        <v>201227206.79893059</v>
      </c>
      <c r="O339" s="155">
        <f t="shared" si="46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42"/>
        <v>18400</v>
      </c>
      <c r="J340" s="163">
        <f t="shared" si="43"/>
        <v>0</v>
      </c>
      <c r="K340" s="155">
        <f t="shared" si="44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45"/>
        <v>201227207.79893059</v>
      </c>
      <c r="O340" s="155">
        <f t="shared" si="46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42"/>
        <v>18400</v>
      </c>
      <c r="J341" s="163">
        <f t="shared" si="43"/>
        <v>0</v>
      </c>
      <c r="K341" s="155">
        <f t="shared" si="44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45"/>
        <v>201227208.79893059</v>
      </c>
      <c r="O341" s="155">
        <f t="shared" si="46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42"/>
        <v>61300</v>
      </c>
      <c r="J342" s="163">
        <f t="shared" si="43"/>
        <v>0</v>
      </c>
      <c r="K342" s="155">
        <f t="shared" si="44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45"/>
        <v>201227209.79893059</v>
      </c>
      <c r="O342" s="155">
        <f t="shared" si="46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42"/>
        <v>61300</v>
      </c>
      <c r="J343" s="163">
        <f t="shared" si="43"/>
        <v>0</v>
      </c>
      <c r="K343" s="155">
        <f t="shared" si="44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45"/>
        <v>201227210.79893059</v>
      </c>
      <c r="O343" s="155">
        <f t="shared" si="46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42"/>
        <v>61300</v>
      </c>
      <c r="J344" s="163">
        <f t="shared" si="43"/>
        <v>0</v>
      </c>
      <c r="K344" s="155">
        <f t="shared" si="44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45"/>
        <v>201227211.79893059</v>
      </c>
      <c r="O344" s="155">
        <f t="shared" si="46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42"/>
        <v>64500</v>
      </c>
      <c r="J345" s="163">
        <f t="shared" si="43"/>
        <v>0</v>
      </c>
      <c r="K345" s="155">
        <f t="shared" si="44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45"/>
        <v>201227212.79893059</v>
      </c>
      <c r="O345" s="155">
        <f t="shared" si="46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42"/>
        <v>69000</v>
      </c>
      <c r="J346" s="163">
        <f t="shared" si="43"/>
        <v>0</v>
      </c>
      <c r="K346" s="155">
        <f t="shared" si="44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45"/>
        <v>201227213.79893059</v>
      </c>
      <c r="O346" s="155">
        <f t="shared" si="46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42"/>
        <v>82500</v>
      </c>
      <c r="J347" s="163">
        <f t="shared" si="43"/>
        <v>0</v>
      </c>
      <c r="K347" s="155">
        <f t="shared" si="44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45"/>
        <v>201227214.79893059</v>
      </c>
      <c r="O347" s="155">
        <f t="shared" si="46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42"/>
        <v>79800</v>
      </c>
      <c r="J348" s="163">
        <f t="shared" si="43"/>
        <v>0</v>
      </c>
      <c r="K348" s="155">
        <f t="shared" si="44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45"/>
        <v>201227215.79893059</v>
      </c>
      <c r="O348" s="155">
        <f t="shared" si="46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42"/>
        <v>72100</v>
      </c>
      <c r="J349" s="163">
        <f t="shared" si="43"/>
        <v>0</v>
      </c>
      <c r="K349" s="155">
        <f t="shared" si="44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45"/>
        <v>201227216.79893059</v>
      </c>
      <c r="O349" s="155">
        <f t="shared" si="46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42"/>
        <v>86800</v>
      </c>
      <c r="J350" s="163">
        <f t="shared" si="43"/>
        <v>0</v>
      </c>
      <c r="K350" s="155">
        <f t="shared" si="44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45"/>
        <v>201227217.79893059</v>
      </c>
      <c r="O350" s="155">
        <f t="shared" si="46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42"/>
        <v>105600</v>
      </c>
      <c r="J351" s="163">
        <f t="shared" si="43"/>
        <v>0</v>
      </c>
      <c r="K351" s="155">
        <f t="shared" si="44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45"/>
        <v>201227218.79893059</v>
      </c>
      <c r="O351" s="155">
        <f t="shared" si="46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42"/>
        <v>491900</v>
      </c>
      <c r="J352" s="163">
        <f t="shared" si="43"/>
        <v>0</v>
      </c>
      <c r="K352" s="155">
        <f t="shared" si="44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45"/>
        <v>201227219.79893059</v>
      </c>
      <c r="O352" s="155">
        <f t="shared" si="46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42"/>
        <v>29555</v>
      </c>
      <c r="J353" s="163">
        <f t="shared" si="43"/>
        <v>0</v>
      </c>
      <c r="K353" s="155">
        <f t="shared" si="44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45"/>
        <v>201227220.79893059</v>
      </c>
      <c r="O353" s="155">
        <f t="shared" si="46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42"/>
        <v>37200</v>
      </c>
      <c r="J354" s="163">
        <f t="shared" si="43"/>
        <v>0</v>
      </c>
      <c r="K354" s="155">
        <f t="shared" si="44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45"/>
        <v>201227221.79893059</v>
      </c>
      <c r="O354" s="155">
        <f t="shared" si="46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42"/>
        <v>29600</v>
      </c>
      <c r="J355" s="163">
        <f t="shared" si="43"/>
        <v>0</v>
      </c>
      <c r="K355" s="155">
        <f t="shared" si="44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45"/>
        <v>201227222.79893059</v>
      </c>
      <c r="O355" s="155">
        <f t="shared" si="46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42"/>
        <v>37144</v>
      </c>
      <c r="J356" s="163">
        <f t="shared" si="43"/>
        <v>0</v>
      </c>
      <c r="K356" s="155">
        <f t="shared" si="44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45"/>
        <v>201227223.79893059</v>
      </c>
      <c r="O356" s="155">
        <f t="shared" si="46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42"/>
        <v>5700</v>
      </c>
      <c r="J357" s="163">
        <f t="shared" si="43"/>
        <v>0</v>
      </c>
      <c r="K357" s="155">
        <f t="shared" si="44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45"/>
        <v>201227224.79893059</v>
      </c>
      <c r="O357" s="155">
        <f t="shared" si="46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42"/>
        <v>5700</v>
      </c>
      <c r="J358" s="163">
        <f t="shared" si="43"/>
        <v>0</v>
      </c>
      <c r="K358" s="155">
        <f t="shared" si="44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45"/>
        <v>201227225.79893059</v>
      </c>
      <c r="O358" s="155">
        <f t="shared" si="46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42"/>
        <v>10700</v>
      </c>
      <c r="J359" s="163">
        <f t="shared" si="43"/>
        <v>0</v>
      </c>
      <c r="K359" s="155">
        <f t="shared" si="44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45"/>
        <v>201227226.79893059</v>
      </c>
      <c r="O359" s="155">
        <f t="shared" si="46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42"/>
        <v>6200</v>
      </c>
      <c r="J360" s="163">
        <f t="shared" si="43"/>
        <v>0</v>
      </c>
      <c r="K360" s="155">
        <f t="shared" si="44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45"/>
        <v>201227227.79893059</v>
      </c>
      <c r="O360" s="155">
        <f t="shared" si="46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42"/>
        <v>446100</v>
      </c>
      <c r="J361" s="163">
        <f t="shared" si="43"/>
        <v>0</v>
      </c>
      <c r="K361" s="155">
        <f t="shared" si="44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45"/>
        <v>201227228.79893059</v>
      </c>
      <c r="O361" s="155">
        <f t="shared" si="46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42"/>
        <v>45796</v>
      </c>
      <c r="J362" s="163">
        <f t="shared" si="43"/>
        <v>0</v>
      </c>
      <c r="K362" s="155">
        <f t="shared" si="44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45"/>
        <v>201227229.79893059</v>
      </c>
      <c r="O362" s="155">
        <f t="shared" si="46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42"/>
        <v>0</v>
      </c>
      <c r="J363" s="163">
        <f t="shared" si="43"/>
        <v>0</v>
      </c>
      <c r="K363" s="155">
        <f t="shared" si="44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45"/>
        <v>0</v>
      </c>
      <c r="O363" s="155">
        <f t="shared" si="46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42"/>
        <v>0</v>
      </c>
      <c r="J364" s="163">
        <f t="shared" si="43"/>
        <v>0</v>
      </c>
      <c r="K364" s="155">
        <f t="shared" si="44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45"/>
        <v>0</v>
      </c>
      <c r="O364" s="155">
        <f t="shared" si="46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42"/>
        <v>37000</v>
      </c>
      <c r="J365" s="163">
        <f t="shared" si="43"/>
        <v>0</v>
      </c>
      <c r="K365" s="155">
        <f t="shared" si="44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45"/>
        <v>201227230.79893059</v>
      </c>
      <c r="O365" s="155">
        <f t="shared" si="46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42"/>
        <v>55500</v>
      </c>
      <c r="J366" s="163">
        <f t="shared" si="43"/>
        <v>0</v>
      </c>
      <c r="K366" s="155">
        <f t="shared" si="44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45"/>
        <v>201227231.79893059</v>
      </c>
      <c r="O366" s="155">
        <f t="shared" si="46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42"/>
        <v>67800</v>
      </c>
      <c r="J367" s="163">
        <f t="shared" si="43"/>
        <v>0</v>
      </c>
      <c r="K367" s="155">
        <f t="shared" si="44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45"/>
        <v>201227232.79893059</v>
      </c>
      <c r="O367" s="155">
        <f t="shared" si="46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42"/>
        <v>98600</v>
      </c>
      <c r="J368" s="163">
        <f t="shared" si="43"/>
        <v>0</v>
      </c>
      <c r="K368" s="155">
        <f t="shared" si="44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45"/>
        <v>201227233.79893059</v>
      </c>
      <c r="O368" s="155">
        <f t="shared" si="46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42"/>
        <v>135199</v>
      </c>
      <c r="J369" s="163">
        <f t="shared" si="43"/>
        <v>0</v>
      </c>
      <c r="K369" s="155">
        <f t="shared" si="44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45"/>
        <v>201227234.79893059</v>
      </c>
      <c r="O369" s="155">
        <f t="shared" si="46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42"/>
        <v>7789</v>
      </c>
      <c r="J370" s="163">
        <f t="shared" si="43"/>
        <v>0</v>
      </c>
      <c r="K370" s="155">
        <f t="shared" si="44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45"/>
        <v>201227235.79893059</v>
      </c>
      <c r="O370" s="155">
        <f t="shared" si="46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42"/>
        <v>47459</v>
      </c>
      <c r="J371" s="163">
        <f t="shared" si="43"/>
        <v>0</v>
      </c>
      <c r="K371" s="155">
        <f t="shared" si="44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45"/>
        <v>201227236.79893059</v>
      </c>
      <c r="O371" s="155">
        <f t="shared" si="46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42"/>
        <v>112500</v>
      </c>
      <c r="J372" s="163">
        <f t="shared" si="43"/>
        <v>0</v>
      </c>
      <c r="K372" s="155">
        <f t="shared" si="44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45"/>
        <v>201227237.79893059</v>
      </c>
      <c r="O372" s="155">
        <f t="shared" si="46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42"/>
        <v>35800</v>
      </c>
      <c r="J373" s="163">
        <f t="shared" si="43"/>
        <v>0</v>
      </c>
      <c r="K373" s="155">
        <f t="shared" si="44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45"/>
        <v>201227238.79893059</v>
      </c>
      <c r="O373" s="155">
        <f t="shared" si="46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42"/>
        <v>36000</v>
      </c>
      <c r="J374" s="163">
        <f t="shared" si="43"/>
        <v>0</v>
      </c>
      <c r="K374" s="155">
        <f t="shared" si="44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45"/>
        <v>201227239.79893059</v>
      </c>
      <c r="O374" s="155">
        <f t="shared" si="46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42"/>
        <v>36000</v>
      </c>
      <c r="J375" s="163">
        <f t="shared" si="43"/>
        <v>0</v>
      </c>
      <c r="K375" s="155">
        <f t="shared" si="44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45"/>
        <v>201227240.79893059</v>
      </c>
      <c r="O375" s="155">
        <f t="shared" si="46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42"/>
        <v>40000</v>
      </c>
      <c r="J376" s="163">
        <f t="shared" si="43"/>
        <v>0</v>
      </c>
      <c r="K376" s="155">
        <f t="shared" si="44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45"/>
        <v>201227241.79893059</v>
      </c>
      <c r="O376" s="155">
        <f t="shared" si="46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42"/>
        <v>55000</v>
      </c>
      <c r="J377" s="163">
        <f t="shared" si="43"/>
        <v>0</v>
      </c>
      <c r="K377" s="155">
        <f t="shared" si="44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45"/>
        <v>201227242.79893059</v>
      </c>
      <c r="O377" s="155">
        <f t="shared" si="46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42"/>
        <v>45500</v>
      </c>
      <c r="J378" s="163">
        <f t="shared" si="43"/>
        <v>0</v>
      </c>
      <c r="K378" s="155">
        <f t="shared" si="44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45"/>
        <v>201227243.79893059</v>
      </c>
      <c r="O378" s="155">
        <f t="shared" si="46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42"/>
        <v>45500</v>
      </c>
      <c r="J379" s="163">
        <f t="shared" si="43"/>
        <v>0</v>
      </c>
      <c r="K379" s="155">
        <f t="shared" si="44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45"/>
        <v>201227244.79893059</v>
      </c>
      <c r="O379" s="155">
        <f t="shared" si="46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42"/>
        <v>45500</v>
      </c>
      <c r="J380" s="163">
        <f t="shared" si="43"/>
        <v>0</v>
      </c>
      <c r="K380" s="155">
        <f t="shared" si="44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45"/>
        <v>201227245.79893059</v>
      </c>
      <c r="O380" s="155">
        <f t="shared" si="46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42"/>
        <v>45500</v>
      </c>
      <c r="J381" s="163">
        <f t="shared" si="43"/>
        <v>0</v>
      </c>
      <c r="K381" s="155">
        <f t="shared" si="44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45"/>
        <v>201227246.79893059</v>
      </c>
      <c r="O381" s="155">
        <f t="shared" si="46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42"/>
        <v>7938</v>
      </c>
      <c r="J382" s="163">
        <f t="shared" si="43"/>
        <v>0</v>
      </c>
      <c r="K382" s="155">
        <f t="shared" si="44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45"/>
        <v>201227247.79893059</v>
      </c>
      <c r="O382" s="155">
        <f t="shared" si="46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42"/>
        <v>30000</v>
      </c>
      <c r="J383" s="163">
        <f t="shared" si="43"/>
        <v>0</v>
      </c>
      <c r="K383" s="155">
        <f t="shared" si="44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45"/>
        <v>201227248.79893059</v>
      </c>
      <c r="O383" s="155">
        <f t="shared" si="46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42"/>
        <v>26500</v>
      </c>
      <c r="J384" s="163">
        <f t="shared" si="43"/>
        <v>0</v>
      </c>
      <c r="K384" s="155">
        <f t="shared" si="44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45"/>
        <v>201227249.79893059</v>
      </c>
      <c r="O384" s="155">
        <f t="shared" si="46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43"/>
        <v>0</v>
      </c>
      <c r="K385" s="155">
        <f t="shared" si="44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45"/>
        <v>201227250.79893059</v>
      </c>
      <c r="O385" s="155">
        <f t="shared" si="46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42"/>
        <v>26500</v>
      </c>
      <c r="J386" s="163">
        <f t="shared" si="43"/>
        <v>0</v>
      </c>
      <c r="K386" s="155">
        <f t="shared" si="44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45"/>
        <v>201227251.79893059</v>
      </c>
      <c r="O386" s="155">
        <f t="shared" si="46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42"/>
        <v>26500</v>
      </c>
      <c r="J387" s="163">
        <f t="shared" si="43"/>
        <v>0</v>
      </c>
      <c r="K387" s="155">
        <f t="shared" si="44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45"/>
        <v>201227252.79893059</v>
      </c>
      <c r="O387" s="155">
        <f t="shared" si="46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42"/>
        <v>33600</v>
      </c>
      <c r="J388" s="163">
        <f t="shared" si="43"/>
        <v>0</v>
      </c>
      <c r="K388" s="155">
        <f t="shared" si="44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45"/>
        <v>201227253.79893059</v>
      </c>
      <c r="O388" s="155">
        <f t="shared" si="46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42"/>
        <v>33600</v>
      </c>
      <c r="J389" s="163">
        <f t="shared" si="43"/>
        <v>0</v>
      </c>
      <c r="K389" s="155">
        <f t="shared" si="44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45"/>
        <v>201227254.79893059</v>
      </c>
      <c r="O389" s="155">
        <f t="shared" si="46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47">IF($I$5=$G$4,G390,(IF($I$5=$F$4,F390,0)))</f>
        <v>33600</v>
      </c>
      <c r="J390" s="163">
        <f t="shared" si="43"/>
        <v>0</v>
      </c>
      <c r="K390" s="155">
        <f t="shared" si="44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45"/>
        <v>201227255.79893059</v>
      </c>
      <c r="O390" s="155">
        <f t="shared" si="46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47"/>
        <v>33600</v>
      </c>
      <c r="J391" s="163">
        <f t="shared" si="43"/>
        <v>0</v>
      </c>
      <c r="K391" s="155">
        <f t="shared" si="44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45"/>
        <v>201227256.79893059</v>
      </c>
      <c r="O391" s="155">
        <f t="shared" si="46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47"/>
        <v>32600</v>
      </c>
      <c r="J392" s="163">
        <f t="shared" si="43"/>
        <v>0</v>
      </c>
      <c r="K392" s="155">
        <f t="shared" si="44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45"/>
        <v>201227257.79893059</v>
      </c>
      <c r="O392" s="155">
        <f t="shared" si="46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47"/>
        <v>45000</v>
      </c>
      <c r="J393" s="163">
        <f t="shared" si="43"/>
        <v>0</v>
      </c>
      <c r="K393" s="155">
        <f t="shared" si="44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45"/>
        <v>201227258.79893059</v>
      </c>
      <c r="O393" s="155">
        <f t="shared" si="46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47"/>
        <v>92500</v>
      </c>
      <c r="J394" s="163">
        <f t="shared" si="43"/>
        <v>0</v>
      </c>
      <c r="K394" s="155">
        <f t="shared" si="4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45"/>
        <v>201227259.79893059</v>
      </c>
      <c r="O394" s="155">
        <f t="shared" si="46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47"/>
        <v>67700</v>
      </c>
      <c r="J395" s="163">
        <f t="shared" si="43"/>
        <v>0</v>
      </c>
      <c r="K395" s="155">
        <f t="shared" si="4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45"/>
        <v>201227260.79893059</v>
      </c>
      <c r="O395" s="155">
        <f t="shared" si="46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47"/>
        <v>13100</v>
      </c>
      <c r="J396" s="163">
        <f t="shared" ref="J396:J459" si="48">IF(D396="MDU-KD",1,0)</f>
        <v>0</v>
      </c>
      <c r="K396" s="155">
        <f t="shared" ref="K396:K459" si="49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50">IF(L396=0,M396,L396)</f>
        <v>201227261.79893059</v>
      </c>
      <c r="O396" s="155">
        <f t="shared" ref="O396:O459" si="51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47"/>
        <v>404600</v>
      </c>
      <c r="J397" s="163">
        <f t="shared" si="48"/>
        <v>0</v>
      </c>
      <c r="K397" s="155">
        <f t="shared" si="49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50"/>
        <v>201227262.79893059</v>
      </c>
      <c r="O397" s="155">
        <f t="shared" si="51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47"/>
        <v>445573.55999999994</v>
      </c>
      <c r="J398" s="163">
        <f t="shared" si="48"/>
        <v>0</v>
      </c>
      <c r="K398" s="155">
        <f t="shared" si="49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50"/>
        <v>201227263.79893059</v>
      </c>
      <c r="O398" s="155">
        <f t="shared" si="51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47"/>
        <v>89200</v>
      </c>
      <c r="J399" s="163">
        <f t="shared" si="48"/>
        <v>0</v>
      </c>
      <c r="K399" s="155">
        <f t="shared" si="49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50"/>
        <v>201227264.79893059</v>
      </c>
      <c r="O399" s="155">
        <f t="shared" si="51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47"/>
        <v>95000</v>
      </c>
      <c r="J400" s="163">
        <f t="shared" si="48"/>
        <v>0</v>
      </c>
      <c r="K400" s="155">
        <f t="shared" si="49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50"/>
        <v>201227265.79893059</v>
      </c>
      <c r="O400" s="155">
        <f t="shared" si="51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47"/>
        <v>15500</v>
      </c>
      <c r="J401" s="163">
        <f t="shared" si="48"/>
        <v>0</v>
      </c>
      <c r="K401" s="155">
        <f t="shared" si="49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50"/>
        <v>201227266.79893059</v>
      </c>
      <c r="O401" s="155">
        <f t="shared" si="51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47"/>
        <v>37700</v>
      </c>
      <c r="J402" s="163">
        <f t="shared" si="48"/>
        <v>0</v>
      </c>
      <c r="K402" s="155">
        <f t="shared" si="49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50"/>
        <v>201227267.79893059</v>
      </c>
      <c r="O402" s="155">
        <f t="shared" si="51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47"/>
        <v>28100</v>
      </c>
      <c r="J403" s="163">
        <f t="shared" si="48"/>
        <v>0</v>
      </c>
      <c r="K403" s="155">
        <f t="shared" si="49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50"/>
        <v>201227268.79893059</v>
      </c>
      <c r="O403" s="155">
        <f t="shared" si="51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47"/>
        <v>22400</v>
      </c>
      <c r="J404" s="163">
        <f t="shared" si="48"/>
        <v>0</v>
      </c>
      <c r="K404" s="155">
        <f t="shared" si="49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50"/>
        <v>201227269.79893059</v>
      </c>
      <c r="O404" s="155">
        <f t="shared" si="51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47"/>
        <v>15900</v>
      </c>
      <c r="J405" s="163">
        <f t="shared" si="48"/>
        <v>0</v>
      </c>
      <c r="K405" s="155">
        <f t="shared" si="49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50"/>
        <v>201227270.79893059</v>
      </c>
      <c r="O405" s="155">
        <f t="shared" si="51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47"/>
        <v>22500</v>
      </c>
      <c r="J406" s="163">
        <f t="shared" si="48"/>
        <v>0</v>
      </c>
      <c r="K406" s="155">
        <f t="shared" si="49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50"/>
        <v>201227271.79893059</v>
      </c>
      <c r="O406" s="155">
        <f t="shared" si="51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47"/>
        <v>36500</v>
      </c>
      <c r="J407" s="163">
        <f t="shared" si="48"/>
        <v>0</v>
      </c>
      <c r="K407" s="155">
        <f t="shared" si="49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50"/>
        <v>201227272.79893059</v>
      </c>
      <c r="O407" s="155">
        <f t="shared" si="51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47"/>
        <v>10800</v>
      </c>
      <c r="J408" s="163">
        <f t="shared" si="48"/>
        <v>0</v>
      </c>
      <c r="K408" s="155">
        <f t="shared" si="49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50"/>
        <v>201227273.79893059</v>
      </c>
      <c r="O408" s="155">
        <f t="shared" si="51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47"/>
        <v>13600</v>
      </c>
      <c r="J409" s="163">
        <f t="shared" si="48"/>
        <v>0</v>
      </c>
      <c r="K409" s="155">
        <f t="shared" si="49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50"/>
        <v>201227274.79893059</v>
      </c>
      <c r="O409" s="155">
        <f t="shared" si="51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47"/>
        <v>17100</v>
      </c>
      <c r="J410" s="163">
        <f t="shared" si="48"/>
        <v>0</v>
      </c>
      <c r="K410" s="155">
        <f t="shared" si="49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50"/>
        <v>201227275.79893059</v>
      </c>
      <c r="O410" s="155">
        <f t="shared" si="51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47"/>
        <v>32400</v>
      </c>
      <c r="J411" s="163">
        <f t="shared" si="48"/>
        <v>0</v>
      </c>
      <c r="K411" s="155">
        <f t="shared" si="49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50"/>
        <v>201227276.79893059</v>
      </c>
      <c r="O411" s="155">
        <f t="shared" si="51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47"/>
        <v>40400</v>
      </c>
      <c r="J412" s="163">
        <f t="shared" si="48"/>
        <v>0</v>
      </c>
      <c r="K412" s="155">
        <f t="shared" si="49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50"/>
        <v>201227277.79893059</v>
      </c>
      <c r="O412" s="155">
        <f t="shared" si="51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47"/>
        <v>283100</v>
      </c>
      <c r="J413" s="163">
        <f t="shared" si="48"/>
        <v>0</v>
      </c>
      <c r="K413" s="155">
        <f t="shared" si="49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50"/>
        <v>201227278.79893059</v>
      </c>
      <c r="O413" s="155">
        <f t="shared" si="51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47"/>
        <v>380500</v>
      </c>
      <c r="J414" s="163">
        <f t="shared" si="48"/>
        <v>0</v>
      </c>
      <c r="K414" s="155">
        <f t="shared" si="49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50"/>
        <v>201227279.79893059</v>
      </c>
      <c r="O414" s="155">
        <f t="shared" si="51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47"/>
        <v>559200</v>
      </c>
      <c r="J415" s="163">
        <f t="shared" si="48"/>
        <v>0</v>
      </c>
      <c r="K415" s="155">
        <f t="shared" si="49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50"/>
        <v>201227280.79893059</v>
      </c>
      <c r="O415" s="155">
        <f t="shared" si="51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47"/>
        <v>41800</v>
      </c>
      <c r="J416" s="163">
        <f t="shared" si="48"/>
        <v>0</v>
      </c>
      <c r="K416" s="155">
        <f t="shared" si="49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50"/>
        <v>201227281.79893059</v>
      </c>
      <c r="O416" s="155">
        <f t="shared" si="51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47"/>
        <v>78500</v>
      </c>
      <c r="J417" s="163">
        <f t="shared" si="48"/>
        <v>0</v>
      </c>
      <c r="K417" s="155">
        <f t="shared" si="49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50"/>
        <v>201227282.79893059</v>
      </c>
      <c r="O417" s="155">
        <f t="shared" si="51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47"/>
        <v>120000</v>
      </c>
      <c r="J418" s="163">
        <f t="shared" si="48"/>
        <v>0</v>
      </c>
      <c r="K418" s="155">
        <f t="shared" si="49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50"/>
        <v>201227283.79893059</v>
      </c>
      <c r="O418" s="155">
        <f t="shared" si="51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47"/>
        <v>120900</v>
      </c>
      <c r="J419" s="163">
        <f t="shared" si="48"/>
        <v>0</v>
      </c>
      <c r="K419" s="155">
        <f t="shared" si="49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50"/>
        <v>201227284.79893059</v>
      </c>
      <c r="O419" s="155">
        <f t="shared" si="51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47"/>
        <v>78500</v>
      </c>
      <c r="J420" s="163">
        <f t="shared" si="48"/>
        <v>0</v>
      </c>
      <c r="K420" s="155">
        <f t="shared" si="49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50"/>
        <v>201227285.79893059</v>
      </c>
      <c r="O420" s="155">
        <f t="shared" si="51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47"/>
        <v>85300</v>
      </c>
      <c r="J421" s="163">
        <f t="shared" si="48"/>
        <v>0</v>
      </c>
      <c r="K421" s="155">
        <f t="shared" si="49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50"/>
        <v>201227286.79893059</v>
      </c>
      <c r="O421" s="155">
        <f t="shared" si="51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47"/>
        <v>107300</v>
      </c>
      <c r="J422" s="163">
        <f t="shared" si="48"/>
        <v>0</v>
      </c>
      <c r="K422" s="155">
        <f t="shared" si="49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50"/>
        <v>201227287.79893059</v>
      </c>
      <c r="O422" s="155">
        <f t="shared" si="51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47"/>
        <v>112100</v>
      </c>
      <c r="J423" s="163">
        <f t="shared" si="48"/>
        <v>0</v>
      </c>
      <c r="K423" s="155">
        <f t="shared" si="49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50"/>
        <v>201227288.79893059</v>
      </c>
      <c r="O423" s="155">
        <f t="shared" si="51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47"/>
        <v>75400</v>
      </c>
      <c r="J424" s="163">
        <f t="shared" si="48"/>
        <v>0</v>
      </c>
      <c r="K424" s="155">
        <f t="shared" si="49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50"/>
        <v>201227289.79893059</v>
      </c>
      <c r="O424" s="155">
        <f t="shared" si="51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47"/>
        <v>23500</v>
      </c>
      <c r="J425" s="163">
        <f t="shared" si="48"/>
        <v>0</v>
      </c>
      <c r="K425" s="155">
        <f t="shared" si="49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50"/>
        <v>201227290.79893059</v>
      </c>
      <c r="O425" s="155">
        <f t="shared" si="51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47"/>
        <v>26500</v>
      </c>
      <c r="J426" s="163">
        <f t="shared" si="48"/>
        <v>0</v>
      </c>
      <c r="K426" s="155">
        <f t="shared" si="49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50"/>
        <v>201227291.79893059</v>
      </c>
      <c r="O426" s="155">
        <f t="shared" si="51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47"/>
        <v>34000</v>
      </c>
      <c r="J427" s="163">
        <f t="shared" si="48"/>
        <v>0</v>
      </c>
      <c r="K427" s="155">
        <f t="shared" si="49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50"/>
        <v>201227292.79893059</v>
      </c>
      <c r="O427" s="155">
        <f t="shared" si="51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47"/>
        <v>49600</v>
      </c>
      <c r="J428" s="163">
        <f t="shared" si="48"/>
        <v>0</v>
      </c>
      <c r="K428" s="155">
        <f t="shared" si="49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50"/>
        <v>201227293.79893059</v>
      </c>
      <c r="O428" s="155">
        <f t="shared" si="51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47"/>
        <v>56300</v>
      </c>
      <c r="J429" s="163">
        <f t="shared" si="48"/>
        <v>0</v>
      </c>
      <c r="K429" s="155">
        <f t="shared" si="49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50"/>
        <v>201227294.79893059</v>
      </c>
      <c r="O429" s="155">
        <f t="shared" si="51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47"/>
        <v>33800</v>
      </c>
      <c r="J430" s="163">
        <f t="shared" si="48"/>
        <v>0</v>
      </c>
      <c r="K430" s="155">
        <f t="shared" si="49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50"/>
        <v>201227295.79893059</v>
      </c>
      <c r="O430" s="155">
        <f t="shared" si="51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47"/>
        <v>40200</v>
      </c>
      <c r="J431" s="163">
        <f t="shared" si="48"/>
        <v>0</v>
      </c>
      <c r="K431" s="155">
        <f t="shared" si="49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50"/>
        <v>201227296.79893059</v>
      </c>
      <c r="O431" s="155">
        <f t="shared" si="51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47"/>
        <v>46800</v>
      </c>
      <c r="J432" s="163">
        <f t="shared" si="48"/>
        <v>0</v>
      </c>
      <c r="K432" s="155">
        <f t="shared" si="49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50"/>
        <v>201227297.79893059</v>
      </c>
      <c r="O432" s="155">
        <f t="shared" si="51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47"/>
        <v>9500</v>
      </c>
      <c r="J433" s="163">
        <f t="shared" si="48"/>
        <v>0</v>
      </c>
      <c r="K433" s="155">
        <f t="shared" si="49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50"/>
        <v>201227298.79893059</v>
      </c>
      <c r="O433" s="155">
        <f t="shared" si="51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47"/>
        <v>185200</v>
      </c>
      <c r="J434" s="163">
        <f t="shared" si="48"/>
        <v>0</v>
      </c>
      <c r="K434" s="155">
        <f t="shared" si="49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50"/>
        <v>201227299.79893059</v>
      </c>
      <c r="O434" s="155">
        <f t="shared" si="51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47"/>
        <v>175000</v>
      </c>
      <c r="J435" s="163">
        <f t="shared" si="48"/>
        <v>0</v>
      </c>
      <c r="K435" s="155">
        <f t="shared" si="49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50"/>
        <v>201227300.79893059</v>
      </c>
      <c r="O435" s="155">
        <f t="shared" si="51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47"/>
        <v>30000</v>
      </c>
      <c r="J436" s="163">
        <f t="shared" si="48"/>
        <v>0</v>
      </c>
      <c r="K436" s="155">
        <f t="shared" si="49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50"/>
        <v>201227301.79893059</v>
      </c>
      <c r="O436" s="155">
        <f t="shared" si="51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47"/>
        <v>49500</v>
      </c>
      <c r="J437" s="163">
        <f t="shared" si="48"/>
        <v>0</v>
      </c>
      <c r="K437" s="155">
        <f t="shared" si="49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50"/>
        <v>201227302.79893059</v>
      </c>
      <c r="O437" s="155">
        <f t="shared" si="51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47"/>
        <v>120000</v>
      </c>
      <c r="J438" s="163">
        <f t="shared" si="48"/>
        <v>0</v>
      </c>
      <c r="K438" s="155">
        <f t="shared" si="49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50"/>
        <v>201227303.79893059</v>
      </c>
      <c r="O438" s="155">
        <f t="shared" si="51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47"/>
        <v>4880</v>
      </c>
      <c r="J439" s="163">
        <f t="shared" si="48"/>
        <v>0</v>
      </c>
      <c r="K439" s="155">
        <f t="shared" si="49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50"/>
        <v>201227304.79893059</v>
      </c>
      <c r="O439" s="155">
        <f t="shared" si="51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47"/>
        <v>1308700</v>
      </c>
      <c r="J440" s="163">
        <f t="shared" si="48"/>
        <v>0</v>
      </c>
      <c r="K440" s="155">
        <f t="shared" si="49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50"/>
        <v>201227305.79893059</v>
      </c>
      <c r="O440" s="155">
        <f t="shared" si="51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47"/>
        <v>12500</v>
      </c>
      <c r="J441" s="163">
        <f t="shared" si="48"/>
        <v>0</v>
      </c>
      <c r="K441" s="155">
        <f t="shared" si="49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50"/>
        <v>201227306.79893059</v>
      </c>
      <c r="O441" s="155">
        <f t="shared" si="51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47"/>
        <v>9700</v>
      </c>
      <c r="J442" s="163">
        <f t="shared" si="48"/>
        <v>0</v>
      </c>
      <c r="K442" s="155">
        <f t="shared" si="49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50"/>
        <v>201227307.79893059</v>
      </c>
      <c r="O442" s="155">
        <f t="shared" si="51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47"/>
        <v>24300</v>
      </c>
      <c r="J443" s="163">
        <f t="shared" si="48"/>
        <v>0</v>
      </c>
      <c r="K443" s="155">
        <f t="shared" si="49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50"/>
        <v>201227308.79893059</v>
      </c>
      <c r="O443" s="155">
        <f t="shared" si="51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47"/>
        <v>39204</v>
      </c>
      <c r="J444" s="163">
        <f t="shared" si="48"/>
        <v>0</v>
      </c>
      <c r="K444" s="155">
        <f t="shared" si="49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50"/>
        <v>201227309.79893059</v>
      </c>
      <c r="O444" s="155">
        <f t="shared" si="51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47"/>
        <v>547900</v>
      </c>
      <c r="J445" s="163">
        <f t="shared" si="48"/>
        <v>0</v>
      </c>
      <c r="K445" s="155">
        <f t="shared" si="49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50"/>
        <v>201227310.79893059</v>
      </c>
      <c r="O445" s="155">
        <f t="shared" si="51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47"/>
        <v>87000</v>
      </c>
      <c r="J446" s="163">
        <f t="shared" si="48"/>
        <v>0</v>
      </c>
      <c r="K446" s="155">
        <f t="shared" si="49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50"/>
        <v>201227311.79893059</v>
      </c>
      <c r="O446" s="155">
        <f t="shared" si="51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47"/>
        <v>173400</v>
      </c>
      <c r="J447" s="163">
        <f t="shared" si="48"/>
        <v>0</v>
      </c>
      <c r="K447" s="155">
        <f t="shared" si="49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50"/>
        <v>201227312.79893059</v>
      </c>
      <c r="O447" s="155">
        <f t="shared" si="51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4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47"/>
        <v>3965</v>
      </c>
      <c r="J448" s="163">
        <f t="shared" si="48"/>
        <v>0</v>
      </c>
      <c r="K448" s="155">
        <f t="shared" si="49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50"/>
        <v>201227313.79893059</v>
      </c>
      <c r="O448" s="155">
        <f t="shared" si="51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47"/>
        <v>31800</v>
      </c>
      <c r="J449" s="163">
        <f t="shared" si="48"/>
        <v>0</v>
      </c>
      <c r="K449" s="155">
        <f t="shared" si="49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50"/>
        <v>201227314.79893059</v>
      </c>
      <c r="O449" s="155">
        <f t="shared" si="51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47"/>
        <v>33800</v>
      </c>
      <c r="J450" s="163">
        <f t="shared" si="48"/>
        <v>0</v>
      </c>
      <c r="K450" s="155">
        <f t="shared" si="49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50"/>
        <v>201227315.79893059</v>
      </c>
      <c r="O450" s="155">
        <f t="shared" si="51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47"/>
        <v>38600</v>
      </c>
      <c r="J451" s="163">
        <f t="shared" si="48"/>
        <v>0</v>
      </c>
      <c r="K451" s="155">
        <f t="shared" si="49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50"/>
        <v>201227316.79893059</v>
      </c>
      <c r="O451" s="155">
        <f t="shared" si="51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47"/>
        <v>76300</v>
      </c>
      <c r="J452" s="163">
        <f t="shared" si="48"/>
        <v>0</v>
      </c>
      <c r="K452" s="155">
        <f t="shared" si="49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50"/>
        <v>201227317.79893059</v>
      </c>
      <c r="O452" s="155">
        <f t="shared" si="51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47"/>
        <v>97400</v>
      </c>
      <c r="J453" s="163">
        <f t="shared" si="48"/>
        <v>0</v>
      </c>
      <c r="K453" s="155">
        <f t="shared" si="49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50"/>
        <v>201227318.79893059</v>
      </c>
      <c r="O453" s="155">
        <f t="shared" si="51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52">IF($I$5=$G$4,G454,(IF($I$5=$F$4,F454,0)))</f>
        <v>4520</v>
      </c>
      <c r="J454" s="163">
        <f t="shared" si="48"/>
        <v>0</v>
      </c>
      <c r="K454" s="155">
        <f t="shared" si="49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50"/>
        <v>201227319.79893059</v>
      </c>
      <c r="O454" s="155">
        <f t="shared" si="51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52"/>
        <v>7290</v>
      </c>
      <c r="J455" s="163">
        <f t="shared" si="48"/>
        <v>0</v>
      </c>
      <c r="K455" s="155">
        <f t="shared" si="49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50"/>
        <v>201227320.79893059</v>
      </c>
      <c r="O455" s="155">
        <f t="shared" si="51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52"/>
        <v>4500</v>
      </c>
      <c r="J456" s="163">
        <f t="shared" si="48"/>
        <v>0</v>
      </c>
      <c r="K456" s="155">
        <f t="shared" si="49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50"/>
        <v>201227321.79893059</v>
      </c>
      <c r="O456" s="155">
        <f t="shared" si="51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52"/>
        <v>106300</v>
      </c>
      <c r="J457" s="163">
        <f t="shared" si="48"/>
        <v>0</v>
      </c>
      <c r="K457" s="155">
        <f t="shared" si="49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50"/>
        <v>201227322.79893059</v>
      </c>
      <c r="O457" s="155">
        <f t="shared" si="51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52"/>
        <v>116800</v>
      </c>
      <c r="J458" s="163">
        <f t="shared" si="48"/>
        <v>0</v>
      </c>
      <c r="K458" s="155">
        <f t="shared" si="4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50"/>
        <v>201227323.79893059</v>
      </c>
      <c r="O458" s="155">
        <f t="shared" si="51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52"/>
        <v>11400</v>
      </c>
      <c r="J459" s="163">
        <f t="shared" si="48"/>
        <v>0</v>
      </c>
      <c r="K459" s="155">
        <f t="shared" si="4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50"/>
        <v>201227324.79893059</v>
      </c>
      <c r="O459" s="155">
        <f t="shared" si="51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52"/>
        <v>29600</v>
      </c>
      <c r="J460" s="163">
        <f t="shared" ref="J460:J523" si="53">IF(D460="MDU-KD",1,0)</f>
        <v>0</v>
      </c>
      <c r="K460" s="155">
        <f t="shared" ref="K460:K523" si="54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55">IF(L460=0,M460,L460)</f>
        <v>201227325.79893059</v>
      </c>
      <c r="O460" s="155">
        <f t="shared" ref="O460:O523" si="56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52"/>
        <v>290142</v>
      </c>
      <c r="J461" s="163">
        <f t="shared" si="53"/>
        <v>0</v>
      </c>
      <c r="K461" s="155">
        <f t="shared" si="54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55"/>
        <v>201227326.79893059</v>
      </c>
      <c r="O461" s="155">
        <f t="shared" si="56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52"/>
        <v>265680</v>
      </c>
      <c r="J462" s="163">
        <f t="shared" si="53"/>
        <v>0</v>
      </c>
      <c r="K462" s="155">
        <f t="shared" si="54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55"/>
        <v>201227327.79893059</v>
      </c>
      <c r="O462" s="155">
        <f t="shared" si="56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52"/>
        <v>265680</v>
      </c>
      <c r="J463" s="163">
        <f t="shared" si="53"/>
        <v>0</v>
      </c>
      <c r="K463" s="155">
        <f t="shared" si="54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55"/>
        <v>201227328.79893059</v>
      </c>
      <c r="O463" s="155">
        <f t="shared" si="56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52"/>
        <v>20898</v>
      </c>
      <c r="J464" s="163">
        <f t="shared" si="53"/>
        <v>0</v>
      </c>
      <c r="K464" s="155">
        <f t="shared" si="54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55"/>
        <v>201227329.79893059</v>
      </c>
      <c r="O464" s="155">
        <f t="shared" si="56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52"/>
        <v>20700</v>
      </c>
      <c r="J465" s="163">
        <f t="shared" si="53"/>
        <v>0</v>
      </c>
      <c r="K465" s="155">
        <f t="shared" si="54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55"/>
        <v>201227330.79893059</v>
      </c>
      <c r="O465" s="155">
        <f t="shared" si="56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52"/>
        <v>13600</v>
      </c>
      <c r="J466" s="163">
        <f t="shared" si="53"/>
        <v>0</v>
      </c>
      <c r="K466" s="155">
        <f t="shared" si="54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55"/>
        <v>201227331.79893059</v>
      </c>
      <c r="O466" s="155">
        <f t="shared" si="56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52"/>
        <v>27900</v>
      </c>
      <c r="J467" s="163">
        <f t="shared" si="53"/>
        <v>0</v>
      </c>
      <c r="K467" s="155">
        <f t="shared" si="54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55"/>
        <v>201227332.79893059</v>
      </c>
      <c r="O467" s="155">
        <f t="shared" si="56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52"/>
        <v>27815</v>
      </c>
      <c r="J468" s="163">
        <f t="shared" si="53"/>
        <v>0</v>
      </c>
      <c r="K468" s="155">
        <f t="shared" si="54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55"/>
        <v>201227333.79893059</v>
      </c>
      <c r="O468" s="155">
        <f t="shared" si="56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52"/>
        <v>20800</v>
      </c>
      <c r="J469" s="163">
        <f t="shared" si="53"/>
        <v>0</v>
      </c>
      <c r="K469" s="155">
        <f t="shared" si="54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55"/>
        <v>201227334.79893059</v>
      </c>
      <c r="O469" s="155">
        <f t="shared" si="56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52"/>
        <v>23936</v>
      </c>
      <c r="J470" s="163">
        <f t="shared" si="53"/>
        <v>0</v>
      </c>
      <c r="K470" s="155">
        <f t="shared" si="54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55"/>
        <v>201227335.79893059</v>
      </c>
      <c r="O470" s="155">
        <f t="shared" si="56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52"/>
        <v>31590</v>
      </c>
      <c r="J471" s="163">
        <f t="shared" si="53"/>
        <v>0</v>
      </c>
      <c r="K471" s="155">
        <f t="shared" si="54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55"/>
        <v>201227336.79893059</v>
      </c>
      <c r="O471" s="155">
        <f t="shared" si="56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52"/>
        <v>32500</v>
      </c>
      <c r="J472" s="163">
        <f t="shared" si="53"/>
        <v>0</v>
      </c>
      <c r="K472" s="155">
        <f t="shared" si="54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55"/>
        <v>201227337.79893059</v>
      </c>
      <c r="O472" s="155">
        <f t="shared" si="56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52"/>
        <v>47300</v>
      </c>
      <c r="J473" s="163">
        <f t="shared" si="53"/>
        <v>0</v>
      </c>
      <c r="K473" s="155">
        <f t="shared" si="54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55"/>
        <v>201227338.79893059</v>
      </c>
      <c r="O473" s="155">
        <f t="shared" si="56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52"/>
        <v>61560</v>
      </c>
      <c r="J474" s="163">
        <f t="shared" si="53"/>
        <v>0</v>
      </c>
      <c r="K474" s="155">
        <f t="shared" si="54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55"/>
        <v>201227339.79893059</v>
      </c>
      <c r="O474" s="155">
        <f t="shared" si="56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52"/>
        <v>79056</v>
      </c>
      <c r="J475" s="163">
        <f t="shared" si="53"/>
        <v>0</v>
      </c>
      <c r="K475" s="155">
        <f t="shared" si="54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55"/>
        <v>201227340.79893059</v>
      </c>
      <c r="O475" s="155">
        <f t="shared" si="56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52"/>
        <v>81984</v>
      </c>
      <c r="J476" s="163">
        <f t="shared" si="53"/>
        <v>0</v>
      </c>
      <c r="K476" s="155">
        <f t="shared" si="54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55"/>
        <v>201227341.79893059</v>
      </c>
      <c r="O476" s="155">
        <f t="shared" si="56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52"/>
        <v>7320</v>
      </c>
      <c r="J477" s="163">
        <f t="shared" si="53"/>
        <v>0</v>
      </c>
      <c r="K477" s="155">
        <f t="shared" si="54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55"/>
        <v>201227342.79893059</v>
      </c>
      <c r="O477" s="155">
        <f t="shared" si="56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52"/>
        <v>8784</v>
      </c>
      <c r="J478" s="163">
        <f t="shared" si="53"/>
        <v>0</v>
      </c>
      <c r="K478" s="155">
        <f t="shared" si="54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55"/>
        <v>201227343.79893059</v>
      </c>
      <c r="O478" s="155">
        <f t="shared" si="56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52"/>
        <v>52704</v>
      </c>
      <c r="J479" s="163">
        <f t="shared" si="53"/>
        <v>0</v>
      </c>
      <c r="K479" s="155">
        <f t="shared" si="54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55"/>
        <v>201227344.79893059</v>
      </c>
      <c r="O479" s="155">
        <f t="shared" si="56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52"/>
        <v>67344</v>
      </c>
      <c r="J480" s="163">
        <f t="shared" si="53"/>
        <v>0</v>
      </c>
      <c r="K480" s="155">
        <f t="shared" si="54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55"/>
        <v>201227345.79893059</v>
      </c>
      <c r="O480" s="155">
        <f t="shared" si="56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52"/>
        <v>40000</v>
      </c>
      <c r="J481" s="163">
        <f t="shared" si="53"/>
        <v>0</v>
      </c>
      <c r="K481" s="155">
        <f t="shared" si="54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55"/>
        <v>201227346.79893059</v>
      </c>
      <c r="O481" s="155">
        <f t="shared" si="56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52"/>
        <v>150000</v>
      </c>
      <c r="J482" s="163">
        <f t="shared" si="53"/>
        <v>0</v>
      </c>
      <c r="K482" s="155">
        <f t="shared" si="54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55"/>
        <v>201227347.79893059</v>
      </c>
      <c r="O482" s="155">
        <f t="shared" si="56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52"/>
        <v>4212</v>
      </c>
      <c r="J483" s="163">
        <f t="shared" si="53"/>
        <v>0</v>
      </c>
      <c r="K483" s="155">
        <f t="shared" si="54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55"/>
        <v>201227348.79893059</v>
      </c>
      <c r="O483" s="155">
        <f t="shared" si="56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52"/>
        <v>50000</v>
      </c>
      <c r="J484" s="163">
        <f t="shared" si="53"/>
        <v>0</v>
      </c>
      <c r="K484" s="155">
        <f t="shared" si="54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55"/>
        <v>201227349.79893059</v>
      </c>
      <c r="O484" s="155">
        <f t="shared" si="56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52"/>
        <v>32500</v>
      </c>
      <c r="J485" s="163">
        <f t="shared" si="53"/>
        <v>0</v>
      </c>
      <c r="K485" s="155">
        <f t="shared" si="54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55"/>
        <v>201227350.79893059</v>
      </c>
      <c r="O485" s="155">
        <f t="shared" si="56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52"/>
        <v>37500</v>
      </c>
      <c r="J486" s="163">
        <f t="shared" si="53"/>
        <v>0</v>
      </c>
      <c r="K486" s="155">
        <f t="shared" si="54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55"/>
        <v>201227351.79893059</v>
      </c>
      <c r="O486" s="155">
        <f t="shared" si="56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52"/>
        <v>47800</v>
      </c>
      <c r="J487" s="163">
        <f t="shared" si="53"/>
        <v>0</v>
      </c>
      <c r="K487" s="155">
        <f t="shared" si="54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55"/>
        <v>201227352.79893059</v>
      </c>
      <c r="O487" s="155">
        <f t="shared" si="56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52"/>
        <v>52500</v>
      </c>
      <c r="J488" s="163">
        <f t="shared" si="53"/>
        <v>0</v>
      </c>
      <c r="K488" s="155">
        <f t="shared" si="54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55"/>
        <v>201227353.79893059</v>
      </c>
      <c r="O488" s="155">
        <f t="shared" si="56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52"/>
        <v>63500</v>
      </c>
      <c r="J489" s="163">
        <f t="shared" si="53"/>
        <v>0</v>
      </c>
      <c r="K489" s="155">
        <f t="shared" si="54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55"/>
        <v>201227354.79893059</v>
      </c>
      <c r="O489" s="155">
        <f t="shared" si="56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52"/>
        <v>67500</v>
      </c>
      <c r="J490" s="163">
        <f t="shared" si="53"/>
        <v>0</v>
      </c>
      <c r="K490" s="155">
        <f t="shared" si="54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55"/>
        <v>201227355.79893059</v>
      </c>
      <c r="O490" s="155">
        <f t="shared" si="56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52"/>
        <v>53000</v>
      </c>
      <c r="J491" s="163">
        <f t="shared" si="53"/>
        <v>0</v>
      </c>
      <c r="K491" s="155">
        <f t="shared" si="54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55"/>
        <v>201227356.79893059</v>
      </c>
      <c r="O491" s="155">
        <f t="shared" si="56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52"/>
        <v>34000</v>
      </c>
      <c r="J492" s="163">
        <f t="shared" si="53"/>
        <v>0</v>
      </c>
      <c r="K492" s="155">
        <f t="shared" si="54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55"/>
        <v>201227357.79893059</v>
      </c>
      <c r="O492" s="155">
        <f t="shared" si="56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52"/>
        <v>39500</v>
      </c>
      <c r="J493" s="163">
        <f t="shared" si="53"/>
        <v>0</v>
      </c>
      <c r="K493" s="155">
        <f t="shared" si="54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55"/>
        <v>201227358.79893059</v>
      </c>
      <c r="O493" s="155">
        <f t="shared" si="56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52"/>
        <v>41900</v>
      </c>
      <c r="J494" s="163">
        <f t="shared" si="53"/>
        <v>0</v>
      </c>
      <c r="K494" s="155">
        <f t="shared" si="54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55"/>
        <v>201227359.79893059</v>
      </c>
      <c r="O494" s="155">
        <f t="shared" si="56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52"/>
        <v>44400</v>
      </c>
      <c r="J495" s="163">
        <f t="shared" si="53"/>
        <v>0</v>
      </c>
      <c r="K495" s="155">
        <f t="shared" si="54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55"/>
        <v>201227360.79893059</v>
      </c>
      <c r="O495" s="155">
        <f t="shared" si="56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52"/>
        <v>61800</v>
      </c>
      <c r="J496" s="163">
        <f t="shared" si="53"/>
        <v>0</v>
      </c>
      <c r="K496" s="155">
        <f t="shared" si="54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55"/>
        <v>201227361.79893059</v>
      </c>
      <c r="O496" s="155">
        <f t="shared" si="56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52"/>
        <v>68600</v>
      </c>
      <c r="J497" s="163">
        <f t="shared" si="53"/>
        <v>0</v>
      </c>
      <c r="K497" s="155">
        <f t="shared" si="54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55"/>
        <v>201227362.79893059</v>
      </c>
      <c r="O497" s="155">
        <f t="shared" si="56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52"/>
        <v>68600</v>
      </c>
      <c r="J498" s="163">
        <f t="shared" si="53"/>
        <v>0</v>
      </c>
      <c r="K498" s="155">
        <f t="shared" si="54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55"/>
        <v>201227363.79893059</v>
      </c>
      <c r="O498" s="155">
        <f t="shared" si="56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52"/>
        <v>29600</v>
      </c>
      <c r="J499" s="163">
        <f t="shared" si="53"/>
        <v>0</v>
      </c>
      <c r="K499" s="155">
        <f t="shared" si="54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55"/>
        <v>201227364.79893059</v>
      </c>
      <c r="O499" s="155">
        <f t="shared" si="56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52"/>
        <v>34500</v>
      </c>
      <c r="J500" s="163">
        <f t="shared" si="53"/>
        <v>0</v>
      </c>
      <c r="K500" s="155">
        <f t="shared" si="54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55"/>
        <v>201227365.79893059</v>
      </c>
      <c r="O500" s="155">
        <f t="shared" si="56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52"/>
        <v>44800</v>
      </c>
      <c r="J501" s="163">
        <f t="shared" si="53"/>
        <v>0</v>
      </c>
      <c r="K501" s="155">
        <f t="shared" si="54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55"/>
        <v>201227366.79893059</v>
      </c>
      <c r="O501" s="155">
        <f t="shared" si="56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52"/>
        <v>49500</v>
      </c>
      <c r="J502" s="163">
        <f t="shared" si="53"/>
        <v>0</v>
      </c>
      <c r="K502" s="155">
        <f t="shared" si="54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55"/>
        <v>201227367.79893059</v>
      </c>
      <c r="O502" s="155">
        <f t="shared" si="56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52"/>
        <v>57690</v>
      </c>
      <c r="J503" s="163">
        <f t="shared" si="53"/>
        <v>0</v>
      </c>
      <c r="K503" s="155">
        <f t="shared" si="54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55"/>
        <v>201227368.79893059</v>
      </c>
      <c r="O503" s="155">
        <f t="shared" si="56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52"/>
        <v>60300</v>
      </c>
      <c r="J504" s="163">
        <f t="shared" si="53"/>
        <v>0</v>
      </c>
      <c r="K504" s="155">
        <f t="shared" si="54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55"/>
        <v>201227369.79893059</v>
      </c>
      <c r="O504" s="155">
        <f t="shared" si="56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52"/>
        <v>39900</v>
      </c>
      <c r="J505" s="163">
        <f t="shared" si="53"/>
        <v>0</v>
      </c>
      <c r="K505" s="155">
        <f t="shared" si="54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55"/>
        <v>201227370.79893059</v>
      </c>
      <c r="O505" s="155">
        <f t="shared" si="56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52"/>
        <v>34500</v>
      </c>
      <c r="J506" s="163">
        <f t="shared" si="53"/>
        <v>0</v>
      </c>
      <c r="K506" s="155">
        <f t="shared" si="54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55"/>
        <v>201227371.79893059</v>
      </c>
      <c r="O506" s="155">
        <f t="shared" si="56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52"/>
        <v>37000</v>
      </c>
      <c r="J507" s="163">
        <f t="shared" si="53"/>
        <v>0</v>
      </c>
      <c r="K507" s="155">
        <f t="shared" si="54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55"/>
        <v>201227372.79893059</v>
      </c>
      <c r="O507" s="155">
        <f t="shared" si="56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52"/>
        <v>39500</v>
      </c>
      <c r="J508" s="163">
        <f t="shared" si="53"/>
        <v>0</v>
      </c>
      <c r="K508" s="155">
        <f t="shared" si="54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55"/>
        <v>201227373.79893059</v>
      </c>
      <c r="O508" s="155">
        <f t="shared" si="56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52"/>
        <v>41900</v>
      </c>
      <c r="J509" s="163">
        <f t="shared" si="53"/>
        <v>0</v>
      </c>
      <c r="K509" s="155">
        <f t="shared" si="54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55"/>
        <v>201227374.79893059</v>
      </c>
      <c r="O509" s="155">
        <f t="shared" si="56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52"/>
        <v>51100</v>
      </c>
      <c r="J510" s="163">
        <f t="shared" si="53"/>
        <v>0</v>
      </c>
      <c r="K510" s="155">
        <f t="shared" si="54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55"/>
        <v>201227375.79893059</v>
      </c>
      <c r="O510" s="155">
        <f t="shared" si="56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52"/>
        <v>51800</v>
      </c>
      <c r="J511" s="163">
        <f t="shared" si="53"/>
        <v>0</v>
      </c>
      <c r="K511" s="155">
        <f t="shared" si="54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55"/>
        <v>201227376.79893059</v>
      </c>
      <c r="O511" s="155">
        <f t="shared" si="56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52"/>
        <v>51800</v>
      </c>
      <c r="J512" s="163">
        <f t="shared" si="53"/>
        <v>0</v>
      </c>
      <c r="K512" s="155">
        <f t="shared" si="54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55"/>
        <v>201227377.79893059</v>
      </c>
      <c r="O512" s="155">
        <f t="shared" si="56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52"/>
        <v>75420</v>
      </c>
      <c r="J513" s="163">
        <f t="shared" si="53"/>
        <v>0</v>
      </c>
      <c r="K513" s="155">
        <f t="shared" si="54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55"/>
        <v>201227378.79893059</v>
      </c>
      <c r="O513" s="155">
        <f t="shared" si="56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52"/>
        <v>118440</v>
      </c>
      <c r="J514" s="163">
        <f t="shared" si="53"/>
        <v>0</v>
      </c>
      <c r="K514" s="155">
        <f t="shared" si="54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55"/>
        <v>201227379.79893059</v>
      </c>
      <c r="O514" s="155">
        <f t="shared" si="56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52"/>
        <v>136980</v>
      </c>
      <c r="J515" s="163">
        <f t="shared" si="53"/>
        <v>0</v>
      </c>
      <c r="K515" s="155">
        <f t="shared" si="54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55"/>
        <v>201227380.79893059</v>
      </c>
      <c r="O515" s="155">
        <f t="shared" si="56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52"/>
        <v>172350</v>
      </c>
      <c r="J516" s="163">
        <f t="shared" si="53"/>
        <v>0</v>
      </c>
      <c r="K516" s="155">
        <f t="shared" si="54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55"/>
        <v>201227381.79893059</v>
      </c>
      <c r="O516" s="155">
        <f t="shared" si="56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52"/>
        <v>180000</v>
      </c>
      <c r="J517" s="163">
        <f t="shared" si="53"/>
        <v>0</v>
      </c>
      <c r="K517" s="155">
        <f t="shared" si="54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55"/>
        <v>201227382.79893059</v>
      </c>
      <c r="O517" s="155">
        <f t="shared" si="56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57">IF($I$5=$G$4,G518,(IF($I$5=$F$4,F518,0)))</f>
        <v>135800</v>
      </c>
      <c r="J518" s="163">
        <f t="shared" si="53"/>
        <v>0</v>
      </c>
      <c r="K518" s="155">
        <f t="shared" si="54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55"/>
        <v>201227383.79893059</v>
      </c>
      <c r="O518" s="155">
        <f t="shared" si="56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57"/>
        <v>104200</v>
      </c>
      <c r="J519" s="163">
        <f t="shared" si="53"/>
        <v>0</v>
      </c>
      <c r="K519" s="155">
        <f t="shared" si="54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55"/>
        <v>201227384.79893059</v>
      </c>
      <c r="O519" s="155">
        <f t="shared" si="56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57"/>
        <v>16000</v>
      </c>
      <c r="J520" s="163">
        <f t="shared" si="53"/>
        <v>0</v>
      </c>
      <c r="K520" s="155">
        <f t="shared" si="54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55"/>
        <v>201227385.79893059</v>
      </c>
      <c r="O520" s="155">
        <f t="shared" si="56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57"/>
        <v>118530</v>
      </c>
      <c r="J521" s="163">
        <f t="shared" si="53"/>
        <v>0</v>
      </c>
      <c r="K521" s="155">
        <f t="shared" si="54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55"/>
        <v>201227386.79893059</v>
      </c>
      <c r="O521" s="155">
        <f t="shared" si="56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4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57"/>
        <v>3711.24</v>
      </c>
      <c r="J522" s="163">
        <f t="shared" si="53"/>
        <v>0</v>
      </c>
      <c r="K522" s="155">
        <f t="shared" si="5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55"/>
        <v>201227387.79893059</v>
      </c>
      <c r="O522" s="155">
        <f t="shared" si="56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57"/>
        <v>28000</v>
      </c>
      <c r="J523" s="163">
        <f t="shared" si="53"/>
        <v>0</v>
      </c>
      <c r="K523" s="155">
        <f t="shared" si="5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55"/>
        <v>201227388.79893059</v>
      </c>
      <c r="O523" s="155">
        <f t="shared" si="56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57"/>
        <v>33501.866666666669</v>
      </c>
      <c r="J524" s="163">
        <f t="shared" ref="J524:J587" si="58">IF(D524="MDU-KD",1,0)</f>
        <v>0</v>
      </c>
      <c r="K524" s="155">
        <f t="shared" ref="K524:K587" si="59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60">IF(L524=0,M524,L524)</f>
        <v>201227389.79893059</v>
      </c>
      <c r="O524" s="155">
        <f t="shared" ref="O524:O587" si="61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57"/>
        <v>23310</v>
      </c>
      <c r="J525" s="163">
        <f t="shared" si="58"/>
        <v>0</v>
      </c>
      <c r="K525" s="155">
        <f t="shared" si="59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60"/>
        <v>201227390.79893059</v>
      </c>
      <c r="O525" s="155">
        <f t="shared" si="61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57"/>
        <v>129000</v>
      </c>
      <c r="J526" s="163">
        <f t="shared" si="58"/>
        <v>0</v>
      </c>
      <c r="K526" s="155">
        <f t="shared" si="59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60"/>
        <v>201227391.79893059</v>
      </c>
      <c r="O526" s="155">
        <f t="shared" si="61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57"/>
        <v>145400</v>
      </c>
      <c r="J527" s="163">
        <f t="shared" si="58"/>
        <v>0</v>
      </c>
      <c r="K527" s="155">
        <f t="shared" si="59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60"/>
        <v>201227392.79893059</v>
      </c>
      <c r="O527" s="155">
        <f t="shared" si="61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57"/>
        <v>351751.73281450948</v>
      </c>
      <c r="J528" s="163">
        <f t="shared" si="58"/>
        <v>0</v>
      </c>
      <c r="K528" s="155">
        <f t="shared" si="59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60"/>
        <v>201227393.79893059</v>
      </c>
      <c r="O528" s="155">
        <f t="shared" si="61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57"/>
        <v>250000</v>
      </c>
      <c r="J529" s="163">
        <f t="shared" si="58"/>
        <v>0</v>
      </c>
      <c r="K529" s="155">
        <f t="shared" si="59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60"/>
        <v>201227394.79893059</v>
      </c>
      <c r="O529" s="155">
        <f t="shared" si="61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57"/>
        <v>485097.76536861184</v>
      </c>
      <c r="J530" s="163">
        <f t="shared" si="58"/>
        <v>0</v>
      </c>
      <c r="K530" s="155">
        <f t="shared" si="59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60"/>
        <v>201227395.79893059</v>
      </c>
      <c r="O530" s="155">
        <f t="shared" si="61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57"/>
        <v>423009.82499999995</v>
      </c>
      <c r="J531" s="163">
        <f t="shared" si="58"/>
        <v>0</v>
      </c>
      <c r="K531" s="155">
        <f t="shared" si="59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60"/>
        <v>201227396.79893059</v>
      </c>
      <c r="O531" s="155">
        <f t="shared" si="61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57"/>
        <v>302149.875</v>
      </c>
      <c r="J532" s="163">
        <f t="shared" si="58"/>
        <v>0</v>
      </c>
      <c r="K532" s="155">
        <f t="shared" si="59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60"/>
        <v>201227397.79893059</v>
      </c>
      <c r="O532" s="155">
        <f t="shared" si="61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57"/>
        <v>335990.66099999991</v>
      </c>
      <c r="J533" s="163">
        <f t="shared" si="58"/>
        <v>0</v>
      </c>
      <c r="K533" s="155">
        <f t="shared" si="59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60"/>
        <v>201227398.79893059</v>
      </c>
      <c r="O533" s="155">
        <f t="shared" si="61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57"/>
        <v>2300</v>
      </c>
      <c r="J534" s="163">
        <f t="shared" si="58"/>
        <v>0</v>
      </c>
      <c r="K534" s="155">
        <f t="shared" si="59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60"/>
        <v>201227399.79893059</v>
      </c>
      <c r="O534" s="155">
        <f t="shared" si="61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57"/>
        <v>88000</v>
      </c>
      <c r="J535" s="163">
        <f t="shared" si="58"/>
        <v>0</v>
      </c>
      <c r="K535" s="155">
        <f t="shared" si="59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60"/>
        <v>201227400.79893059</v>
      </c>
      <c r="O535" s="155">
        <f t="shared" si="61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57"/>
        <v>72400</v>
      </c>
      <c r="J536" s="163">
        <f t="shared" si="58"/>
        <v>0</v>
      </c>
      <c r="K536" s="155">
        <f t="shared" si="59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60"/>
        <v>201227401.79893059</v>
      </c>
      <c r="O536" s="155">
        <f t="shared" si="61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57"/>
        <v>123500</v>
      </c>
      <c r="J537" s="163">
        <f t="shared" si="58"/>
        <v>0</v>
      </c>
      <c r="K537" s="155">
        <f t="shared" si="59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60"/>
        <v>201227402.79893059</v>
      </c>
      <c r="O537" s="155">
        <f t="shared" si="61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58"/>
        <v>0</v>
      </c>
      <c r="K538" s="155">
        <f t="shared" si="59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60"/>
        <v>201227403.79893059</v>
      </c>
      <c r="O538" s="155">
        <f t="shared" si="61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57"/>
        <v>71000</v>
      </c>
      <c r="J539" s="163">
        <f t="shared" si="58"/>
        <v>0</v>
      </c>
      <c r="K539" s="155">
        <f t="shared" si="59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60"/>
        <v>201227404.79893059</v>
      </c>
      <c r="O539" s="155">
        <f t="shared" si="61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57"/>
        <v>36000</v>
      </c>
      <c r="J540" s="163">
        <f t="shared" si="58"/>
        <v>0</v>
      </c>
      <c r="K540" s="155">
        <f t="shared" si="59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60"/>
        <v>201227405.79893059</v>
      </c>
      <c r="O540" s="155">
        <f t="shared" si="61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57"/>
        <v>17820</v>
      </c>
      <c r="J541" s="163">
        <f t="shared" si="58"/>
        <v>0</v>
      </c>
      <c r="K541" s="155">
        <f t="shared" si="59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60"/>
        <v>201227406.79893059</v>
      </c>
      <c r="O541" s="155">
        <f t="shared" si="61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57"/>
        <v>22900</v>
      </c>
      <c r="J542" s="163">
        <f t="shared" si="58"/>
        <v>0</v>
      </c>
      <c r="K542" s="155">
        <f t="shared" si="59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60"/>
        <v>201227407.79893059</v>
      </c>
      <c r="O542" s="155">
        <f t="shared" si="61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57"/>
        <v>30800</v>
      </c>
      <c r="J543" s="163">
        <f t="shared" si="58"/>
        <v>0</v>
      </c>
      <c r="K543" s="155">
        <f t="shared" si="59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60"/>
        <v>201227408.79893059</v>
      </c>
      <c r="O543" s="155">
        <f t="shared" si="61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57"/>
        <v>33900</v>
      </c>
      <c r="J544" s="163">
        <f t="shared" si="58"/>
        <v>0</v>
      </c>
      <c r="K544" s="155">
        <f t="shared" si="59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60"/>
        <v>201227409.79893059</v>
      </c>
      <c r="O544" s="155">
        <f t="shared" si="61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57"/>
        <v>30800</v>
      </c>
      <c r="J545" s="163">
        <f t="shared" si="58"/>
        <v>0</v>
      </c>
      <c r="K545" s="155">
        <f t="shared" si="59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60"/>
        <v>201227410.79893059</v>
      </c>
      <c r="O545" s="155">
        <f t="shared" si="61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57"/>
        <v>33900</v>
      </c>
      <c r="J546" s="163">
        <f t="shared" si="58"/>
        <v>0</v>
      </c>
      <c r="K546" s="155">
        <f t="shared" si="59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60"/>
        <v>201227411.79893059</v>
      </c>
      <c r="O546" s="155">
        <f t="shared" si="61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57"/>
        <v>12510</v>
      </c>
      <c r="J547" s="163">
        <f t="shared" si="58"/>
        <v>0</v>
      </c>
      <c r="K547" s="155">
        <f t="shared" si="59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60"/>
        <v>201227412.79893059</v>
      </c>
      <c r="O547" s="155">
        <f t="shared" si="61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57"/>
        <v>15500</v>
      </c>
      <c r="J548" s="163">
        <f t="shared" si="58"/>
        <v>0</v>
      </c>
      <c r="K548" s="155">
        <f t="shared" si="59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60"/>
        <v>201227413.79893059</v>
      </c>
      <c r="O548" s="155">
        <f t="shared" si="61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57"/>
        <v>19500</v>
      </c>
      <c r="J549" s="163">
        <f t="shared" si="58"/>
        <v>0</v>
      </c>
      <c r="K549" s="155">
        <f t="shared" si="59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60"/>
        <v>201227414.79893059</v>
      </c>
      <c r="O549" s="155">
        <f t="shared" si="61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57"/>
        <v>28400</v>
      </c>
      <c r="J550" s="163">
        <f t="shared" si="58"/>
        <v>0</v>
      </c>
      <c r="K550" s="155">
        <f t="shared" si="59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60"/>
        <v>201227415.79893059</v>
      </c>
      <c r="O550" s="155">
        <f t="shared" si="61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57"/>
        <v>28314</v>
      </c>
      <c r="J551" s="163">
        <f t="shared" si="58"/>
        <v>0</v>
      </c>
      <c r="K551" s="155">
        <f t="shared" si="59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60"/>
        <v>201227416.79893059</v>
      </c>
      <c r="O551" s="155">
        <f t="shared" si="61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57"/>
        <v>3510</v>
      </c>
      <c r="J552" s="163">
        <f t="shared" si="58"/>
        <v>0</v>
      </c>
      <c r="K552" s="155">
        <f t="shared" si="59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60"/>
        <v>201227417.79893059</v>
      </c>
      <c r="O552" s="155">
        <f t="shared" si="61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57"/>
        <v>2100</v>
      </c>
      <c r="J553" s="163">
        <f t="shared" si="58"/>
        <v>0</v>
      </c>
      <c r="K553" s="155">
        <f t="shared" si="59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60"/>
        <v>201227418.79893059</v>
      </c>
      <c r="O553" s="155">
        <f t="shared" si="61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57"/>
        <v>40000</v>
      </c>
      <c r="J554" s="163">
        <f t="shared" si="58"/>
        <v>0</v>
      </c>
      <c r="K554" s="155">
        <f t="shared" si="59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60"/>
        <v>201227419.79893059</v>
      </c>
      <c r="O554" s="155">
        <f t="shared" si="61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57"/>
        <v>8550</v>
      </c>
      <c r="J555" s="163">
        <f t="shared" si="58"/>
        <v>0</v>
      </c>
      <c r="K555" s="155">
        <f t="shared" si="59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60"/>
        <v>201227420.79893059</v>
      </c>
      <c r="O555" s="155">
        <f t="shared" si="61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57"/>
        <v>45000</v>
      </c>
      <c r="J556" s="163">
        <f t="shared" si="58"/>
        <v>0</v>
      </c>
      <c r="K556" s="155">
        <f t="shared" si="59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60"/>
        <v>201227421.79893059</v>
      </c>
      <c r="O556" s="155">
        <f t="shared" si="61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57"/>
        <v>2500</v>
      </c>
      <c r="J557" s="163">
        <f t="shared" si="58"/>
        <v>0</v>
      </c>
      <c r="K557" s="155">
        <f t="shared" si="59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60"/>
        <v>201227422.79893059</v>
      </c>
      <c r="O557" s="155">
        <f t="shared" si="61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57"/>
        <v>2500</v>
      </c>
      <c r="J558" s="163">
        <f t="shared" si="58"/>
        <v>0</v>
      </c>
      <c r="K558" s="155">
        <f t="shared" si="59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60"/>
        <v>201227423.79893059</v>
      </c>
      <c r="O558" s="155">
        <f t="shared" si="61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57"/>
        <v>0</v>
      </c>
      <c r="J559" s="163">
        <f t="shared" si="58"/>
        <v>0</v>
      </c>
      <c r="K559" s="155">
        <f t="shared" si="59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60"/>
        <v>0</v>
      </c>
      <c r="O559" s="155">
        <f t="shared" si="61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57"/>
        <v>0</v>
      </c>
      <c r="J560" s="163">
        <f t="shared" si="58"/>
        <v>0</v>
      </c>
      <c r="K560" s="155">
        <f t="shared" si="59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60"/>
        <v>0</v>
      </c>
      <c r="O560" s="155">
        <f t="shared" si="61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57"/>
        <v>6628600</v>
      </c>
      <c r="J561" s="163">
        <f t="shared" si="58"/>
        <v>0</v>
      </c>
      <c r="K561" s="155">
        <f t="shared" si="59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60"/>
        <v>201227424.79893059</v>
      </c>
      <c r="O561" s="155">
        <f t="shared" si="61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57"/>
        <v>6628600</v>
      </c>
      <c r="J562" s="163">
        <f t="shared" si="58"/>
        <v>0</v>
      </c>
      <c r="K562" s="155">
        <f t="shared" si="59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60"/>
        <v>201227425.79893059</v>
      </c>
      <c r="O562" s="155">
        <f t="shared" si="61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57"/>
        <v>6628600</v>
      </c>
      <c r="J563" s="163">
        <f t="shared" si="58"/>
        <v>0</v>
      </c>
      <c r="K563" s="155">
        <f t="shared" si="59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60"/>
        <v>201227426.79893059</v>
      </c>
      <c r="O563" s="155">
        <f t="shared" si="61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57"/>
        <v>7100700</v>
      </c>
      <c r="J564" s="163">
        <f t="shared" si="58"/>
        <v>0</v>
      </c>
      <c r="K564" s="155">
        <f t="shared" si="59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60"/>
        <v>201227427.79893059</v>
      </c>
      <c r="O564" s="155">
        <f t="shared" si="61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57"/>
        <v>7100700</v>
      </c>
      <c r="J565" s="163">
        <f t="shared" si="58"/>
        <v>0</v>
      </c>
      <c r="K565" s="155">
        <f t="shared" si="59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60"/>
        <v>201227428.79893059</v>
      </c>
      <c r="O565" s="155">
        <f t="shared" si="61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57"/>
        <v>7100700</v>
      </c>
      <c r="J566" s="163">
        <f t="shared" si="58"/>
        <v>0</v>
      </c>
      <c r="K566" s="155">
        <f t="shared" si="59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60"/>
        <v>201227429.79893059</v>
      </c>
      <c r="O566" s="155">
        <f t="shared" si="61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57"/>
        <v>7100700</v>
      </c>
      <c r="J567" s="163">
        <f t="shared" si="58"/>
        <v>0</v>
      </c>
      <c r="K567" s="155">
        <f t="shared" si="59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60"/>
        <v>201227430.79893059</v>
      </c>
      <c r="O567" s="155">
        <f t="shared" si="61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57"/>
        <v>5488400</v>
      </c>
      <c r="J568" s="163">
        <f t="shared" si="58"/>
        <v>0</v>
      </c>
      <c r="K568" s="155">
        <f t="shared" si="59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60"/>
        <v>201227431.79893059</v>
      </c>
      <c r="O568" s="155">
        <f t="shared" si="61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57"/>
        <v>5488400</v>
      </c>
      <c r="J569" s="163">
        <f t="shared" si="58"/>
        <v>0</v>
      </c>
      <c r="K569" s="155">
        <f t="shared" si="59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60"/>
        <v>201227432.79893059</v>
      </c>
      <c r="O569" s="155">
        <f t="shared" si="61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57"/>
        <v>5488400</v>
      </c>
      <c r="J570" s="163">
        <f t="shared" si="58"/>
        <v>0</v>
      </c>
      <c r="K570" s="155">
        <f t="shared" si="59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60"/>
        <v>201227433.79893059</v>
      </c>
      <c r="O570" s="155">
        <f t="shared" si="61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57"/>
        <v>6240400</v>
      </c>
      <c r="J571" s="163">
        <f t="shared" si="58"/>
        <v>0</v>
      </c>
      <c r="K571" s="155">
        <f t="shared" si="59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60"/>
        <v>201227434.79893059</v>
      </c>
      <c r="O571" s="155">
        <f t="shared" si="61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57"/>
        <v>6240400</v>
      </c>
      <c r="J572" s="163">
        <f t="shared" si="58"/>
        <v>0</v>
      </c>
      <c r="K572" s="155">
        <f t="shared" si="59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60"/>
        <v>201227435.79893059</v>
      </c>
      <c r="O572" s="155">
        <f t="shared" si="61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57"/>
        <v>6240400</v>
      </c>
      <c r="J573" s="163">
        <f t="shared" si="58"/>
        <v>0</v>
      </c>
      <c r="K573" s="155">
        <f t="shared" si="59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60"/>
        <v>201227436.79893059</v>
      </c>
      <c r="O573" s="155">
        <f t="shared" si="61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57"/>
        <v>6159100</v>
      </c>
      <c r="J574" s="163">
        <f t="shared" si="58"/>
        <v>0</v>
      </c>
      <c r="K574" s="155">
        <f t="shared" si="59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60"/>
        <v>201227437.79893059</v>
      </c>
      <c r="O574" s="155">
        <f t="shared" si="61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57"/>
        <v>6159100</v>
      </c>
      <c r="J575" s="163">
        <f t="shared" si="58"/>
        <v>0</v>
      </c>
      <c r="K575" s="155">
        <f t="shared" si="59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60"/>
        <v>201227438.79893059</v>
      </c>
      <c r="O575" s="155">
        <f t="shared" si="61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57"/>
        <v>6159100</v>
      </c>
      <c r="J576" s="163">
        <f t="shared" si="58"/>
        <v>0</v>
      </c>
      <c r="K576" s="155">
        <f t="shared" si="59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60"/>
        <v>201227439.79893059</v>
      </c>
      <c r="O576" s="155">
        <f t="shared" si="61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57"/>
        <v>5602900</v>
      </c>
      <c r="J577" s="163">
        <f t="shared" si="58"/>
        <v>0</v>
      </c>
      <c r="K577" s="155">
        <f t="shared" si="59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60"/>
        <v>201227440.79893059</v>
      </c>
      <c r="O577" s="155">
        <f t="shared" si="61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57"/>
        <v>8046300</v>
      </c>
      <c r="J578" s="163">
        <f t="shared" si="58"/>
        <v>0</v>
      </c>
      <c r="K578" s="155">
        <f t="shared" si="59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60"/>
        <v>201227441.79893059</v>
      </c>
      <c r="O578" s="155">
        <f t="shared" si="61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57"/>
        <v>8104600</v>
      </c>
      <c r="J579" s="163">
        <f t="shared" si="58"/>
        <v>0</v>
      </c>
      <c r="K579" s="155">
        <f t="shared" si="59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60"/>
        <v>201227442.79893059</v>
      </c>
      <c r="O579" s="155">
        <f t="shared" si="61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57"/>
        <v>8104600</v>
      </c>
      <c r="J580" s="163">
        <f t="shared" si="58"/>
        <v>0</v>
      </c>
      <c r="K580" s="155">
        <f t="shared" si="59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60"/>
        <v>201227443.79893059</v>
      </c>
      <c r="O580" s="155">
        <f t="shared" si="61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57"/>
        <v>5819700</v>
      </c>
      <c r="J581" s="163">
        <f t="shared" si="58"/>
        <v>0</v>
      </c>
      <c r="K581" s="155">
        <f t="shared" si="59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60"/>
        <v>201227444.79893059</v>
      </c>
      <c r="O581" s="155">
        <f t="shared" si="61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57"/>
        <v>5819700</v>
      </c>
      <c r="J582" s="163">
        <f t="shared" si="58"/>
        <v>0</v>
      </c>
      <c r="K582" s="155">
        <f t="shared" si="59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60"/>
        <v>201227445.79893059</v>
      </c>
      <c r="O582" s="155">
        <f t="shared" si="61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62">IF($I$5=$G$4,G583,(IF($I$5=$F$4,F583,0)))</f>
        <v>3183200</v>
      </c>
      <c r="J583" s="163">
        <f t="shared" si="58"/>
        <v>0</v>
      </c>
      <c r="K583" s="155">
        <f t="shared" si="59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60"/>
        <v>201227446.79893059</v>
      </c>
      <c r="O583" s="155">
        <f t="shared" si="61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62"/>
        <v>3183200</v>
      </c>
      <c r="J584" s="163">
        <f t="shared" si="58"/>
        <v>0</v>
      </c>
      <c r="K584" s="155">
        <f t="shared" si="59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60"/>
        <v>201227447.79893059</v>
      </c>
      <c r="O584" s="155">
        <f t="shared" si="61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62"/>
        <v>3789300</v>
      </c>
      <c r="J585" s="163">
        <f t="shared" si="58"/>
        <v>0</v>
      </c>
      <c r="K585" s="155">
        <f t="shared" si="59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60"/>
        <v>201227448.79893059</v>
      </c>
      <c r="O585" s="155">
        <f t="shared" si="61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62"/>
        <v>3269900</v>
      </c>
      <c r="J586" s="163">
        <f t="shared" si="58"/>
        <v>0</v>
      </c>
      <c r="K586" s="155">
        <f t="shared" si="5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60"/>
        <v>201227449.79893059</v>
      </c>
      <c r="O586" s="155">
        <f t="shared" si="61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62"/>
        <v>4656900</v>
      </c>
      <c r="J587" s="163">
        <f t="shared" si="58"/>
        <v>0</v>
      </c>
      <c r="K587" s="155">
        <f t="shared" si="5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60"/>
        <v>201227450.79893059</v>
      </c>
      <c r="O587" s="155">
        <f t="shared" si="61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62"/>
        <v>8149400</v>
      </c>
      <c r="J588" s="163">
        <f t="shared" ref="J588:J651" si="63">IF(D588="MDU-KD",1,0)</f>
        <v>0</v>
      </c>
      <c r="K588" s="155">
        <f t="shared" ref="K588:K651" si="64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65">IF(L588=0,M588,L588)</f>
        <v>201227451.79893059</v>
      </c>
      <c r="O588" s="155">
        <f t="shared" ref="O588:O651" si="66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62"/>
        <v>38800</v>
      </c>
      <c r="J589" s="163">
        <f t="shared" si="63"/>
        <v>0</v>
      </c>
      <c r="K589" s="155">
        <f t="shared" si="64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65"/>
        <v>201227452.79893059</v>
      </c>
      <c r="O589" s="155">
        <f t="shared" si="66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62"/>
        <v>12500</v>
      </c>
      <c r="J590" s="163">
        <f t="shared" si="63"/>
        <v>0</v>
      </c>
      <c r="K590" s="155">
        <f t="shared" si="64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65"/>
        <v>201227453.79893059</v>
      </c>
      <c r="O590" s="155">
        <f t="shared" si="66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62"/>
        <v>6100</v>
      </c>
      <c r="J591" s="163">
        <f t="shared" si="63"/>
        <v>0</v>
      </c>
      <c r="K591" s="155">
        <f t="shared" si="64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65"/>
        <v>201227454.79893059</v>
      </c>
      <c r="O591" s="155">
        <f t="shared" si="66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62"/>
        <v>38718.5</v>
      </c>
      <c r="J592" s="163">
        <f t="shared" si="63"/>
        <v>0</v>
      </c>
      <c r="K592" s="155">
        <f t="shared" si="64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65"/>
        <v>201227455.79893059</v>
      </c>
      <c r="O592" s="155">
        <f t="shared" si="66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62"/>
        <v>218596</v>
      </c>
      <c r="J593" s="163">
        <f t="shared" si="63"/>
        <v>0</v>
      </c>
      <c r="K593" s="155">
        <f t="shared" si="64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65"/>
        <v>201227456.79893059</v>
      </c>
      <c r="O593" s="155">
        <f t="shared" si="66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62"/>
        <v>680475</v>
      </c>
      <c r="J594" s="163">
        <f t="shared" si="63"/>
        <v>0</v>
      </c>
      <c r="K594" s="155">
        <f t="shared" si="64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65"/>
        <v>201227457.79893059</v>
      </c>
      <c r="O594" s="155">
        <f t="shared" si="66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62"/>
        <v>1000000</v>
      </c>
      <c r="J595" s="163">
        <f t="shared" si="63"/>
        <v>0</v>
      </c>
      <c r="K595" s="155">
        <f t="shared" si="64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65"/>
        <v>201227458.79893059</v>
      </c>
      <c r="O595" s="155">
        <f t="shared" si="66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62"/>
        <v>25100</v>
      </c>
      <c r="J596" s="163">
        <f t="shared" si="63"/>
        <v>0</v>
      </c>
      <c r="K596" s="155">
        <f t="shared" si="64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65"/>
        <v>201227459.79893059</v>
      </c>
      <c r="O596" s="155">
        <f t="shared" si="66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62"/>
        <v>8900</v>
      </c>
      <c r="J597" s="163">
        <f t="shared" si="63"/>
        <v>0</v>
      </c>
      <c r="K597" s="155">
        <f t="shared" si="64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65"/>
        <v>201227460.79893059</v>
      </c>
      <c r="O597" s="155">
        <f t="shared" si="66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62"/>
        <v>4100</v>
      </c>
      <c r="J598" s="163">
        <f t="shared" si="63"/>
        <v>0</v>
      </c>
      <c r="K598" s="155">
        <f t="shared" si="64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65"/>
        <v>201227461.79893059</v>
      </c>
      <c r="O598" s="155">
        <f t="shared" si="66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62"/>
        <v>200000</v>
      </c>
      <c r="J599" s="163">
        <f t="shared" si="63"/>
        <v>0</v>
      </c>
      <c r="K599" s="155">
        <f t="shared" si="64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65"/>
        <v>201227462.79893059</v>
      </c>
      <c r="O599" s="155">
        <f t="shared" si="66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62"/>
        <v>0</v>
      </c>
      <c r="J600" s="163">
        <f t="shared" si="63"/>
        <v>0</v>
      </c>
      <c r="K600" s="155">
        <f t="shared" si="64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65"/>
        <v>0</v>
      </c>
      <c r="O600" s="155">
        <f t="shared" si="66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62"/>
        <v>0</v>
      </c>
      <c r="J601" s="163">
        <f t="shared" si="63"/>
        <v>0</v>
      </c>
      <c r="K601" s="155">
        <f t="shared" si="64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65"/>
        <v>0</v>
      </c>
      <c r="O601" s="155">
        <f t="shared" si="66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62"/>
        <v>200000</v>
      </c>
      <c r="J602" s="163">
        <f t="shared" si="63"/>
        <v>0</v>
      </c>
      <c r="K602" s="155">
        <f t="shared" si="64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65"/>
        <v>201227463.79893059</v>
      </c>
      <c r="O602" s="155">
        <f t="shared" si="66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62"/>
        <v>2172500</v>
      </c>
      <c r="J603" s="163">
        <f t="shared" si="63"/>
        <v>0</v>
      </c>
      <c r="K603" s="155">
        <f t="shared" si="64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65"/>
        <v>201227464.79893059</v>
      </c>
      <c r="O603" s="155">
        <f t="shared" si="66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62"/>
        <v>700000</v>
      </c>
      <c r="J604" s="163">
        <f t="shared" si="63"/>
        <v>0</v>
      </c>
      <c r="K604" s="155">
        <f t="shared" si="64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65"/>
        <v>201227465.79893059</v>
      </c>
      <c r="O604" s="155">
        <f t="shared" si="66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62"/>
        <v>490000</v>
      </c>
      <c r="J605" s="163">
        <f t="shared" si="63"/>
        <v>0</v>
      </c>
      <c r="K605" s="155">
        <f t="shared" si="64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65"/>
        <v>201227466.79893059</v>
      </c>
      <c r="O605" s="155">
        <f t="shared" si="66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62"/>
        <v>224000</v>
      </c>
      <c r="J606" s="163">
        <f t="shared" si="63"/>
        <v>0</v>
      </c>
      <c r="K606" s="155">
        <f t="shared" si="64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65"/>
        <v>201227467.79893059</v>
      </c>
      <c r="O606" s="155">
        <f t="shared" si="66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62"/>
        <v>15000</v>
      </c>
      <c r="J607" s="163">
        <f t="shared" si="63"/>
        <v>0</v>
      </c>
      <c r="K607" s="155">
        <f t="shared" si="64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65"/>
        <v>201227468.79893059</v>
      </c>
      <c r="O607" s="155">
        <f t="shared" si="66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62"/>
        <v>1510245</v>
      </c>
      <c r="J608" s="163">
        <f t="shared" si="63"/>
        <v>0</v>
      </c>
      <c r="K608" s="155">
        <f t="shared" si="64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65"/>
        <v>201227469.79893059</v>
      </c>
      <c r="O608" s="155">
        <f t="shared" si="66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62"/>
        <v>0</v>
      </c>
      <c r="J609" s="163">
        <f t="shared" si="63"/>
        <v>0</v>
      </c>
      <c r="K609" s="155">
        <f t="shared" si="64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65"/>
        <v>0</v>
      </c>
      <c r="O609" s="155">
        <f t="shared" si="66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62"/>
        <v>0</v>
      </c>
      <c r="J610" s="163">
        <f t="shared" si="63"/>
        <v>0</v>
      </c>
      <c r="K610" s="155">
        <f t="shared" si="64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65"/>
        <v>0</v>
      </c>
      <c r="O610" s="155">
        <f t="shared" si="66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62"/>
        <v>16226</v>
      </c>
      <c r="J611" s="163">
        <f t="shared" si="63"/>
        <v>0</v>
      </c>
      <c r="K611" s="155">
        <f t="shared" si="64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65"/>
        <v>201227470.79893059</v>
      </c>
      <c r="O611" s="155">
        <f t="shared" si="66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62"/>
        <v>19947</v>
      </c>
      <c r="J612" s="163">
        <f t="shared" si="63"/>
        <v>0</v>
      </c>
      <c r="K612" s="155">
        <f t="shared" si="64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65"/>
        <v>201227471.79893059</v>
      </c>
      <c r="O612" s="155">
        <f t="shared" si="66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62"/>
        <v>26711.899999999998</v>
      </c>
      <c r="J613" s="163">
        <f t="shared" si="63"/>
        <v>0</v>
      </c>
      <c r="K613" s="155">
        <f t="shared" si="64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65"/>
        <v>201227472.79893059</v>
      </c>
      <c r="O613" s="155">
        <f t="shared" si="66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62"/>
        <v>84820.5</v>
      </c>
      <c r="J614" s="163">
        <f t="shared" si="63"/>
        <v>0</v>
      </c>
      <c r="K614" s="155">
        <f t="shared" si="64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65"/>
        <v>201227473.79893059</v>
      </c>
      <c r="O614" s="155">
        <f t="shared" si="66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62"/>
        <v>33550</v>
      </c>
      <c r="J615" s="163">
        <f t="shared" si="63"/>
        <v>0</v>
      </c>
      <c r="K615" s="155">
        <f t="shared" si="64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65"/>
        <v>201227474.79893059</v>
      </c>
      <c r="O615" s="155">
        <f t="shared" si="66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62"/>
        <v>16833.560000000001</v>
      </c>
      <c r="J616" s="163">
        <f t="shared" si="63"/>
        <v>0</v>
      </c>
      <c r="K616" s="155">
        <f t="shared" si="64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65"/>
        <v>201227475.79893059</v>
      </c>
      <c r="O616" s="155">
        <f t="shared" si="66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62"/>
        <v>72742.5</v>
      </c>
      <c r="J617" s="163">
        <f t="shared" si="63"/>
        <v>0</v>
      </c>
      <c r="K617" s="155">
        <f t="shared" si="64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65"/>
        <v>201227476.79893059</v>
      </c>
      <c r="O617" s="155">
        <f t="shared" si="66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62"/>
        <v>45445</v>
      </c>
      <c r="J618" s="163">
        <f t="shared" si="63"/>
        <v>0</v>
      </c>
      <c r="K618" s="155">
        <f t="shared" si="64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65"/>
        <v>201227477.79893059</v>
      </c>
      <c r="O618" s="155">
        <f t="shared" si="66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62"/>
        <v>84820.5</v>
      </c>
      <c r="J619" s="163">
        <f t="shared" si="63"/>
        <v>0</v>
      </c>
      <c r="K619" s="155">
        <f t="shared" si="64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65"/>
        <v>201227478.79893059</v>
      </c>
      <c r="O619" s="155">
        <f t="shared" si="66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62"/>
        <v>53866.659999999996</v>
      </c>
      <c r="J620" s="163">
        <f t="shared" si="63"/>
        <v>0</v>
      </c>
      <c r="K620" s="155">
        <f t="shared" si="64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65"/>
        <v>201227479.79893059</v>
      </c>
      <c r="O620" s="155">
        <f t="shared" si="66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62"/>
        <v>38499.54</v>
      </c>
      <c r="J621" s="163">
        <f t="shared" si="63"/>
        <v>0</v>
      </c>
      <c r="K621" s="155">
        <f t="shared" si="64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65"/>
        <v>201227480.79893059</v>
      </c>
      <c r="O621" s="155">
        <f t="shared" si="66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62"/>
        <v>31720</v>
      </c>
      <c r="J622" s="163">
        <f t="shared" si="63"/>
        <v>0</v>
      </c>
      <c r="K622" s="155">
        <f t="shared" si="64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65"/>
        <v>201227481.79893059</v>
      </c>
      <c r="O622" s="155">
        <f t="shared" si="66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62"/>
        <v>51240</v>
      </c>
      <c r="J623" s="163">
        <f t="shared" si="63"/>
        <v>0</v>
      </c>
      <c r="K623" s="155">
        <f t="shared" si="64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65"/>
        <v>201227482.79893059</v>
      </c>
      <c r="O623" s="155">
        <f t="shared" si="66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62"/>
        <v>3477</v>
      </c>
      <c r="J624" s="163">
        <f t="shared" si="63"/>
        <v>0</v>
      </c>
      <c r="K624" s="155">
        <f t="shared" si="64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65"/>
        <v>201227483.79893059</v>
      </c>
      <c r="O624" s="155">
        <f t="shared" si="66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62"/>
        <v>3477</v>
      </c>
      <c r="J625" s="163">
        <f t="shared" si="63"/>
        <v>0</v>
      </c>
      <c r="K625" s="155">
        <f t="shared" si="64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65"/>
        <v>201227484.79893059</v>
      </c>
      <c r="O625" s="155">
        <f t="shared" si="66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62"/>
        <v>5531.48</v>
      </c>
      <c r="J626" s="163">
        <f t="shared" si="63"/>
        <v>0</v>
      </c>
      <c r="K626" s="155">
        <f t="shared" si="64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65"/>
        <v>201227485.79893059</v>
      </c>
      <c r="O626" s="155">
        <f t="shared" si="66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62"/>
        <v>15000</v>
      </c>
      <c r="J627" s="163">
        <f t="shared" si="63"/>
        <v>0</v>
      </c>
      <c r="K627" s="155">
        <f t="shared" si="64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65"/>
        <v>201227486.79893059</v>
      </c>
      <c r="O627" s="155">
        <f t="shared" si="66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62"/>
        <v>154106.74</v>
      </c>
      <c r="J628" s="163">
        <f t="shared" si="63"/>
        <v>0</v>
      </c>
      <c r="K628" s="155">
        <f t="shared" si="64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65"/>
        <v>201227487.79893059</v>
      </c>
      <c r="O628" s="155">
        <f t="shared" si="66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62"/>
        <v>16226</v>
      </c>
      <c r="J629" s="163">
        <f t="shared" si="63"/>
        <v>0</v>
      </c>
      <c r="K629" s="155">
        <f t="shared" si="64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65"/>
        <v>201227488.79893059</v>
      </c>
      <c r="O629" s="155">
        <f t="shared" si="66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62"/>
        <v>61732</v>
      </c>
      <c r="J630" s="163">
        <f t="shared" si="63"/>
        <v>0</v>
      </c>
      <c r="K630" s="155">
        <f t="shared" si="64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65"/>
        <v>201227489.79893059</v>
      </c>
      <c r="O630" s="155">
        <f t="shared" si="66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62"/>
        <v>34299.08</v>
      </c>
      <c r="J631" s="163">
        <f t="shared" si="63"/>
        <v>0</v>
      </c>
      <c r="K631" s="155">
        <f t="shared" si="64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65"/>
        <v>201227490.79893059</v>
      </c>
      <c r="O631" s="155">
        <f t="shared" si="66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62"/>
        <v>19825</v>
      </c>
      <c r="J632" s="163">
        <f t="shared" si="63"/>
        <v>0</v>
      </c>
      <c r="K632" s="155">
        <f t="shared" si="64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65"/>
        <v>201227491.79893059</v>
      </c>
      <c r="O632" s="155">
        <f t="shared" si="66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63"/>
        <v>0</v>
      </c>
      <c r="K633" s="155">
        <f t="shared" si="64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65"/>
        <v>201227492.79893059</v>
      </c>
      <c r="O633" s="155">
        <f t="shared" si="66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62"/>
        <v>23180</v>
      </c>
      <c r="J634" s="163">
        <f t="shared" si="63"/>
        <v>0</v>
      </c>
      <c r="K634" s="155">
        <f t="shared" si="64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65"/>
        <v>201227493.79893059</v>
      </c>
      <c r="O634" s="155">
        <f t="shared" si="66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62"/>
        <v>482893.08</v>
      </c>
      <c r="J635" s="163">
        <f t="shared" si="63"/>
        <v>0</v>
      </c>
      <c r="K635" s="155">
        <f t="shared" si="64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65"/>
        <v>201227494.79893059</v>
      </c>
      <c r="O635" s="155">
        <f t="shared" si="66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62"/>
        <v>0</v>
      </c>
      <c r="J636" s="163">
        <f t="shared" si="63"/>
        <v>0</v>
      </c>
      <c r="K636" s="155">
        <f t="shared" si="64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65"/>
        <v>0</v>
      </c>
      <c r="O636" s="155">
        <f t="shared" si="66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62"/>
        <v/>
      </c>
      <c r="J637" s="163">
        <f t="shared" si="63"/>
        <v>0</v>
      </c>
      <c r="K637" s="155">
        <f t="shared" si="64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65"/>
        <v>0</v>
      </c>
      <c r="O637" s="155">
        <f t="shared" si="66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62"/>
        <v/>
      </c>
      <c r="J638" s="163">
        <f t="shared" si="63"/>
        <v>0</v>
      </c>
      <c r="K638" s="155">
        <f t="shared" si="64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65"/>
        <v>0</v>
      </c>
      <c r="O638" s="155">
        <f t="shared" si="66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62"/>
        <v>300000</v>
      </c>
      <c r="J639" s="163">
        <f t="shared" si="63"/>
        <v>0</v>
      </c>
      <c r="K639" s="155">
        <f t="shared" si="64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65"/>
        <v>0</v>
      </c>
      <c r="O639" s="155">
        <f t="shared" si="66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62"/>
        <v>95147.5</v>
      </c>
      <c r="J640" s="163">
        <f t="shared" si="63"/>
        <v>0</v>
      </c>
      <c r="K640" s="155">
        <f t="shared" si="64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65"/>
        <v>0</v>
      </c>
      <c r="O640" s="155">
        <f t="shared" si="66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62"/>
        <v>74125</v>
      </c>
      <c r="J641" s="163">
        <f t="shared" si="63"/>
        <v>0</v>
      </c>
      <c r="K641" s="155">
        <f t="shared" si="64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65"/>
        <v>0</v>
      </c>
      <c r="O641" s="155">
        <f t="shared" si="66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62"/>
        <v>150000</v>
      </c>
      <c r="J642" s="163">
        <f t="shared" si="63"/>
        <v>0</v>
      </c>
      <c r="K642" s="155">
        <f t="shared" si="64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65"/>
        <v>0</v>
      </c>
      <c r="O642" s="155">
        <f t="shared" si="66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62"/>
        <v>242999.99999999997</v>
      </c>
      <c r="J643" s="163">
        <f t="shared" si="63"/>
        <v>0</v>
      </c>
      <c r="K643" s="155">
        <f t="shared" si="64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65"/>
        <v>201227495.79893059</v>
      </c>
      <c r="O643" s="155">
        <f t="shared" si="66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62"/>
        <v>1124962.5</v>
      </c>
      <c r="J644" s="163">
        <f t="shared" si="63"/>
        <v>0</v>
      </c>
      <c r="K644" s="155">
        <f t="shared" si="64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65"/>
        <v>201227496.79893059</v>
      </c>
      <c r="O644" s="155">
        <f t="shared" si="66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62"/>
        <v>5065452.75</v>
      </c>
      <c r="J645" s="163">
        <f t="shared" si="63"/>
        <v>0</v>
      </c>
      <c r="K645" s="155">
        <f t="shared" si="64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65"/>
        <v>201227497.79893059</v>
      </c>
      <c r="O645" s="155">
        <f t="shared" si="66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62"/>
        <v>5065452.75</v>
      </c>
      <c r="J646" s="163">
        <f t="shared" si="63"/>
        <v>0</v>
      </c>
      <c r="K646" s="155">
        <f t="shared" si="64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65"/>
        <v>201227498.79893059</v>
      </c>
      <c r="O646" s="155">
        <f t="shared" si="66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62"/>
        <v>185000</v>
      </c>
      <c r="J647" s="163">
        <f t="shared" si="63"/>
        <v>0</v>
      </c>
      <c r="K647" s="155">
        <f t="shared" si="64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65"/>
        <v>201227499.79893059</v>
      </c>
      <c r="O647" s="155">
        <f t="shared" si="66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62"/>
        <v>0</v>
      </c>
      <c r="J648" s="163">
        <f t="shared" si="63"/>
        <v>0</v>
      </c>
      <c r="K648" s="155">
        <f t="shared" si="64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65"/>
        <v>0</v>
      </c>
      <c r="O648" s="155">
        <f t="shared" si="66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62"/>
        <v>0</v>
      </c>
      <c r="J649" s="163">
        <f t="shared" si="63"/>
        <v>0</v>
      </c>
      <c r="K649" s="155">
        <f t="shared" si="64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65"/>
        <v>0</v>
      </c>
      <c r="O649" s="155">
        <f t="shared" si="66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62"/>
        <v>200000</v>
      </c>
      <c r="J650" s="163">
        <f t="shared" si="63"/>
        <v>0</v>
      </c>
      <c r="K650" s="155">
        <f t="shared" si="64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65"/>
        <v>0</v>
      </c>
      <c r="O650" s="155">
        <f t="shared" si="66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62"/>
        <v>230000</v>
      </c>
      <c r="J651" s="163">
        <f t="shared" si="63"/>
        <v>0</v>
      </c>
      <c r="K651" s="155">
        <f t="shared" si="64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65"/>
        <v>0</v>
      </c>
      <c r="O651" s="155">
        <f t="shared" si="66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62"/>
        <v>55000</v>
      </c>
      <c r="J652" s="163">
        <f t="shared" ref="J652:J715" si="67">IF(D652="MDU-KD",1,0)</f>
        <v>0</v>
      </c>
      <c r="K652" s="155">
        <f t="shared" ref="K652:K715" si="68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69">IF(L652=0,M652,L652)</f>
        <v>0</v>
      </c>
      <c r="O652" s="155">
        <f t="shared" ref="O652:O715" si="70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62"/>
        <v>93000</v>
      </c>
      <c r="J653" s="163">
        <f t="shared" si="67"/>
        <v>0</v>
      </c>
      <c r="K653" s="155">
        <f t="shared" si="68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69"/>
        <v>0</v>
      </c>
      <c r="O653" s="155">
        <f t="shared" si="70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62"/>
        <v>85000</v>
      </c>
      <c r="J654" s="163">
        <f t="shared" si="67"/>
        <v>0</v>
      </c>
      <c r="K654" s="155">
        <f t="shared" si="68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69"/>
        <v>0</v>
      </c>
      <c r="O654" s="155">
        <f t="shared" si="70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62"/>
        <v>0</v>
      </c>
      <c r="J655" s="163">
        <f t="shared" si="67"/>
        <v>0</v>
      </c>
      <c r="K655" s="155">
        <f t="shared" si="68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69"/>
        <v>0</v>
      </c>
      <c r="O655" s="155">
        <f t="shared" si="70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62"/>
        <v>12000</v>
      </c>
      <c r="J656" s="163">
        <f t="shared" si="67"/>
        <v>0</v>
      </c>
      <c r="K656" s="155">
        <f t="shared" si="68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69"/>
        <v>201227500.79893059</v>
      </c>
      <c r="O656" s="155">
        <f t="shared" si="70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62"/>
        <v>0</v>
      </c>
      <c r="J657" s="163">
        <f t="shared" si="67"/>
        <v>0</v>
      </c>
      <c r="K657" s="155">
        <f t="shared" si="68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69"/>
        <v>0</v>
      </c>
      <c r="O657" s="155">
        <f t="shared" si="70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62"/>
        <v>0</v>
      </c>
      <c r="J658" s="163">
        <f t="shared" si="67"/>
        <v>0</v>
      </c>
      <c r="K658" s="155">
        <f t="shared" si="68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69"/>
        <v>0</v>
      </c>
      <c r="O658" s="155">
        <f t="shared" si="70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62"/>
        <v>0</v>
      </c>
      <c r="J659" s="163">
        <f t="shared" si="67"/>
        <v>0</v>
      </c>
      <c r="K659" s="155">
        <f t="shared" si="68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69"/>
        <v>0</v>
      </c>
      <c r="O659" s="155">
        <f t="shared" si="70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62"/>
        <v>19800</v>
      </c>
      <c r="J660" s="163">
        <f t="shared" si="67"/>
        <v>0</v>
      </c>
      <c r="K660" s="155">
        <f t="shared" si="68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69"/>
        <v>0</v>
      </c>
      <c r="O660" s="155">
        <f t="shared" si="70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62"/>
        <v>20500</v>
      </c>
      <c r="J661" s="163">
        <f t="shared" si="67"/>
        <v>0</v>
      </c>
      <c r="K661" s="155">
        <f t="shared" si="68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69"/>
        <v>0</v>
      </c>
      <c r="O661" s="155">
        <f t="shared" si="70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62"/>
        <v>27500</v>
      </c>
      <c r="J662" s="163">
        <f t="shared" si="67"/>
        <v>0</v>
      </c>
      <c r="K662" s="155">
        <f t="shared" si="68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69"/>
        <v>0</v>
      </c>
      <c r="O662" s="155">
        <f t="shared" si="70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62"/>
        <v>14900</v>
      </c>
      <c r="J663" s="163">
        <f t="shared" si="67"/>
        <v>0</v>
      </c>
      <c r="K663" s="155">
        <f t="shared" si="68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69"/>
        <v>0</v>
      </c>
      <c r="O663" s="155">
        <f t="shared" si="70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62"/>
        <v>33200</v>
      </c>
      <c r="J664" s="163">
        <f t="shared" si="67"/>
        <v>0</v>
      </c>
      <c r="K664" s="155">
        <f t="shared" si="68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69"/>
        <v>0</v>
      </c>
      <c r="O664" s="155">
        <f t="shared" si="70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62"/>
        <v>35700</v>
      </c>
      <c r="J665" s="163">
        <f t="shared" si="67"/>
        <v>0</v>
      </c>
      <c r="K665" s="155">
        <f t="shared" si="68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69"/>
        <v>0</v>
      </c>
      <c r="O665" s="155">
        <f t="shared" si="70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62"/>
        <v>33200</v>
      </c>
      <c r="J666" s="163">
        <f t="shared" si="67"/>
        <v>0</v>
      </c>
      <c r="K666" s="155">
        <f t="shared" si="68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69"/>
        <v>0</v>
      </c>
      <c r="O666" s="155">
        <f t="shared" si="70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62"/>
        <v>37600</v>
      </c>
      <c r="J667" s="163">
        <f t="shared" si="67"/>
        <v>0</v>
      </c>
      <c r="K667" s="155">
        <f t="shared" si="68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69"/>
        <v>0</v>
      </c>
      <c r="O667" s="155">
        <f t="shared" si="70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62"/>
        <v>33200</v>
      </c>
      <c r="J668" s="163">
        <f t="shared" si="67"/>
        <v>0</v>
      </c>
      <c r="K668" s="155">
        <f t="shared" si="68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69"/>
        <v>0</v>
      </c>
      <c r="O668" s="155">
        <f t="shared" si="70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62"/>
        <v>39800</v>
      </c>
      <c r="J669" s="163">
        <f t="shared" si="67"/>
        <v>0</v>
      </c>
      <c r="K669" s="155">
        <f t="shared" si="68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69"/>
        <v>0</v>
      </c>
      <c r="O669" s="155">
        <f t="shared" si="70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62"/>
        <v>29400</v>
      </c>
      <c r="J670" s="163">
        <f t="shared" si="67"/>
        <v>0</v>
      </c>
      <c r="K670" s="155">
        <f t="shared" si="68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69"/>
        <v>0</v>
      </c>
      <c r="O670" s="155">
        <f t="shared" si="70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62"/>
        <v>35700</v>
      </c>
      <c r="J671" s="163">
        <f t="shared" si="67"/>
        <v>0</v>
      </c>
      <c r="K671" s="155">
        <f t="shared" si="68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69"/>
        <v>0</v>
      </c>
      <c r="O671" s="155">
        <f t="shared" si="70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62"/>
        <v>30700</v>
      </c>
      <c r="J672" s="163">
        <f t="shared" si="67"/>
        <v>0</v>
      </c>
      <c r="K672" s="155">
        <f t="shared" si="68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69"/>
        <v>0</v>
      </c>
      <c r="O672" s="155">
        <f t="shared" si="70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62"/>
        <v>22700</v>
      </c>
      <c r="J673" s="163">
        <f t="shared" si="67"/>
        <v>0</v>
      </c>
      <c r="K673" s="155">
        <f t="shared" si="68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69"/>
        <v>0</v>
      </c>
      <c r="O673" s="155">
        <f t="shared" si="70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62"/>
        <v>19800</v>
      </c>
      <c r="J674" s="163">
        <f t="shared" si="67"/>
        <v>0</v>
      </c>
      <c r="K674" s="155">
        <f t="shared" si="68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69"/>
        <v>0</v>
      </c>
      <c r="O674" s="155">
        <f t="shared" si="70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62"/>
        <v>19800</v>
      </c>
      <c r="J675" s="163">
        <f t="shared" si="67"/>
        <v>0</v>
      </c>
      <c r="K675" s="155">
        <f t="shared" si="68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69"/>
        <v>0</v>
      </c>
      <c r="O675" s="155">
        <f t="shared" si="70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62"/>
        <v>20500</v>
      </c>
      <c r="J676" s="163">
        <f t="shared" si="67"/>
        <v>0</v>
      </c>
      <c r="K676" s="155">
        <f t="shared" si="68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69"/>
        <v>0</v>
      </c>
      <c r="O676" s="155">
        <f t="shared" si="70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62"/>
        <v>20500</v>
      </c>
      <c r="J677" s="163">
        <f t="shared" si="67"/>
        <v>0</v>
      </c>
      <c r="K677" s="155">
        <f t="shared" si="68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69"/>
        <v>0</v>
      </c>
      <c r="O677" s="155">
        <f t="shared" si="70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62"/>
        <v>27500</v>
      </c>
      <c r="J678" s="163">
        <f t="shared" si="67"/>
        <v>0</v>
      </c>
      <c r="K678" s="155">
        <f t="shared" si="68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69"/>
        <v>0</v>
      </c>
      <c r="O678" s="155">
        <f t="shared" si="70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62"/>
        <v>27500</v>
      </c>
      <c r="J679" s="163">
        <f t="shared" si="67"/>
        <v>0</v>
      </c>
      <c r="K679" s="155">
        <f t="shared" si="68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69"/>
        <v>0</v>
      </c>
      <c r="O679" s="155">
        <f t="shared" si="70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62"/>
        <v>22100</v>
      </c>
      <c r="J680" s="163">
        <f t="shared" si="67"/>
        <v>0</v>
      </c>
      <c r="K680" s="155">
        <f t="shared" si="68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69"/>
        <v>0</v>
      </c>
      <c r="O680" s="155">
        <f t="shared" si="70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62"/>
        <v>0</v>
      </c>
      <c r="J681" s="163">
        <f t="shared" si="67"/>
        <v>0</v>
      </c>
      <c r="K681" s="155">
        <f t="shared" si="68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69"/>
        <v>0</v>
      </c>
      <c r="O681" s="155">
        <f t="shared" si="70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62"/>
        <v>0</v>
      </c>
      <c r="J682" s="163">
        <f t="shared" si="67"/>
        <v>0</v>
      </c>
      <c r="K682" s="155">
        <f t="shared" si="68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69"/>
        <v>0</v>
      </c>
      <c r="O682" s="155">
        <f t="shared" si="70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62"/>
        <v>53200</v>
      </c>
      <c r="J683" s="163">
        <f t="shared" si="67"/>
        <v>0</v>
      </c>
      <c r="K683" s="155">
        <f t="shared" si="68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69"/>
        <v>0</v>
      </c>
      <c r="O683" s="155">
        <f t="shared" si="70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62"/>
        <v>61300</v>
      </c>
      <c r="J684" s="163">
        <f t="shared" si="67"/>
        <v>0</v>
      </c>
      <c r="K684" s="155">
        <f t="shared" si="68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69"/>
        <v>0</v>
      </c>
      <c r="O684" s="155">
        <f t="shared" si="70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71">IF($I$5=$G$4,G685,(IF($I$5=$F$4,F685,0)))</f>
        <v>61300</v>
      </c>
      <c r="J685" s="163">
        <f t="shared" si="67"/>
        <v>0</v>
      </c>
      <c r="K685" s="155">
        <f t="shared" si="68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69"/>
        <v>0</v>
      </c>
      <c r="O685" s="155">
        <f t="shared" si="70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71"/>
        <v>80100</v>
      </c>
      <c r="J686" s="163">
        <f t="shared" si="67"/>
        <v>0</v>
      </c>
      <c r="K686" s="155">
        <f t="shared" si="68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69"/>
        <v>0</v>
      </c>
      <c r="O686" s="155">
        <f t="shared" si="70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71"/>
        <v>35700</v>
      </c>
      <c r="J687" s="163">
        <f t="shared" si="67"/>
        <v>0</v>
      </c>
      <c r="K687" s="155">
        <f t="shared" si="68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69"/>
        <v>0</v>
      </c>
      <c r="O687" s="155">
        <f t="shared" si="70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71"/>
        <v>80100</v>
      </c>
      <c r="J688" s="163">
        <f t="shared" si="67"/>
        <v>0</v>
      </c>
      <c r="K688" s="155">
        <f t="shared" si="68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69"/>
        <v>0</v>
      </c>
      <c r="O688" s="155">
        <f t="shared" si="70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71"/>
        <v>84000</v>
      </c>
      <c r="J689" s="163">
        <f t="shared" si="67"/>
        <v>0</v>
      </c>
      <c r="K689" s="155">
        <f t="shared" si="68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69"/>
        <v>0</v>
      </c>
      <c r="O689" s="155">
        <f t="shared" si="70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71"/>
        <v>44000</v>
      </c>
      <c r="J690" s="163">
        <f t="shared" si="67"/>
        <v>0</v>
      </c>
      <c r="K690" s="155">
        <f t="shared" si="68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69"/>
        <v>0</v>
      </c>
      <c r="O690" s="155">
        <f t="shared" si="70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71"/>
        <v>70300</v>
      </c>
      <c r="J691" s="163">
        <f t="shared" si="67"/>
        <v>0</v>
      </c>
      <c r="K691" s="155">
        <f t="shared" si="68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69"/>
        <v>0</v>
      </c>
      <c r="O691" s="155">
        <f t="shared" si="70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71"/>
        <v>70300</v>
      </c>
      <c r="J692" s="163">
        <f t="shared" si="67"/>
        <v>0</v>
      </c>
      <c r="K692" s="155">
        <f t="shared" si="68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69"/>
        <v>0</v>
      </c>
      <c r="O692" s="155">
        <f t="shared" si="70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71"/>
        <v>45200</v>
      </c>
      <c r="J693" s="163">
        <f t="shared" si="67"/>
        <v>0</v>
      </c>
      <c r="K693" s="155">
        <f t="shared" si="68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69"/>
        <v>0</v>
      </c>
      <c r="O693" s="155">
        <f t="shared" si="70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71"/>
        <v>85800</v>
      </c>
      <c r="J694" s="163">
        <f t="shared" si="67"/>
        <v>0</v>
      </c>
      <c r="K694" s="155">
        <f t="shared" si="68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69"/>
        <v>0</v>
      </c>
      <c r="O694" s="155">
        <f t="shared" si="70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71"/>
        <v>85800</v>
      </c>
      <c r="J695" s="163">
        <f t="shared" si="67"/>
        <v>0</v>
      </c>
      <c r="K695" s="155">
        <f t="shared" si="68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69"/>
        <v>0</v>
      </c>
      <c r="O695" s="155">
        <f t="shared" si="70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71"/>
        <v>87700</v>
      </c>
      <c r="J696" s="163">
        <f t="shared" si="67"/>
        <v>0</v>
      </c>
      <c r="K696" s="155">
        <f t="shared" si="68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69"/>
        <v>0</v>
      </c>
      <c r="O696" s="155">
        <f t="shared" si="70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71"/>
        <v>50100</v>
      </c>
      <c r="J697" s="163">
        <f t="shared" si="67"/>
        <v>0</v>
      </c>
      <c r="K697" s="155">
        <f t="shared" si="68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69"/>
        <v>0</v>
      </c>
      <c r="O697" s="155">
        <f t="shared" si="70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71"/>
        <v>50100</v>
      </c>
      <c r="J698" s="163">
        <f t="shared" si="67"/>
        <v>0</v>
      </c>
      <c r="K698" s="155">
        <f t="shared" si="68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69"/>
        <v>0</v>
      </c>
      <c r="O698" s="155">
        <f t="shared" si="70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71"/>
        <v>53800</v>
      </c>
      <c r="J699" s="163">
        <f t="shared" si="67"/>
        <v>0</v>
      </c>
      <c r="K699" s="155">
        <f t="shared" si="68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69"/>
        <v>0</v>
      </c>
      <c r="O699" s="155">
        <f t="shared" si="70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71"/>
        <v>53800</v>
      </c>
      <c r="J700" s="163">
        <f t="shared" si="67"/>
        <v>0</v>
      </c>
      <c r="K700" s="155">
        <f t="shared" si="68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69"/>
        <v>0</v>
      </c>
      <c r="O700" s="155">
        <f t="shared" si="70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71"/>
        <v>53800</v>
      </c>
      <c r="J701" s="163">
        <f t="shared" si="67"/>
        <v>0</v>
      </c>
      <c r="K701" s="155">
        <f t="shared" si="68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69"/>
        <v>0</v>
      </c>
      <c r="O701" s="155">
        <f t="shared" si="70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71"/>
        <v>53800</v>
      </c>
      <c r="J702" s="163">
        <f t="shared" si="67"/>
        <v>0</v>
      </c>
      <c r="K702" s="155">
        <f t="shared" si="68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69"/>
        <v>0</v>
      </c>
      <c r="O702" s="155">
        <f t="shared" si="70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71"/>
        <v>45100</v>
      </c>
      <c r="J703" s="163">
        <f t="shared" si="67"/>
        <v>0</v>
      </c>
      <c r="K703" s="155">
        <f t="shared" si="68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69"/>
        <v>0</v>
      </c>
      <c r="O703" s="155">
        <f t="shared" si="70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71"/>
        <v>44300</v>
      </c>
      <c r="J704" s="163">
        <f t="shared" si="67"/>
        <v>0</v>
      </c>
      <c r="K704" s="155">
        <f t="shared" si="68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69"/>
        <v>0</v>
      </c>
      <c r="O704" s="155">
        <f t="shared" si="70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71"/>
        <v>44300</v>
      </c>
      <c r="J705" s="163">
        <f t="shared" si="67"/>
        <v>0</v>
      </c>
      <c r="K705" s="155">
        <f t="shared" si="68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69"/>
        <v>0</v>
      </c>
      <c r="O705" s="155">
        <f t="shared" si="70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71"/>
        <v>44300</v>
      </c>
      <c r="J706" s="163">
        <f t="shared" si="67"/>
        <v>0</v>
      </c>
      <c r="K706" s="155">
        <f t="shared" si="68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69"/>
        <v>0</v>
      </c>
      <c r="O706" s="155">
        <f t="shared" si="70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71"/>
        <v>44300</v>
      </c>
      <c r="J707" s="163">
        <f t="shared" si="67"/>
        <v>0</v>
      </c>
      <c r="K707" s="155">
        <f t="shared" si="68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69"/>
        <v>0</v>
      </c>
      <c r="O707" s="155">
        <f t="shared" si="70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71"/>
        <v>93100</v>
      </c>
      <c r="J708" s="163">
        <f t="shared" si="67"/>
        <v>0</v>
      </c>
      <c r="K708" s="155">
        <f t="shared" si="68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69"/>
        <v>0</v>
      </c>
      <c r="O708" s="155">
        <f t="shared" si="70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71"/>
        <v>93100</v>
      </c>
      <c r="J709" s="163">
        <f t="shared" si="67"/>
        <v>0</v>
      </c>
      <c r="K709" s="155">
        <f t="shared" si="68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69"/>
        <v>0</v>
      </c>
      <c r="O709" s="155">
        <f t="shared" si="70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71"/>
        <v>88700</v>
      </c>
      <c r="J710" s="163">
        <f t="shared" si="67"/>
        <v>0</v>
      </c>
      <c r="K710" s="155">
        <f t="shared" si="68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69"/>
        <v>0</v>
      </c>
      <c r="O710" s="155">
        <f t="shared" si="70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71"/>
        <v>61700</v>
      </c>
      <c r="J711" s="163">
        <f t="shared" si="67"/>
        <v>0</v>
      </c>
      <c r="K711" s="155">
        <f t="shared" si="68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69"/>
        <v>0</v>
      </c>
      <c r="O711" s="155">
        <f t="shared" si="70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71"/>
        <v>61700</v>
      </c>
      <c r="J712" s="163">
        <f t="shared" si="67"/>
        <v>0</v>
      </c>
      <c r="K712" s="155">
        <f t="shared" si="68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69"/>
        <v>0</v>
      </c>
      <c r="O712" s="155">
        <f t="shared" si="70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71"/>
        <v>99900</v>
      </c>
      <c r="J713" s="163">
        <f t="shared" si="67"/>
        <v>0</v>
      </c>
      <c r="K713" s="155">
        <f t="shared" si="68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69"/>
        <v>0</v>
      </c>
      <c r="O713" s="155">
        <f t="shared" si="70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71"/>
        <v>99900</v>
      </c>
      <c r="J714" s="163">
        <f t="shared" si="67"/>
        <v>0</v>
      </c>
      <c r="K714" s="155">
        <f t="shared" si="6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69"/>
        <v>0</v>
      </c>
      <c r="O714" s="155">
        <f t="shared" si="70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71"/>
        <v>79500</v>
      </c>
      <c r="J715" s="163">
        <f t="shared" si="67"/>
        <v>0</v>
      </c>
      <c r="K715" s="155">
        <f t="shared" si="6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69"/>
        <v>0</v>
      </c>
      <c r="O715" s="155">
        <f t="shared" si="70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71"/>
        <v>74200</v>
      </c>
      <c r="J716" s="163">
        <f t="shared" ref="J716:J779" si="72">IF(D716="MDU-KD",1,0)</f>
        <v>0</v>
      </c>
      <c r="K716" s="155">
        <f t="shared" ref="K716:K779" si="73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74">IF(L716=0,M716,L716)</f>
        <v>0</v>
      </c>
      <c r="O716" s="155">
        <f t="shared" ref="O716:O779" si="75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71"/>
        <v>87700</v>
      </c>
      <c r="J717" s="163">
        <f t="shared" si="72"/>
        <v>0</v>
      </c>
      <c r="K717" s="155">
        <f t="shared" si="73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74"/>
        <v>0</v>
      </c>
      <c r="O717" s="155">
        <f t="shared" si="75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71"/>
        <v>112300</v>
      </c>
      <c r="J718" s="163">
        <f t="shared" si="72"/>
        <v>0</v>
      </c>
      <c r="K718" s="155">
        <f t="shared" si="73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74"/>
        <v>0</v>
      </c>
      <c r="O718" s="155">
        <f t="shared" si="75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71"/>
        <v>87700</v>
      </c>
      <c r="J719" s="163">
        <f t="shared" si="72"/>
        <v>0</v>
      </c>
      <c r="K719" s="155">
        <f t="shared" si="73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74"/>
        <v>0</v>
      </c>
      <c r="O719" s="155">
        <f t="shared" si="75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71"/>
        <v>129900</v>
      </c>
      <c r="J720" s="163">
        <f t="shared" si="72"/>
        <v>0</v>
      </c>
      <c r="K720" s="155">
        <f t="shared" si="73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74"/>
        <v>0</v>
      </c>
      <c r="O720" s="155">
        <f t="shared" si="75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71"/>
        <v>127200</v>
      </c>
      <c r="J721" s="163">
        <f t="shared" si="72"/>
        <v>0</v>
      </c>
      <c r="K721" s="155">
        <f t="shared" si="73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74"/>
        <v>0</v>
      </c>
      <c r="O721" s="155">
        <f t="shared" si="75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71"/>
        <v>116900</v>
      </c>
      <c r="J722" s="163">
        <f t="shared" si="72"/>
        <v>0</v>
      </c>
      <c r="K722" s="155">
        <f t="shared" si="73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74"/>
        <v>0</v>
      </c>
      <c r="O722" s="155">
        <f t="shared" si="75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71"/>
        <v>123100</v>
      </c>
      <c r="J723" s="163">
        <f t="shared" si="72"/>
        <v>0</v>
      </c>
      <c r="K723" s="155">
        <f t="shared" si="73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74"/>
        <v>0</v>
      </c>
      <c r="O723" s="155">
        <f t="shared" si="75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71"/>
        <v>111100</v>
      </c>
      <c r="J724" s="163">
        <f t="shared" si="72"/>
        <v>0</v>
      </c>
      <c r="K724" s="155">
        <f t="shared" si="73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74"/>
        <v>0</v>
      </c>
      <c r="O724" s="155">
        <f t="shared" si="75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71"/>
        <v>129300</v>
      </c>
      <c r="J725" s="163">
        <f t="shared" si="72"/>
        <v>0</v>
      </c>
      <c r="K725" s="155">
        <f t="shared" si="73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74"/>
        <v>0</v>
      </c>
      <c r="O725" s="155">
        <f t="shared" si="75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71"/>
        <v>259800</v>
      </c>
      <c r="J726" s="163">
        <f t="shared" si="72"/>
        <v>0</v>
      </c>
      <c r="K726" s="155">
        <f t="shared" si="73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74"/>
        <v>0</v>
      </c>
      <c r="O726" s="155">
        <f t="shared" si="75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71"/>
        <v>264700</v>
      </c>
      <c r="J727" s="163">
        <f t="shared" si="72"/>
        <v>0</v>
      </c>
      <c r="K727" s="155">
        <f t="shared" si="73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74"/>
        <v>0</v>
      </c>
      <c r="O727" s="155">
        <f t="shared" si="75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71"/>
        <v>173300</v>
      </c>
      <c r="J728" s="163">
        <f t="shared" si="72"/>
        <v>0</v>
      </c>
      <c r="K728" s="155">
        <f t="shared" si="73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74"/>
        <v>0</v>
      </c>
      <c r="O728" s="155">
        <f t="shared" si="75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71"/>
        <v>279500</v>
      </c>
      <c r="J729" s="163">
        <f t="shared" si="72"/>
        <v>0</v>
      </c>
      <c r="K729" s="155">
        <f t="shared" si="73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74"/>
        <v>0</v>
      </c>
      <c r="O729" s="155">
        <f t="shared" si="75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71"/>
        <v>106800</v>
      </c>
      <c r="J730" s="163">
        <f t="shared" si="72"/>
        <v>0</v>
      </c>
      <c r="K730" s="155">
        <f t="shared" si="73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74"/>
        <v>0</v>
      </c>
      <c r="O730" s="155">
        <f t="shared" si="75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71"/>
        <v>122100</v>
      </c>
      <c r="J731" s="163">
        <f t="shared" si="72"/>
        <v>0</v>
      </c>
      <c r="K731" s="155">
        <f t="shared" si="73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74"/>
        <v>0</v>
      </c>
      <c r="O731" s="155">
        <f t="shared" si="75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71"/>
        <v>130500</v>
      </c>
      <c r="J732" s="163">
        <f t="shared" si="72"/>
        <v>0</v>
      </c>
      <c r="K732" s="155">
        <f t="shared" si="73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74"/>
        <v>0</v>
      </c>
      <c r="O732" s="155">
        <f t="shared" si="75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71"/>
        <v>0</v>
      </c>
      <c r="J733" s="163">
        <f t="shared" si="72"/>
        <v>0</v>
      </c>
      <c r="K733" s="155">
        <f t="shared" si="73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74"/>
        <v>0</v>
      </c>
      <c r="O733" s="155">
        <f t="shared" si="75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71"/>
        <v>0</v>
      </c>
      <c r="J734" s="163">
        <f t="shared" si="72"/>
        <v>0</v>
      </c>
      <c r="K734" s="155">
        <f t="shared" si="73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74"/>
        <v>0</v>
      </c>
      <c r="O734" s="155">
        <f t="shared" si="75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71"/>
        <v>85500</v>
      </c>
      <c r="J735" s="163">
        <f t="shared" si="72"/>
        <v>0</v>
      </c>
      <c r="K735" s="155">
        <f t="shared" si="73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74"/>
        <v>0</v>
      </c>
      <c r="O735" s="155">
        <f t="shared" si="75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71"/>
        <v>64700</v>
      </c>
      <c r="J736" s="163">
        <f t="shared" si="72"/>
        <v>0</v>
      </c>
      <c r="K736" s="155">
        <f t="shared" si="73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74"/>
        <v>0</v>
      </c>
      <c r="O736" s="155">
        <f t="shared" si="75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71"/>
        <v>105500</v>
      </c>
      <c r="J737" s="163">
        <f t="shared" si="72"/>
        <v>0</v>
      </c>
      <c r="K737" s="155">
        <f t="shared" si="73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74"/>
        <v>0</v>
      </c>
      <c r="O737" s="155">
        <f t="shared" si="75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71"/>
        <v>110000</v>
      </c>
      <c r="J738" s="163">
        <f t="shared" si="72"/>
        <v>0</v>
      </c>
      <c r="K738" s="155">
        <f t="shared" si="73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74"/>
        <v>0</v>
      </c>
      <c r="O738" s="155">
        <f t="shared" si="75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71"/>
        <v>141700</v>
      </c>
      <c r="J739" s="163">
        <f t="shared" si="72"/>
        <v>0</v>
      </c>
      <c r="K739" s="155">
        <f t="shared" si="73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74"/>
        <v>0</v>
      </c>
      <c r="O739" s="155">
        <f t="shared" si="75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71"/>
        <v>214400</v>
      </c>
      <c r="J740" s="163">
        <f t="shared" si="72"/>
        <v>0</v>
      </c>
      <c r="K740" s="155">
        <f t="shared" si="73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74"/>
        <v>0</v>
      </c>
      <c r="O740" s="155">
        <f t="shared" si="75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71"/>
        <v>0</v>
      </c>
      <c r="J741" s="163">
        <f t="shared" si="72"/>
        <v>0</v>
      </c>
      <c r="K741" s="155">
        <f t="shared" si="73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74"/>
        <v>0</v>
      </c>
      <c r="O741" s="155">
        <f t="shared" si="75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71"/>
        <v>0</v>
      </c>
      <c r="J742" s="163">
        <f t="shared" si="72"/>
        <v>0</v>
      </c>
      <c r="K742" s="155">
        <f t="shared" si="73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74"/>
        <v>0</v>
      </c>
      <c r="O742" s="155">
        <f t="shared" si="75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71"/>
        <v>99400</v>
      </c>
      <c r="J743" s="163">
        <f t="shared" si="72"/>
        <v>0</v>
      </c>
      <c r="K743" s="155">
        <f t="shared" si="73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74"/>
        <v>0</v>
      </c>
      <c r="O743" s="155">
        <f t="shared" si="75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71"/>
        <v>99400</v>
      </c>
      <c r="J744" s="163">
        <f t="shared" si="72"/>
        <v>0</v>
      </c>
      <c r="K744" s="155">
        <f t="shared" si="73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74"/>
        <v>0</v>
      </c>
      <c r="O744" s="155">
        <f t="shared" si="75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71"/>
        <v>99100</v>
      </c>
      <c r="J745" s="163">
        <f t="shared" si="72"/>
        <v>0</v>
      </c>
      <c r="K745" s="155">
        <f t="shared" si="73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74"/>
        <v>0</v>
      </c>
      <c r="O745" s="155">
        <f t="shared" si="75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71"/>
        <v>105000</v>
      </c>
      <c r="J746" s="163">
        <f t="shared" si="72"/>
        <v>0</v>
      </c>
      <c r="K746" s="155">
        <f t="shared" si="73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74"/>
        <v>0</v>
      </c>
      <c r="O746" s="155">
        <f t="shared" si="75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71"/>
        <v>111000</v>
      </c>
      <c r="J747" s="163">
        <f t="shared" si="72"/>
        <v>0</v>
      </c>
      <c r="K747" s="155">
        <f t="shared" si="73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74"/>
        <v>0</v>
      </c>
      <c r="O747" s="155">
        <f t="shared" si="75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71"/>
        <v>81300</v>
      </c>
      <c r="J748" s="163">
        <f t="shared" si="72"/>
        <v>0</v>
      </c>
      <c r="K748" s="155">
        <f t="shared" si="73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74"/>
        <v>0</v>
      </c>
      <c r="O748" s="155">
        <f t="shared" si="75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76">IF($I$5=$G$4,G749,(IF($I$5=$F$4,F749,0)))</f>
        <v>84900</v>
      </c>
      <c r="J749" s="163">
        <f t="shared" si="72"/>
        <v>0</v>
      </c>
      <c r="K749" s="155">
        <f t="shared" si="73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74"/>
        <v>0</v>
      </c>
      <c r="O749" s="155">
        <f t="shared" si="75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76"/>
        <v>94400</v>
      </c>
      <c r="J750" s="163">
        <f t="shared" si="72"/>
        <v>0</v>
      </c>
      <c r="K750" s="155">
        <f t="shared" si="73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74"/>
        <v>0</v>
      </c>
      <c r="O750" s="155">
        <f t="shared" si="75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76"/>
        <v>106300</v>
      </c>
      <c r="J751" s="163">
        <f t="shared" si="72"/>
        <v>0</v>
      </c>
      <c r="K751" s="155">
        <f t="shared" si="73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74"/>
        <v>0</v>
      </c>
      <c r="O751" s="155">
        <f t="shared" si="75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76"/>
        <v>104200</v>
      </c>
      <c r="J752" s="163">
        <f t="shared" si="72"/>
        <v>0</v>
      </c>
      <c r="K752" s="155">
        <f t="shared" si="73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74"/>
        <v>0</v>
      </c>
      <c r="O752" s="155">
        <f t="shared" si="75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76"/>
        <v>104200</v>
      </c>
      <c r="J753" s="163">
        <f t="shared" si="72"/>
        <v>0</v>
      </c>
      <c r="K753" s="155">
        <f t="shared" si="73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74"/>
        <v>0</v>
      </c>
      <c r="O753" s="155">
        <f t="shared" si="75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76"/>
        <v>132200</v>
      </c>
      <c r="J754" s="163">
        <f t="shared" si="72"/>
        <v>0</v>
      </c>
      <c r="K754" s="155">
        <f t="shared" si="73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74"/>
        <v>0</v>
      </c>
      <c r="O754" s="155">
        <f t="shared" si="75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76"/>
        <v>121300</v>
      </c>
      <c r="J755" s="163">
        <f t="shared" si="72"/>
        <v>0</v>
      </c>
      <c r="K755" s="155">
        <f t="shared" si="73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74"/>
        <v>0</v>
      </c>
      <c r="O755" s="155">
        <f t="shared" si="75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76"/>
        <v>82500</v>
      </c>
      <c r="J756" s="163">
        <f t="shared" si="72"/>
        <v>0</v>
      </c>
      <c r="K756" s="155">
        <f t="shared" si="73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74"/>
        <v>0</v>
      </c>
      <c r="O756" s="155">
        <f t="shared" si="75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76"/>
        <v>106900</v>
      </c>
      <c r="J757" s="163">
        <f t="shared" si="72"/>
        <v>0</v>
      </c>
      <c r="K757" s="155">
        <f t="shared" si="73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74"/>
        <v>0</v>
      </c>
      <c r="O757" s="155">
        <f t="shared" si="75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76"/>
        <v>109200</v>
      </c>
      <c r="J758" s="163">
        <f t="shared" si="72"/>
        <v>0</v>
      </c>
      <c r="K758" s="155">
        <f t="shared" si="73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74"/>
        <v>0</v>
      </c>
      <c r="O758" s="155">
        <f t="shared" si="75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76"/>
        <v>96900</v>
      </c>
      <c r="J759" s="163">
        <f t="shared" si="72"/>
        <v>0</v>
      </c>
      <c r="K759" s="155">
        <f t="shared" si="73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74"/>
        <v>0</v>
      </c>
      <c r="O759" s="155">
        <f t="shared" si="75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76"/>
        <v>128100</v>
      </c>
      <c r="J760" s="163">
        <f t="shared" si="72"/>
        <v>0</v>
      </c>
      <c r="K760" s="155">
        <f t="shared" si="73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74"/>
        <v>0</v>
      </c>
      <c r="O760" s="155">
        <f t="shared" si="75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76"/>
        <v>104400</v>
      </c>
      <c r="J761" s="163">
        <f t="shared" si="72"/>
        <v>0</v>
      </c>
      <c r="K761" s="155">
        <f t="shared" si="73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74"/>
        <v>0</v>
      </c>
      <c r="O761" s="155">
        <f t="shared" si="75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76"/>
        <v>214400</v>
      </c>
      <c r="J762" s="163">
        <f t="shared" si="72"/>
        <v>0</v>
      </c>
      <c r="K762" s="155">
        <f t="shared" si="73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74"/>
        <v>0</v>
      </c>
      <c r="O762" s="155">
        <f t="shared" si="75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76"/>
        <v>122500</v>
      </c>
      <c r="J763" s="163">
        <f t="shared" si="72"/>
        <v>0</v>
      </c>
      <c r="K763" s="155">
        <f t="shared" si="73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74"/>
        <v>0</v>
      </c>
      <c r="O763" s="155">
        <f t="shared" si="75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76"/>
        <v>134700</v>
      </c>
      <c r="J764" s="163">
        <f t="shared" si="72"/>
        <v>0</v>
      </c>
      <c r="K764" s="155">
        <f t="shared" si="73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74"/>
        <v>0</v>
      </c>
      <c r="O764" s="155">
        <f t="shared" si="75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76"/>
        <v>158500</v>
      </c>
      <c r="J765" s="163">
        <f t="shared" si="72"/>
        <v>0</v>
      </c>
      <c r="K765" s="155">
        <f t="shared" si="73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74"/>
        <v>0</v>
      </c>
      <c r="O765" s="155">
        <f t="shared" si="75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72"/>
        <v>0</v>
      </c>
      <c r="K766" s="155">
        <f t="shared" si="73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74"/>
        <v>0</v>
      </c>
      <c r="O766" s="155">
        <f t="shared" si="75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76"/>
        <v>103500</v>
      </c>
      <c r="J767" s="163">
        <f t="shared" si="72"/>
        <v>0</v>
      </c>
      <c r="K767" s="155">
        <f t="shared" si="73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74"/>
        <v>0</v>
      </c>
      <c r="O767" s="155">
        <f t="shared" si="75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76"/>
        <v>108700</v>
      </c>
      <c r="J768" s="163">
        <f t="shared" si="72"/>
        <v>0</v>
      </c>
      <c r="K768" s="155">
        <f t="shared" si="73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74"/>
        <v>0</v>
      </c>
      <c r="O768" s="155">
        <f t="shared" si="75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76"/>
        <v>111100</v>
      </c>
      <c r="J769" s="163">
        <f t="shared" si="72"/>
        <v>0</v>
      </c>
      <c r="K769" s="155">
        <f t="shared" si="73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74"/>
        <v>0</v>
      </c>
      <c r="O769" s="155">
        <f t="shared" si="75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76"/>
        <v>254900</v>
      </c>
      <c r="J770" s="163">
        <f t="shared" si="72"/>
        <v>0</v>
      </c>
      <c r="K770" s="155">
        <f t="shared" si="73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74"/>
        <v>0</v>
      </c>
      <c r="O770" s="155">
        <f t="shared" si="75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76"/>
        <v>197500</v>
      </c>
      <c r="J771" s="163">
        <f t="shared" si="72"/>
        <v>0</v>
      </c>
      <c r="K771" s="155">
        <f t="shared" si="73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74"/>
        <v>0</v>
      </c>
      <c r="O771" s="155">
        <f t="shared" si="75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76"/>
        <v>261100</v>
      </c>
      <c r="J772" s="163">
        <f t="shared" si="72"/>
        <v>0</v>
      </c>
      <c r="K772" s="155">
        <f t="shared" si="73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74"/>
        <v>0</v>
      </c>
      <c r="O772" s="155">
        <f t="shared" si="75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76"/>
        <v>197500</v>
      </c>
      <c r="J773" s="163">
        <f t="shared" si="72"/>
        <v>0</v>
      </c>
      <c r="K773" s="155">
        <f t="shared" si="73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74"/>
        <v>0</v>
      </c>
      <c r="O773" s="155">
        <f t="shared" si="75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76"/>
        <v>218400</v>
      </c>
      <c r="J774" s="163">
        <f t="shared" si="72"/>
        <v>0</v>
      </c>
      <c r="K774" s="155">
        <f t="shared" si="73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74"/>
        <v>0</v>
      </c>
      <c r="O774" s="155">
        <f t="shared" si="75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76"/>
        <v>222500</v>
      </c>
      <c r="J775" s="163">
        <f t="shared" si="72"/>
        <v>0</v>
      </c>
      <c r="K775" s="155">
        <f t="shared" si="73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74"/>
        <v>0</v>
      </c>
      <c r="O775" s="155">
        <f t="shared" si="75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76"/>
        <v>173300</v>
      </c>
      <c r="J776" s="163">
        <f t="shared" si="72"/>
        <v>0</v>
      </c>
      <c r="K776" s="155">
        <f t="shared" si="73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74"/>
        <v>0</v>
      </c>
      <c r="O776" s="155">
        <f t="shared" si="75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76"/>
        <v>279500</v>
      </c>
      <c r="J777" s="163">
        <f t="shared" si="72"/>
        <v>0</v>
      </c>
      <c r="K777" s="155">
        <f t="shared" si="73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74"/>
        <v>0</v>
      </c>
      <c r="O777" s="155">
        <f t="shared" si="75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76"/>
        <v>111200</v>
      </c>
      <c r="J778" s="163">
        <f t="shared" si="72"/>
        <v>0</v>
      </c>
      <c r="K778" s="155">
        <f t="shared" si="7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74"/>
        <v>0</v>
      </c>
      <c r="O778" s="155">
        <f t="shared" si="75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76"/>
        <v>111200</v>
      </c>
      <c r="J779" s="163">
        <f t="shared" si="72"/>
        <v>0</v>
      </c>
      <c r="K779" s="155">
        <f t="shared" si="7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74"/>
        <v>0</v>
      </c>
      <c r="O779" s="155">
        <f t="shared" si="75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76"/>
        <v>89800</v>
      </c>
      <c r="J780" s="163">
        <f t="shared" ref="J780:J843" si="77">IF(D780="MDU-KD",1,0)</f>
        <v>0</v>
      </c>
      <c r="K780" s="155">
        <f t="shared" ref="K780:K843" si="78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79">IF(L780=0,M780,L780)</f>
        <v>0</v>
      </c>
      <c r="O780" s="155">
        <f t="shared" ref="O780:O843" si="80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76"/>
        <v>134800</v>
      </c>
      <c r="J781" s="163">
        <f t="shared" si="77"/>
        <v>0</v>
      </c>
      <c r="K781" s="155">
        <f t="shared" si="78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79"/>
        <v>0</v>
      </c>
      <c r="O781" s="155">
        <f t="shared" si="80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76"/>
        <v>134800</v>
      </c>
      <c r="J782" s="163">
        <f t="shared" si="77"/>
        <v>0</v>
      </c>
      <c r="K782" s="155">
        <f t="shared" si="78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79"/>
        <v>0</v>
      </c>
      <c r="O782" s="155">
        <f t="shared" si="80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76"/>
        <v>102600</v>
      </c>
      <c r="J783" s="163">
        <f t="shared" si="77"/>
        <v>0</v>
      </c>
      <c r="K783" s="155">
        <f t="shared" si="78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79"/>
        <v>0</v>
      </c>
      <c r="O783" s="155">
        <f t="shared" si="80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76"/>
        <v>136300</v>
      </c>
      <c r="J784" s="163">
        <f t="shared" si="77"/>
        <v>0</v>
      </c>
      <c r="K784" s="155">
        <f t="shared" si="78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79"/>
        <v>0</v>
      </c>
      <c r="O784" s="155">
        <f t="shared" si="80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76"/>
        <v>140800</v>
      </c>
      <c r="J785" s="163">
        <f t="shared" si="77"/>
        <v>0</v>
      </c>
      <c r="K785" s="155">
        <f t="shared" si="78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79"/>
        <v>0</v>
      </c>
      <c r="O785" s="155">
        <f t="shared" si="80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76"/>
        <v>109700</v>
      </c>
      <c r="J786" s="163">
        <f t="shared" si="77"/>
        <v>0</v>
      </c>
      <c r="K786" s="155">
        <f t="shared" si="78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79"/>
        <v>0</v>
      </c>
      <c r="O786" s="155">
        <f t="shared" si="80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76"/>
        <v>0</v>
      </c>
      <c r="J787" s="163">
        <f t="shared" si="77"/>
        <v>0</v>
      </c>
      <c r="K787" s="155">
        <f t="shared" si="78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79"/>
        <v>0</v>
      </c>
      <c r="O787" s="155">
        <f t="shared" si="80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76"/>
        <v>0</v>
      </c>
      <c r="J788" s="163">
        <f t="shared" si="77"/>
        <v>0</v>
      </c>
      <c r="K788" s="155">
        <f t="shared" si="78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79"/>
        <v>0</v>
      </c>
      <c r="O788" s="155">
        <f t="shared" si="80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76"/>
        <v>197700</v>
      </c>
      <c r="J789" s="163">
        <f t="shared" si="77"/>
        <v>0</v>
      </c>
      <c r="K789" s="155">
        <f t="shared" si="78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79"/>
        <v>0</v>
      </c>
      <c r="O789" s="155">
        <f t="shared" si="80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76"/>
        <v>201000</v>
      </c>
      <c r="J790" s="163">
        <f t="shared" si="77"/>
        <v>0</v>
      </c>
      <c r="K790" s="155">
        <f t="shared" si="78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79"/>
        <v>0</v>
      </c>
      <c r="O790" s="155">
        <f t="shared" si="80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76"/>
        <v>201000</v>
      </c>
      <c r="J791" s="163">
        <f t="shared" si="77"/>
        <v>0</v>
      </c>
      <c r="K791" s="155">
        <f t="shared" si="78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79"/>
        <v>0</v>
      </c>
      <c r="O791" s="155">
        <f t="shared" si="80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76"/>
        <v>210800</v>
      </c>
      <c r="J792" s="163">
        <f t="shared" si="77"/>
        <v>0</v>
      </c>
      <c r="K792" s="155">
        <f t="shared" si="78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79"/>
        <v>0</v>
      </c>
      <c r="O792" s="155">
        <f t="shared" si="80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76"/>
        <v>210800</v>
      </c>
      <c r="J793" s="163">
        <f t="shared" si="77"/>
        <v>0</v>
      </c>
      <c r="K793" s="155">
        <f t="shared" si="78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79"/>
        <v>0</v>
      </c>
      <c r="O793" s="155">
        <f t="shared" si="80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76"/>
        <v>256400</v>
      </c>
      <c r="J794" s="163">
        <f t="shared" si="77"/>
        <v>0</v>
      </c>
      <c r="K794" s="155">
        <f t="shared" si="78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79"/>
        <v>0</v>
      </c>
      <c r="O794" s="155">
        <f t="shared" si="80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76"/>
        <v>253500</v>
      </c>
      <c r="J795" s="163">
        <f t="shared" si="77"/>
        <v>0</v>
      </c>
      <c r="K795" s="155">
        <f t="shared" si="78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79"/>
        <v>0</v>
      </c>
      <c r="O795" s="155">
        <f t="shared" si="80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76"/>
        <v>253500</v>
      </c>
      <c r="J796" s="163">
        <f t="shared" si="77"/>
        <v>0</v>
      </c>
      <c r="K796" s="155">
        <f t="shared" si="78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79"/>
        <v>0</v>
      </c>
      <c r="O796" s="155">
        <f t="shared" si="80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76"/>
        <v>253500</v>
      </c>
      <c r="J797" s="163">
        <f t="shared" si="77"/>
        <v>0</v>
      </c>
      <c r="K797" s="155">
        <f t="shared" si="78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79"/>
        <v>0</v>
      </c>
      <c r="O797" s="155">
        <f t="shared" si="80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76"/>
        <v>253500</v>
      </c>
      <c r="J798" s="163">
        <f t="shared" si="77"/>
        <v>0</v>
      </c>
      <c r="K798" s="155">
        <f t="shared" si="78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79"/>
        <v>0</v>
      </c>
      <c r="O798" s="155">
        <f t="shared" si="80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76"/>
        <v>259800</v>
      </c>
      <c r="J799" s="163">
        <f t="shared" si="77"/>
        <v>0</v>
      </c>
      <c r="K799" s="155">
        <f t="shared" si="78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79"/>
        <v>0</v>
      </c>
      <c r="O799" s="155">
        <f t="shared" si="80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76"/>
        <v>285900</v>
      </c>
      <c r="J800" s="163">
        <f t="shared" si="77"/>
        <v>0</v>
      </c>
      <c r="K800" s="155">
        <f t="shared" si="78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79"/>
        <v>0</v>
      </c>
      <c r="O800" s="155">
        <f t="shared" si="80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76"/>
        <v>428800</v>
      </c>
      <c r="J801" s="163">
        <f t="shared" si="77"/>
        <v>0</v>
      </c>
      <c r="K801" s="155">
        <f t="shared" si="78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79"/>
        <v>0</v>
      </c>
      <c r="O801" s="155">
        <f t="shared" si="80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76"/>
        <v>428800</v>
      </c>
      <c r="J802" s="163">
        <f t="shared" si="77"/>
        <v>0</v>
      </c>
      <c r="K802" s="155">
        <f t="shared" si="78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79"/>
        <v>0</v>
      </c>
      <c r="O802" s="155">
        <f t="shared" si="80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76"/>
        <v>0</v>
      </c>
      <c r="J803" s="163">
        <f t="shared" si="77"/>
        <v>0</v>
      </c>
      <c r="K803" s="155">
        <f t="shared" si="78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79"/>
        <v>0</v>
      </c>
      <c r="O803" s="155">
        <f t="shared" si="80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77"/>
        <v>0</v>
      </c>
      <c r="K804" s="155">
        <f t="shared" si="78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79"/>
        <v>0</v>
      </c>
      <c r="O804" s="155">
        <f t="shared" si="80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76"/>
        <v>42800</v>
      </c>
      <c r="J805" s="163">
        <f t="shared" si="77"/>
        <v>0</v>
      </c>
      <c r="K805" s="155">
        <f t="shared" si="78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79"/>
        <v>0</v>
      </c>
      <c r="O805" s="155">
        <f t="shared" si="80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76"/>
        <v>48100</v>
      </c>
      <c r="J806" s="163">
        <f t="shared" si="77"/>
        <v>0</v>
      </c>
      <c r="K806" s="155">
        <f t="shared" si="78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79"/>
        <v>0</v>
      </c>
      <c r="O806" s="155">
        <f t="shared" si="80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76"/>
        <v>55300</v>
      </c>
      <c r="J807" s="163">
        <f t="shared" si="77"/>
        <v>0</v>
      </c>
      <c r="K807" s="155">
        <f t="shared" si="78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79"/>
        <v>0</v>
      </c>
      <c r="O807" s="155">
        <f t="shared" si="80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76"/>
        <v>51500</v>
      </c>
      <c r="J808" s="163">
        <f t="shared" si="77"/>
        <v>0</v>
      </c>
      <c r="K808" s="155">
        <f t="shared" si="78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79"/>
        <v>0</v>
      </c>
      <c r="O808" s="155">
        <f t="shared" si="80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81">IF($I$5=$G$4,G809,(IF($I$5=$F$4,F809,0)))</f>
        <v>67900</v>
      </c>
      <c r="J809" s="163">
        <f t="shared" si="77"/>
        <v>0</v>
      </c>
      <c r="K809" s="155">
        <f t="shared" si="78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79"/>
        <v>0</v>
      </c>
      <c r="O809" s="155">
        <f t="shared" si="80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81"/>
        <v>56700</v>
      </c>
      <c r="J810" s="163">
        <f t="shared" si="77"/>
        <v>0</v>
      </c>
      <c r="K810" s="155">
        <f t="shared" si="78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79"/>
        <v>0</v>
      </c>
      <c r="O810" s="155">
        <f t="shared" si="80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81"/>
        <v>596900</v>
      </c>
      <c r="J811" s="163">
        <f t="shared" si="77"/>
        <v>0</v>
      </c>
      <c r="K811" s="155">
        <f t="shared" si="78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79"/>
        <v>0</v>
      </c>
      <c r="O811" s="155">
        <f t="shared" si="80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81"/>
        <v>401500</v>
      </c>
      <c r="J812" s="163">
        <f t="shared" si="77"/>
        <v>0</v>
      </c>
      <c r="K812" s="155">
        <f t="shared" si="78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79"/>
        <v>0</v>
      </c>
      <c r="O812" s="155">
        <f t="shared" si="80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81"/>
        <v>0</v>
      </c>
      <c r="J813" s="163">
        <f t="shared" si="77"/>
        <v>0</v>
      </c>
      <c r="K813" s="155">
        <f t="shared" si="78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79"/>
        <v>0</v>
      </c>
      <c r="O813" s="155">
        <f t="shared" si="80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81"/>
        <v>0</v>
      </c>
      <c r="J814" s="163">
        <f t="shared" si="77"/>
        <v>0</v>
      </c>
      <c r="K814" s="155">
        <f t="shared" si="78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79"/>
        <v>0</v>
      </c>
      <c r="O814" s="155">
        <f t="shared" si="80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76"/>
        <v>56400</v>
      </c>
      <c r="J815" s="163">
        <f t="shared" si="77"/>
        <v>0</v>
      </c>
      <c r="K815" s="155">
        <f t="shared" si="78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79"/>
        <v>0</v>
      </c>
      <c r="O815" s="155">
        <f t="shared" si="80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76"/>
        <v>65400</v>
      </c>
      <c r="J816" s="163">
        <f t="shared" si="77"/>
        <v>0</v>
      </c>
      <c r="K816" s="155">
        <f t="shared" si="78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79"/>
        <v>0</v>
      </c>
      <c r="O816" s="155">
        <f t="shared" si="80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76"/>
        <v>16200</v>
      </c>
      <c r="J817" s="163">
        <f t="shared" si="77"/>
        <v>0</v>
      </c>
      <c r="K817" s="155">
        <f t="shared" si="78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79"/>
        <v>0</v>
      </c>
      <c r="O817" s="155">
        <f t="shared" si="80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76"/>
        <v>21200</v>
      </c>
      <c r="J818" s="163">
        <f t="shared" si="77"/>
        <v>0</v>
      </c>
      <c r="K818" s="155">
        <f t="shared" si="78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79"/>
        <v>0</v>
      </c>
      <c r="O818" s="155">
        <f t="shared" si="80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76"/>
        <v>173100</v>
      </c>
      <c r="J819" s="163">
        <f t="shared" si="77"/>
        <v>0</v>
      </c>
      <c r="K819" s="155">
        <f t="shared" si="78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79"/>
        <v>0</v>
      </c>
      <c r="O819" s="155">
        <f t="shared" si="80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76"/>
        <v>1539900</v>
      </c>
      <c r="J820" s="163">
        <f t="shared" si="77"/>
        <v>0</v>
      </c>
      <c r="K820" s="155">
        <f t="shared" si="78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79"/>
        <v>0</v>
      </c>
      <c r="O820" s="155">
        <f t="shared" si="80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76"/>
        <v>31200</v>
      </c>
      <c r="J821" s="163">
        <f t="shared" si="77"/>
        <v>0</v>
      </c>
      <c r="K821" s="155">
        <f t="shared" si="78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79"/>
        <v>0</v>
      </c>
      <c r="O821" s="155">
        <f t="shared" si="80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76"/>
        <v>26500</v>
      </c>
      <c r="J822" s="163">
        <f t="shared" si="77"/>
        <v>0</v>
      </c>
      <c r="K822" s="155">
        <f t="shared" si="78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79"/>
        <v>0</v>
      </c>
      <c r="O822" s="155">
        <f t="shared" si="80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76"/>
        <v>31200</v>
      </c>
      <c r="J823" s="163">
        <f t="shared" si="77"/>
        <v>0</v>
      </c>
      <c r="K823" s="155">
        <f t="shared" si="78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79"/>
        <v>0</v>
      </c>
      <c r="O823" s="155">
        <f t="shared" si="80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76"/>
        <v>31200</v>
      </c>
      <c r="J824" s="163">
        <f t="shared" si="77"/>
        <v>0</v>
      </c>
      <c r="K824" s="155">
        <f t="shared" si="78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79"/>
        <v>0</v>
      </c>
      <c r="O824" s="155">
        <f t="shared" si="80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76"/>
        <v>58400</v>
      </c>
      <c r="J825" s="163">
        <f t="shared" si="77"/>
        <v>0</v>
      </c>
      <c r="K825" s="155">
        <f t="shared" si="78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79"/>
        <v>0</v>
      </c>
      <c r="O825" s="155">
        <f t="shared" si="80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76"/>
        <v>48800</v>
      </c>
      <c r="J826" s="163">
        <f t="shared" si="77"/>
        <v>0</v>
      </c>
      <c r="K826" s="155">
        <f t="shared" si="78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79"/>
        <v>0</v>
      </c>
      <c r="O826" s="155">
        <f t="shared" si="80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82">IF($I$5=$G$4,G827,(IF($I$5=$F$4,F827,0)))</f>
        <v>58400</v>
      </c>
      <c r="J827" s="163">
        <f t="shared" si="77"/>
        <v>0</v>
      </c>
      <c r="K827" s="155">
        <f t="shared" si="78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79"/>
        <v>0</v>
      </c>
      <c r="O827" s="155">
        <f t="shared" si="80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82"/>
        <v>58400</v>
      </c>
      <c r="J828" s="163">
        <f t="shared" si="77"/>
        <v>0</v>
      </c>
      <c r="K828" s="155">
        <f t="shared" si="78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79"/>
        <v>0</v>
      </c>
      <c r="O828" s="155">
        <f t="shared" si="80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82"/>
        <v>45900</v>
      </c>
      <c r="J829" s="163">
        <f t="shared" si="77"/>
        <v>0</v>
      </c>
      <c r="K829" s="155">
        <f t="shared" si="78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79"/>
        <v>0</v>
      </c>
      <c r="O829" s="155">
        <f t="shared" si="80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82"/>
        <v>43100</v>
      </c>
      <c r="J830" s="163">
        <f t="shared" si="77"/>
        <v>0</v>
      </c>
      <c r="K830" s="155">
        <f t="shared" si="78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79"/>
        <v>0</v>
      </c>
      <c r="O830" s="155">
        <f t="shared" si="80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82"/>
        <v>68300</v>
      </c>
      <c r="J831" s="163">
        <f t="shared" si="77"/>
        <v>0</v>
      </c>
      <c r="K831" s="155">
        <f t="shared" si="78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79"/>
        <v>0</v>
      </c>
      <c r="O831" s="155">
        <f t="shared" si="80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82"/>
        <v>48800</v>
      </c>
      <c r="J832" s="163">
        <f t="shared" si="77"/>
        <v>0</v>
      </c>
      <c r="K832" s="155">
        <f t="shared" si="78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79"/>
        <v>0</v>
      </c>
      <c r="O832" s="155">
        <f t="shared" si="80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82"/>
        <v>3843100</v>
      </c>
      <c r="J833" s="163">
        <f t="shared" si="77"/>
        <v>0</v>
      </c>
      <c r="K833" s="155">
        <f t="shared" si="78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79"/>
        <v>0</v>
      </c>
      <c r="O833" s="155">
        <f t="shared" si="80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82"/>
        <v>47200</v>
      </c>
      <c r="J834" s="163">
        <f t="shared" si="77"/>
        <v>0</v>
      </c>
      <c r="K834" s="155">
        <f t="shared" si="78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79"/>
        <v>0</v>
      </c>
      <c r="O834" s="155">
        <f t="shared" si="80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82"/>
        <v>69000</v>
      </c>
      <c r="J835" s="163">
        <f t="shared" si="77"/>
        <v>0</v>
      </c>
      <c r="K835" s="155">
        <f t="shared" si="78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79"/>
        <v>0</v>
      </c>
      <c r="O835" s="155">
        <f t="shared" si="80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82"/>
        <v>31300</v>
      </c>
      <c r="J836" s="163">
        <f t="shared" si="77"/>
        <v>0</v>
      </c>
      <c r="K836" s="155">
        <f t="shared" si="78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79"/>
        <v>0</v>
      </c>
      <c r="O836" s="155">
        <f t="shared" si="80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82"/>
        <v>45600</v>
      </c>
      <c r="J837" s="163">
        <f t="shared" si="77"/>
        <v>0</v>
      </c>
      <c r="K837" s="155">
        <f t="shared" si="78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79"/>
        <v>0</v>
      </c>
      <c r="O837" s="155">
        <f t="shared" si="80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82"/>
        <v>43500</v>
      </c>
      <c r="J838" s="163">
        <f t="shared" si="77"/>
        <v>0</v>
      </c>
      <c r="K838" s="155">
        <f t="shared" si="78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79"/>
        <v>0</v>
      </c>
      <c r="O838" s="155">
        <f t="shared" si="80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82"/>
        <v>43500</v>
      </c>
      <c r="J839" s="163">
        <f t="shared" si="77"/>
        <v>0</v>
      </c>
      <c r="K839" s="155">
        <f t="shared" si="78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79"/>
        <v>0</v>
      </c>
      <c r="O839" s="155">
        <f t="shared" si="80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82"/>
        <v>36600</v>
      </c>
      <c r="J840" s="163">
        <f t="shared" si="77"/>
        <v>0</v>
      </c>
      <c r="K840" s="155">
        <f t="shared" si="78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79"/>
        <v>0</v>
      </c>
      <c r="O840" s="155">
        <f t="shared" si="80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82"/>
        <v>60500</v>
      </c>
      <c r="J841" s="163">
        <f t="shared" si="77"/>
        <v>0</v>
      </c>
      <c r="K841" s="155">
        <f t="shared" si="78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79"/>
        <v>0</v>
      </c>
      <c r="O841" s="155">
        <f t="shared" si="80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82"/>
        <v>60500</v>
      </c>
      <c r="J842" s="163">
        <f t="shared" si="77"/>
        <v>0</v>
      </c>
      <c r="K842" s="155">
        <f t="shared" si="78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9"/>
        <v>0</v>
      </c>
      <c r="O842" s="155">
        <f t="shared" si="80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82"/>
        <v>60500</v>
      </c>
      <c r="J843" s="163">
        <f t="shared" si="77"/>
        <v>0</v>
      </c>
      <c r="K843" s="155">
        <f t="shared" si="78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9"/>
        <v>0</v>
      </c>
      <c r="O843" s="155">
        <f t="shared" si="80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82"/>
        <v>169600</v>
      </c>
      <c r="J844" s="163">
        <f t="shared" ref="J844:J907" si="83">IF(D844="MDU-KD",1,0)</f>
        <v>0</v>
      </c>
      <c r="K844" s="155">
        <f t="shared" ref="K844:K907" si="84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85">IF(L844=0,M844,L844)</f>
        <v>0</v>
      </c>
      <c r="O844" s="155">
        <f t="shared" ref="O844:O907" si="86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82"/>
        <v>169600</v>
      </c>
      <c r="J845" s="163">
        <f t="shared" si="83"/>
        <v>0</v>
      </c>
      <c r="K845" s="155">
        <f t="shared" si="84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85"/>
        <v>0</v>
      </c>
      <c r="O845" s="155">
        <f t="shared" si="86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82"/>
        <v>64700</v>
      </c>
      <c r="J846" s="163">
        <f t="shared" si="83"/>
        <v>0</v>
      </c>
      <c r="K846" s="155">
        <f t="shared" si="84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85"/>
        <v>0</v>
      </c>
      <c r="O846" s="155">
        <f t="shared" si="86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82"/>
        <v>55500</v>
      </c>
      <c r="J847" s="163">
        <f t="shared" si="83"/>
        <v>0</v>
      </c>
      <c r="K847" s="155">
        <f t="shared" si="84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85"/>
        <v>0</v>
      </c>
      <c r="O847" s="155">
        <f t="shared" si="86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82"/>
        <v>55500</v>
      </c>
      <c r="J848" s="163">
        <f t="shared" si="83"/>
        <v>0</v>
      </c>
      <c r="K848" s="155">
        <f t="shared" si="84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85"/>
        <v>0</v>
      </c>
      <c r="O848" s="155">
        <f t="shared" si="86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82"/>
        <v>762100</v>
      </c>
      <c r="J849" s="163">
        <f t="shared" si="83"/>
        <v>0</v>
      </c>
      <c r="K849" s="155">
        <f t="shared" si="84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85"/>
        <v>0</v>
      </c>
      <c r="O849" s="155">
        <f t="shared" si="86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82"/>
        <v>14900</v>
      </c>
      <c r="J850" s="163">
        <f t="shared" si="83"/>
        <v>0</v>
      </c>
      <c r="K850" s="155">
        <f t="shared" si="84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85"/>
        <v>0</v>
      </c>
      <c r="O850" s="155">
        <f t="shared" si="86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82"/>
        <v>614700</v>
      </c>
      <c r="J851" s="163">
        <f t="shared" si="83"/>
        <v>0</v>
      </c>
      <c r="K851" s="155">
        <f t="shared" si="84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85"/>
        <v>0</v>
      </c>
      <c r="O851" s="155">
        <f t="shared" si="86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82"/>
        <v>829000</v>
      </c>
      <c r="J852" s="163">
        <f t="shared" si="83"/>
        <v>0</v>
      </c>
      <c r="K852" s="155">
        <f t="shared" si="84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85"/>
        <v>0</v>
      </c>
      <c r="O852" s="155">
        <f t="shared" si="86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82"/>
        <v>179200</v>
      </c>
      <c r="J853" s="163">
        <f t="shared" si="83"/>
        <v>0</v>
      </c>
      <c r="K853" s="155">
        <f t="shared" si="84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85"/>
        <v>0</v>
      </c>
      <c r="O853" s="155">
        <f t="shared" si="86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82"/>
        <v>14370.766666666666</v>
      </c>
      <c r="J854" s="163">
        <f t="shared" si="83"/>
        <v>0</v>
      </c>
      <c r="K854" s="155">
        <f t="shared" si="84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85"/>
        <v>0</v>
      </c>
      <c r="O854" s="155">
        <f t="shared" si="86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82"/>
        <v>0</v>
      </c>
      <c r="J855" s="163">
        <f t="shared" si="83"/>
        <v>0</v>
      </c>
      <c r="K855" s="155">
        <f t="shared" si="84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85"/>
        <v>0</v>
      </c>
      <c r="O855" s="155">
        <f t="shared" si="86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82"/>
        <v>0</v>
      </c>
      <c r="J856" s="163">
        <f t="shared" si="83"/>
        <v>0</v>
      </c>
      <c r="K856" s="155">
        <f t="shared" si="84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85"/>
        <v>0</v>
      </c>
      <c r="O856" s="155">
        <f t="shared" si="86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82"/>
        <v>1568200</v>
      </c>
      <c r="J857" s="163">
        <f t="shared" si="83"/>
        <v>0</v>
      </c>
      <c r="K857" s="155">
        <f t="shared" si="84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85"/>
        <v>0</v>
      </c>
      <c r="O857" s="155">
        <f t="shared" si="86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82"/>
        <v>3467100</v>
      </c>
      <c r="J858" s="163">
        <f t="shared" si="83"/>
        <v>0</v>
      </c>
      <c r="K858" s="155">
        <f t="shared" si="84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85"/>
        <v>0</v>
      </c>
      <c r="O858" s="155">
        <f t="shared" si="86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82"/>
        <v>3467100</v>
      </c>
      <c r="J859" s="163">
        <f t="shared" si="83"/>
        <v>0</v>
      </c>
      <c r="K859" s="155">
        <f t="shared" si="84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85"/>
        <v>0</v>
      </c>
      <c r="O859" s="155">
        <f t="shared" si="86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82"/>
        <v>1515700</v>
      </c>
      <c r="J860" s="163">
        <f t="shared" si="83"/>
        <v>0</v>
      </c>
      <c r="K860" s="155">
        <f t="shared" si="84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85"/>
        <v>0</v>
      </c>
      <c r="O860" s="155">
        <f t="shared" si="86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82"/>
        <v>0</v>
      </c>
      <c r="J861" s="163">
        <f t="shared" si="83"/>
        <v>0</v>
      </c>
      <c r="K861" s="155">
        <f t="shared" si="84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85"/>
        <v>0</v>
      </c>
      <c r="O861" s="155">
        <f t="shared" si="86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82"/>
        <v>0</v>
      </c>
      <c r="J862" s="163">
        <f t="shared" si="83"/>
        <v>0</v>
      </c>
      <c r="K862" s="155">
        <f t="shared" si="84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85"/>
        <v>0</v>
      </c>
      <c r="O862" s="155">
        <f t="shared" si="86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82"/>
        <v>475700</v>
      </c>
      <c r="J863" s="163">
        <f t="shared" si="83"/>
        <v>0</v>
      </c>
      <c r="K863" s="155">
        <f t="shared" si="84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85"/>
        <v>0</v>
      </c>
      <c r="O863" s="155">
        <f t="shared" si="86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82"/>
        <v>475700</v>
      </c>
      <c r="J864" s="163">
        <f t="shared" si="83"/>
        <v>0</v>
      </c>
      <c r="K864" s="155">
        <f t="shared" si="84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85"/>
        <v>0</v>
      </c>
      <c r="O864" s="155">
        <f t="shared" si="86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82"/>
        <v>371300</v>
      </c>
      <c r="J865" s="163">
        <f t="shared" si="83"/>
        <v>0</v>
      </c>
      <c r="K865" s="155">
        <f t="shared" si="84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85"/>
        <v>0</v>
      </c>
      <c r="O865" s="155">
        <f t="shared" si="86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82"/>
        <v>351700</v>
      </c>
      <c r="J866" s="163">
        <f t="shared" si="83"/>
        <v>0</v>
      </c>
      <c r="K866" s="155">
        <f t="shared" si="84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85"/>
        <v>0</v>
      </c>
      <c r="O866" s="155">
        <f t="shared" si="86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82"/>
        <v>300100</v>
      </c>
      <c r="J867" s="163">
        <f t="shared" si="83"/>
        <v>0</v>
      </c>
      <c r="K867" s="155">
        <f t="shared" si="84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85"/>
        <v>0</v>
      </c>
      <c r="O867" s="155">
        <f t="shared" si="86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82"/>
        <v>290900</v>
      </c>
      <c r="J868" s="163">
        <f t="shared" si="83"/>
        <v>0</v>
      </c>
      <c r="K868" s="155">
        <f t="shared" si="84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85"/>
        <v>0</v>
      </c>
      <c r="O868" s="155">
        <f t="shared" si="86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82"/>
        <v>290600</v>
      </c>
      <c r="J869" s="163">
        <f t="shared" si="83"/>
        <v>0</v>
      </c>
      <c r="K869" s="155">
        <f t="shared" si="84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85"/>
        <v>0</v>
      </c>
      <c r="O869" s="155">
        <f t="shared" si="86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83"/>
        <v>0</v>
      </c>
      <c r="K870" s="155">
        <f t="shared" si="84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85"/>
        <v>0</v>
      </c>
      <c r="O870" s="155">
        <f t="shared" si="86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82"/>
        <v>276000</v>
      </c>
      <c r="J871" s="163">
        <f t="shared" si="83"/>
        <v>0</v>
      </c>
      <c r="K871" s="155">
        <f t="shared" si="84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85"/>
        <v>0</v>
      </c>
      <c r="O871" s="155">
        <f t="shared" si="86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82"/>
        <v>268100</v>
      </c>
      <c r="J872" s="163">
        <f t="shared" si="83"/>
        <v>0</v>
      </c>
      <c r="K872" s="155">
        <f t="shared" si="84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85"/>
        <v>0</v>
      </c>
      <c r="O872" s="155">
        <f t="shared" si="86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82"/>
        <v>222400</v>
      </c>
      <c r="J873" s="163">
        <f t="shared" si="83"/>
        <v>0</v>
      </c>
      <c r="K873" s="155">
        <f t="shared" si="84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85"/>
        <v>0</v>
      </c>
      <c r="O873" s="155">
        <f t="shared" si="86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82"/>
        <v>222400</v>
      </c>
      <c r="J874" s="163">
        <f t="shared" si="83"/>
        <v>0</v>
      </c>
      <c r="K874" s="155">
        <f t="shared" si="84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85"/>
        <v>0</v>
      </c>
      <c r="O874" s="155">
        <f t="shared" si="86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82"/>
        <v>197300</v>
      </c>
      <c r="J875" s="163">
        <f t="shared" si="83"/>
        <v>0</v>
      </c>
      <c r="K875" s="155">
        <f t="shared" si="84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85"/>
        <v>0</v>
      </c>
      <c r="O875" s="155">
        <f t="shared" si="86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82"/>
        <v>149200</v>
      </c>
      <c r="J876" s="163">
        <f t="shared" si="83"/>
        <v>0</v>
      </c>
      <c r="K876" s="155">
        <f t="shared" si="84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85"/>
        <v>0</v>
      </c>
      <c r="O876" s="155">
        <f t="shared" si="86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82"/>
        <v>390200</v>
      </c>
      <c r="J877" s="163">
        <f t="shared" si="83"/>
        <v>0</v>
      </c>
      <c r="K877" s="155">
        <f t="shared" si="84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85"/>
        <v>0</v>
      </c>
      <c r="O877" s="155">
        <f t="shared" si="86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82"/>
        <v>307600</v>
      </c>
      <c r="J878" s="163">
        <f t="shared" si="83"/>
        <v>0</v>
      </c>
      <c r="K878" s="155">
        <f t="shared" si="84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85"/>
        <v>0</v>
      </c>
      <c r="O878" s="155">
        <f t="shared" si="86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82"/>
        <v>261600</v>
      </c>
      <c r="J879" s="163">
        <f t="shared" si="83"/>
        <v>0</v>
      </c>
      <c r="K879" s="155">
        <f t="shared" si="84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85"/>
        <v>0</v>
      </c>
      <c r="O879" s="155">
        <f t="shared" si="86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87">IF($I$5=$G$4,G880,(IF($I$5=$F$4,F880,0)))</f>
        <v>198700</v>
      </c>
      <c r="J880" s="163">
        <f t="shared" si="83"/>
        <v>0</v>
      </c>
      <c r="K880" s="155">
        <f t="shared" si="84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85"/>
        <v>0</v>
      </c>
      <c r="O880" s="155">
        <f t="shared" si="86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87"/>
        <v>272600</v>
      </c>
      <c r="J881" s="163">
        <f t="shared" si="83"/>
        <v>0</v>
      </c>
      <c r="K881" s="155">
        <f t="shared" si="84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85"/>
        <v>0</v>
      </c>
      <c r="O881" s="155">
        <f t="shared" si="86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87"/>
        <v>243400</v>
      </c>
      <c r="J882" s="163">
        <f t="shared" si="83"/>
        <v>0</v>
      </c>
      <c r="K882" s="155">
        <f t="shared" si="84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85"/>
        <v>0</v>
      </c>
      <c r="O882" s="155">
        <f t="shared" si="86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87"/>
        <v>179300</v>
      </c>
      <c r="J883" s="163">
        <f t="shared" si="83"/>
        <v>0</v>
      </c>
      <c r="K883" s="155">
        <f t="shared" si="84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85"/>
        <v>0</v>
      </c>
      <c r="O883" s="155">
        <f t="shared" si="86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87"/>
        <v>151900</v>
      </c>
      <c r="J884" s="163">
        <f t="shared" si="83"/>
        <v>0</v>
      </c>
      <c r="K884" s="155">
        <f t="shared" si="84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85"/>
        <v>0</v>
      </c>
      <c r="O884" s="155">
        <f t="shared" si="86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87"/>
        <v>136485.10978061482</v>
      </c>
      <c r="J885" s="163">
        <f t="shared" si="83"/>
        <v>0</v>
      </c>
      <c r="K885" s="155">
        <f t="shared" si="84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85"/>
        <v>0</v>
      </c>
      <c r="O885" s="155">
        <f t="shared" si="86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87"/>
        <v>125481.16630030893</v>
      </c>
      <c r="J886" s="163">
        <f t="shared" si="83"/>
        <v>0</v>
      </c>
      <c r="K886" s="155">
        <f t="shared" si="84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85"/>
        <v>0</v>
      </c>
      <c r="O886" s="155">
        <f t="shared" si="86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87"/>
        <v>115200</v>
      </c>
      <c r="J887" s="163">
        <f t="shared" si="83"/>
        <v>0</v>
      </c>
      <c r="K887" s="155">
        <f t="shared" si="84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85"/>
        <v>0</v>
      </c>
      <c r="O887" s="155">
        <f t="shared" si="86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87"/>
        <v>115000</v>
      </c>
      <c r="J888" s="163">
        <f t="shared" si="83"/>
        <v>0</v>
      </c>
      <c r="K888" s="155">
        <f t="shared" si="84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85"/>
        <v>0</v>
      </c>
      <c r="O888" s="155">
        <f t="shared" si="86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87"/>
        <v>101800</v>
      </c>
      <c r="J889" s="163">
        <f t="shared" si="83"/>
        <v>0</v>
      </c>
      <c r="K889" s="155">
        <f t="shared" si="84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85"/>
        <v>0</v>
      </c>
      <c r="O889" s="155">
        <f t="shared" si="86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87"/>
        <v>523270.00000000006</v>
      </c>
      <c r="J890" s="163">
        <f t="shared" si="83"/>
        <v>0</v>
      </c>
      <c r="K890" s="155">
        <f t="shared" si="84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85"/>
        <v>0</v>
      </c>
      <c r="O890" s="155">
        <f t="shared" si="86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87"/>
        <v>523270.00000000006</v>
      </c>
      <c r="J891" s="163">
        <f t="shared" si="83"/>
        <v>0</v>
      </c>
      <c r="K891" s="155">
        <f t="shared" si="84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85"/>
        <v>0</v>
      </c>
      <c r="O891" s="155">
        <f t="shared" si="86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87"/>
        <v>408430.00000000006</v>
      </c>
      <c r="J892" s="163">
        <f t="shared" si="83"/>
        <v>0</v>
      </c>
      <c r="K892" s="155">
        <f t="shared" si="84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85"/>
        <v>0</v>
      </c>
      <c r="O892" s="155">
        <f t="shared" si="86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87"/>
        <v>386870.00000000006</v>
      </c>
      <c r="J893" s="163">
        <f t="shared" si="83"/>
        <v>0</v>
      </c>
      <c r="K893" s="155">
        <f t="shared" si="84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85"/>
        <v>0</v>
      </c>
      <c r="O893" s="155">
        <f t="shared" si="86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87"/>
        <v>330110</v>
      </c>
      <c r="J894" s="163">
        <f t="shared" si="83"/>
        <v>0</v>
      </c>
      <c r="K894" s="155">
        <f t="shared" si="84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85"/>
        <v>0</v>
      </c>
      <c r="O894" s="155">
        <f t="shared" si="86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87"/>
        <v>319990</v>
      </c>
      <c r="J895" s="163">
        <f t="shared" si="83"/>
        <v>0</v>
      </c>
      <c r="K895" s="155">
        <f t="shared" si="84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85"/>
        <v>0</v>
      </c>
      <c r="O895" s="155">
        <f t="shared" si="86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87"/>
        <v>319660</v>
      </c>
      <c r="J896" s="163">
        <f t="shared" si="83"/>
        <v>0</v>
      </c>
      <c r="K896" s="155">
        <f t="shared" si="84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85"/>
        <v>0</v>
      </c>
      <c r="O896" s="155">
        <f t="shared" si="86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87"/>
        <v>271700</v>
      </c>
      <c r="J897" s="163">
        <f t="shared" si="83"/>
        <v>0</v>
      </c>
      <c r="K897" s="155">
        <f t="shared" si="84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85"/>
        <v>0</v>
      </c>
      <c r="O897" s="155">
        <f t="shared" si="86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87"/>
        <v>303600</v>
      </c>
      <c r="J898" s="163">
        <f t="shared" si="83"/>
        <v>0</v>
      </c>
      <c r="K898" s="155">
        <f t="shared" si="84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85"/>
        <v>0</v>
      </c>
      <c r="O898" s="155">
        <f t="shared" si="86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87"/>
        <v>294910</v>
      </c>
      <c r="J899" s="163">
        <f t="shared" si="83"/>
        <v>0</v>
      </c>
      <c r="K899" s="155">
        <f t="shared" si="84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85"/>
        <v>0</v>
      </c>
      <c r="O899" s="155">
        <f t="shared" si="86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87"/>
        <v>244640.00000000003</v>
      </c>
      <c r="J900" s="163">
        <f t="shared" si="83"/>
        <v>0</v>
      </c>
      <c r="K900" s="155">
        <f t="shared" si="84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85"/>
        <v>0</v>
      </c>
      <c r="O900" s="155">
        <f t="shared" si="86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87"/>
        <v>244640.00000000003</v>
      </c>
      <c r="J901" s="163">
        <f t="shared" si="83"/>
        <v>0</v>
      </c>
      <c r="K901" s="155">
        <f t="shared" si="84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85"/>
        <v>0</v>
      </c>
      <c r="O901" s="155">
        <f t="shared" si="86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87"/>
        <v>217030.00000000003</v>
      </c>
      <c r="J902" s="163">
        <f t="shared" si="83"/>
        <v>0</v>
      </c>
      <c r="K902" s="155">
        <f t="shared" si="84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85"/>
        <v>0</v>
      </c>
      <c r="O902" s="155">
        <f t="shared" si="86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87"/>
        <v>164120</v>
      </c>
      <c r="J903" s="163">
        <f t="shared" si="83"/>
        <v>0</v>
      </c>
      <c r="K903" s="155">
        <f t="shared" si="84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85"/>
        <v>0</v>
      </c>
      <c r="O903" s="155">
        <f t="shared" si="86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87"/>
        <v>429220.00000000006</v>
      </c>
      <c r="J904" s="163">
        <f t="shared" si="83"/>
        <v>0</v>
      </c>
      <c r="K904" s="155">
        <f t="shared" si="84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85"/>
        <v>0</v>
      </c>
      <c r="O904" s="155">
        <f t="shared" si="86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87"/>
        <v>338360</v>
      </c>
      <c r="J905" s="163">
        <f t="shared" si="83"/>
        <v>0</v>
      </c>
      <c r="K905" s="155">
        <f t="shared" si="84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85"/>
        <v>0</v>
      </c>
      <c r="O905" s="155">
        <f t="shared" si="86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87"/>
        <v>287760</v>
      </c>
      <c r="J906" s="163">
        <f t="shared" si="83"/>
        <v>0</v>
      </c>
      <c r="K906" s="155">
        <f t="shared" si="8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85"/>
        <v>0</v>
      </c>
      <c r="O906" s="155">
        <f t="shared" si="86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87"/>
        <v>218570.00000000003</v>
      </c>
      <c r="J907" s="163">
        <f t="shared" si="83"/>
        <v>0</v>
      </c>
      <c r="K907" s="155">
        <f t="shared" si="8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85"/>
        <v>0</v>
      </c>
      <c r="O907" s="155">
        <f t="shared" si="86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87"/>
        <v>299860</v>
      </c>
      <c r="J908" s="163">
        <f t="shared" ref="J908:J971" si="88">IF(D908="MDU-KD",1,0)</f>
        <v>0</v>
      </c>
      <c r="K908" s="155">
        <f t="shared" ref="K908:K971" si="89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90">IF(L908=0,M908,L908)</f>
        <v>0</v>
      </c>
      <c r="O908" s="155">
        <f t="shared" ref="O908:O971" si="91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87"/>
        <v>267740</v>
      </c>
      <c r="J909" s="163">
        <f t="shared" si="88"/>
        <v>0</v>
      </c>
      <c r="K909" s="155">
        <f t="shared" si="89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90"/>
        <v>0</v>
      </c>
      <c r="O909" s="155">
        <f t="shared" si="91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87"/>
        <v>197230.00000000003</v>
      </c>
      <c r="J910" s="163">
        <f t="shared" si="88"/>
        <v>0</v>
      </c>
      <c r="K910" s="155">
        <f t="shared" si="89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90"/>
        <v>0</v>
      </c>
      <c r="O910" s="155">
        <f t="shared" si="91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87"/>
        <v>167090</v>
      </c>
      <c r="J911" s="163">
        <f t="shared" si="88"/>
        <v>0</v>
      </c>
      <c r="K911" s="155">
        <f t="shared" si="89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90"/>
        <v>0</v>
      </c>
      <c r="O911" s="155">
        <f t="shared" si="91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87"/>
        <v>150133.62075867632</v>
      </c>
      <c r="J912" s="163">
        <f t="shared" si="88"/>
        <v>0</v>
      </c>
      <c r="K912" s="155">
        <f t="shared" si="89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90"/>
        <v>0</v>
      </c>
      <c r="O912" s="155">
        <f t="shared" si="91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87"/>
        <v>138029.28293033983</v>
      </c>
      <c r="J913" s="163">
        <f t="shared" si="88"/>
        <v>0</v>
      </c>
      <c r="K913" s="155">
        <f t="shared" si="89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90"/>
        <v>0</v>
      </c>
      <c r="O913" s="155">
        <f t="shared" si="91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87"/>
        <v>126720.00000000001</v>
      </c>
      <c r="J914" s="163">
        <f t="shared" si="88"/>
        <v>0</v>
      </c>
      <c r="K914" s="155">
        <f t="shared" si="89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90"/>
        <v>0</v>
      </c>
      <c r="O914" s="155">
        <f t="shared" si="91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87"/>
        <v>126500.00000000001</v>
      </c>
      <c r="J915" s="163">
        <f t="shared" si="88"/>
        <v>0</v>
      </c>
      <c r="K915" s="155">
        <f t="shared" si="89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90"/>
        <v>0</v>
      </c>
      <c r="O915" s="155">
        <f t="shared" si="91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87"/>
        <v>111980.00000000001</v>
      </c>
      <c r="J916" s="163">
        <f t="shared" si="88"/>
        <v>0</v>
      </c>
      <c r="K916" s="155">
        <f t="shared" si="89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90"/>
        <v>0</v>
      </c>
      <c r="O916" s="155">
        <f t="shared" si="91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87"/>
        <v>382400</v>
      </c>
      <c r="J917" s="163">
        <f t="shared" si="88"/>
        <v>0</v>
      </c>
      <c r="K917" s="155">
        <f t="shared" si="89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90"/>
        <v>0</v>
      </c>
      <c r="O917" s="155">
        <f t="shared" si="91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87"/>
        <v>662100</v>
      </c>
      <c r="J918" s="163">
        <f t="shared" si="88"/>
        <v>0</v>
      </c>
      <c r="K918" s="155">
        <f t="shared" si="89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90"/>
        <v>0</v>
      </c>
      <c r="O918" s="155">
        <f t="shared" si="91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87"/>
        <v>0</v>
      </c>
      <c r="J919" s="163">
        <f t="shared" si="88"/>
        <v>0</v>
      </c>
      <c r="K919" s="155">
        <f t="shared" si="89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90"/>
        <v>0</v>
      </c>
      <c r="O919" s="155">
        <f t="shared" si="91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87"/>
        <v>0</v>
      </c>
      <c r="J920" s="163">
        <f t="shared" si="88"/>
        <v>0</v>
      </c>
      <c r="K920" s="155">
        <f t="shared" si="89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90"/>
        <v>0</v>
      </c>
      <c r="O920" s="155">
        <f t="shared" si="91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87"/>
        <v>285500</v>
      </c>
      <c r="J921" s="163">
        <f t="shared" si="88"/>
        <v>0</v>
      </c>
      <c r="K921" s="155">
        <f t="shared" si="89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90"/>
        <v>0</v>
      </c>
      <c r="O921" s="155">
        <f t="shared" si="91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87"/>
        <v>240000</v>
      </c>
      <c r="J922" s="163">
        <f t="shared" si="88"/>
        <v>0</v>
      </c>
      <c r="K922" s="155">
        <f t="shared" si="89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90"/>
        <v>0</v>
      </c>
      <c r="O922" s="155">
        <f t="shared" si="91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87"/>
        <v>220800</v>
      </c>
      <c r="J923" s="163">
        <f t="shared" si="88"/>
        <v>0</v>
      </c>
      <c r="K923" s="155">
        <f t="shared" si="89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90"/>
        <v>0</v>
      </c>
      <c r="O923" s="155">
        <f t="shared" si="91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87"/>
        <v>164300</v>
      </c>
      <c r="J924" s="163">
        <f t="shared" si="88"/>
        <v>0</v>
      </c>
      <c r="K924" s="155">
        <f t="shared" si="89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90"/>
        <v>0</v>
      </c>
      <c r="O924" s="155">
        <f t="shared" si="91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87"/>
        <v>111700</v>
      </c>
      <c r="J925" s="163">
        <f t="shared" si="88"/>
        <v>0</v>
      </c>
      <c r="K925" s="155">
        <f t="shared" si="89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90"/>
        <v>0</v>
      </c>
      <c r="O925" s="155">
        <f t="shared" si="91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87"/>
        <v>223500</v>
      </c>
      <c r="J926" s="163">
        <f t="shared" si="88"/>
        <v>0</v>
      </c>
      <c r="K926" s="155">
        <f t="shared" si="89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90"/>
        <v>0</v>
      </c>
      <c r="O926" s="155">
        <f t="shared" si="91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87"/>
        <v>179000</v>
      </c>
      <c r="J927" s="163">
        <f t="shared" si="88"/>
        <v>0</v>
      </c>
      <c r="K927" s="155">
        <f t="shared" si="89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90"/>
        <v>0</v>
      </c>
      <c r="O927" s="155">
        <f t="shared" si="91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87"/>
        <v>0</v>
      </c>
      <c r="J928" s="163">
        <f t="shared" si="88"/>
        <v>0</v>
      </c>
      <c r="K928" s="155">
        <f t="shared" si="89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90"/>
        <v>0</v>
      </c>
      <c r="O928" s="155">
        <f t="shared" si="91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87"/>
        <v>0</v>
      </c>
      <c r="J929" s="163">
        <f t="shared" si="88"/>
        <v>0</v>
      </c>
      <c r="K929" s="155">
        <f t="shared" si="89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90"/>
        <v>0</v>
      </c>
      <c r="O929" s="155">
        <f t="shared" si="91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87"/>
        <v>9514000</v>
      </c>
      <c r="J930" s="163">
        <f t="shared" si="88"/>
        <v>0</v>
      </c>
      <c r="K930" s="155">
        <f t="shared" si="89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90"/>
        <v>0</v>
      </c>
      <c r="O930" s="155">
        <f t="shared" si="91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87"/>
        <v>9514000</v>
      </c>
      <c r="J931" s="163">
        <f t="shared" si="88"/>
        <v>0</v>
      </c>
      <c r="K931" s="155">
        <f t="shared" si="89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90"/>
        <v>0</v>
      </c>
      <c r="O931" s="155">
        <f t="shared" si="91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87"/>
        <v>7426000</v>
      </c>
      <c r="J932" s="163">
        <f t="shared" si="88"/>
        <v>0</v>
      </c>
      <c r="K932" s="155">
        <f t="shared" si="89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90"/>
        <v>0</v>
      </c>
      <c r="O932" s="155">
        <f t="shared" si="91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87"/>
        <v>7034000</v>
      </c>
      <c r="J933" s="163">
        <f t="shared" si="88"/>
        <v>0</v>
      </c>
      <c r="K933" s="155">
        <f t="shared" si="89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90"/>
        <v>0</v>
      </c>
      <c r="O933" s="155">
        <f t="shared" si="91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87"/>
        <v>6002000</v>
      </c>
      <c r="J934" s="163">
        <f t="shared" si="88"/>
        <v>0</v>
      </c>
      <c r="K934" s="155">
        <f t="shared" si="89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90"/>
        <v>0</v>
      </c>
      <c r="O934" s="155">
        <f t="shared" si="91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87"/>
        <v>5818000</v>
      </c>
      <c r="J935" s="163">
        <f t="shared" si="88"/>
        <v>0</v>
      </c>
      <c r="K935" s="155">
        <f t="shared" si="89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90"/>
        <v>0</v>
      </c>
      <c r="O935" s="155">
        <f t="shared" si="91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87"/>
        <v>5812000</v>
      </c>
      <c r="J936" s="163">
        <f t="shared" si="88"/>
        <v>0</v>
      </c>
      <c r="K936" s="155">
        <f t="shared" si="89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90"/>
        <v>0</v>
      </c>
      <c r="O936" s="155">
        <f t="shared" si="91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87"/>
        <v>4940000</v>
      </c>
      <c r="J937" s="163">
        <f t="shared" si="88"/>
        <v>0</v>
      </c>
      <c r="K937" s="155">
        <f t="shared" si="89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90"/>
        <v>0</v>
      </c>
      <c r="O937" s="155">
        <f t="shared" si="91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87"/>
        <v>5520000</v>
      </c>
      <c r="J938" s="163">
        <f t="shared" si="88"/>
        <v>0</v>
      </c>
      <c r="K938" s="155">
        <f t="shared" si="89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90"/>
        <v>0</v>
      </c>
      <c r="O938" s="155">
        <f t="shared" si="91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87"/>
        <v>5362000</v>
      </c>
      <c r="J939" s="163">
        <f t="shared" si="88"/>
        <v>0</v>
      </c>
      <c r="K939" s="155">
        <f t="shared" si="89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90"/>
        <v>0</v>
      </c>
      <c r="O939" s="155">
        <f t="shared" si="91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87"/>
        <v>4448000</v>
      </c>
      <c r="J940" s="163">
        <f t="shared" si="88"/>
        <v>0</v>
      </c>
      <c r="K940" s="155">
        <f t="shared" si="89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90"/>
        <v>0</v>
      </c>
      <c r="O940" s="155">
        <f t="shared" si="91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87"/>
        <v>4448000</v>
      </c>
      <c r="J941" s="163">
        <f t="shared" si="88"/>
        <v>0</v>
      </c>
      <c r="K941" s="155">
        <f t="shared" si="89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90"/>
        <v>0</v>
      </c>
      <c r="O941" s="155">
        <f t="shared" si="91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87"/>
        <v>3946000</v>
      </c>
      <c r="J942" s="163">
        <f t="shared" si="88"/>
        <v>0</v>
      </c>
      <c r="K942" s="155">
        <f t="shared" si="89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90"/>
        <v>0</v>
      </c>
      <c r="O942" s="155">
        <f t="shared" si="91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87"/>
        <v>2984000</v>
      </c>
      <c r="J943" s="163">
        <f t="shared" si="88"/>
        <v>0</v>
      </c>
      <c r="K943" s="155">
        <f t="shared" si="89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90"/>
        <v>0</v>
      </c>
      <c r="O943" s="155">
        <f t="shared" si="91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87"/>
        <v>7804000</v>
      </c>
      <c r="J944" s="163">
        <f t="shared" si="88"/>
        <v>0</v>
      </c>
      <c r="K944" s="155">
        <f t="shared" si="89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90"/>
        <v>0</v>
      </c>
      <c r="O944" s="155">
        <f t="shared" si="91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92">IF($I$5=$G$4,G945,(IF($I$5=$F$4,F945,0)))</f>
        <v>6152000</v>
      </c>
      <c r="J945" s="163">
        <f t="shared" si="88"/>
        <v>0</v>
      </c>
      <c r="K945" s="155">
        <f t="shared" si="89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90"/>
        <v>0</v>
      </c>
      <c r="O945" s="155">
        <f t="shared" si="91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92"/>
        <v>5232000</v>
      </c>
      <c r="J946" s="163">
        <f t="shared" si="88"/>
        <v>0</v>
      </c>
      <c r="K946" s="155">
        <f t="shared" si="89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90"/>
        <v>0</v>
      </c>
      <c r="O946" s="155">
        <f t="shared" si="91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92"/>
        <v>3974000</v>
      </c>
      <c r="J947" s="163">
        <f t="shared" si="88"/>
        <v>0</v>
      </c>
      <c r="K947" s="155">
        <f t="shared" si="89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90"/>
        <v>0</v>
      </c>
      <c r="O947" s="155">
        <f t="shared" si="91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92"/>
        <v>5452000</v>
      </c>
      <c r="J948" s="163">
        <f t="shared" si="88"/>
        <v>0</v>
      </c>
      <c r="K948" s="155">
        <f t="shared" si="89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90"/>
        <v>0</v>
      </c>
      <c r="O948" s="155">
        <f t="shared" si="91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92"/>
        <v>4868000</v>
      </c>
      <c r="J949" s="163">
        <f t="shared" si="88"/>
        <v>0</v>
      </c>
      <c r="K949" s="155">
        <f t="shared" si="89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90"/>
        <v>0</v>
      </c>
      <c r="O949" s="155">
        <f t="shared" si="91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92"/>
        <v>3586000</v>
      </c>
      <c r="J950" s="163">
        <f t="shared" si="88"/>
        <v>0</v>
      </c>
      <c r="K950" s="155">
        <f t="shared" si="89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90"/>
        <v>0</v>
      </c>
      <c r="O950" s="155">
        <f t="shared" si="91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92"/>
        <v>3038000</v>
      </c>
      <c r="J951" s="163">
        <f t="shared" si="88"/>
        <v>0</v>
      </c>
      <c r="K951" s="155">
        <f t="shared" si="89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90"/>
        <v>0</v>
      </c>
      <c r="O951" s="155">
        <f t="shared" si="91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92"/>
        <v>2729702.1956122965</v>
      </c>
      <c r="J952" s="163">
        <f t="shared" si="88"/>
        <v>0</v>
      </c>
      <c r="K952" s="155">
        <f t="shared" si="89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90"/>
        <v>0</v>
      </c>
      <c r="O952" s="155">
        <f t="shared" si="91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92"/>
        <v>2509623.3260061787</v>
      </c>
      <c r="J953" s="163">
        <f t="shared" si="88"/>
        <v>0</v>
      </c>
      <c r="K953" s="155">
        <f t="shared" si="89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90"/>
        <v>0</v>
      </c>
      <c r="O953" s="155">
        <f t="shared" si="91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92"/>
        <v>2304000</v>
      </c>
      <c r="J954" s="163">
        <f t="shared" si="88"/>
        <v>0</v>
      </c>
      <c r="K954" s="155">
        <f t="shared" si="89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90"/>
        <v>0</v>
      </c>
      <c r="O954" s="155">
        <f t="shared" si="91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92"/>
        <v>2300000</v>
      </c>
      <c r="J955" s="163">
        <f t="shared" si="88"/>
        <v>0</v>
      </c>
      <c r="K955" s="155">
        <f t="shared" si="89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90"/>
        <v>0</v>
      </c>
      <c r="O955" s="155">
        <f t="shared" si="91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92"/>
        <v>2036000</v>
      </c>
      <c r="J956" s="163">
        <f t="shared" si="88"/>
        <v>0</v>
      </c>
      <c r="K956" s="155">
        <f t="shared" si="89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90"/>
        <v>0</v>
      </c>
      <c r="O956" s="155">
        <f t="shared" si="91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92"/>
        <v>10465400.000000002</v>
      </c>
      <c r="J957" s="163">
        <f t="shared" si="88"/>
        <v>0</v>
      </c>
      <c r="K957" s="155">
        <f t="shared" si="89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90"/>
        <v>0</v>
      </c>
      <c r="O957" s="155">
        <f t="shared" si="91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92"/>
        <v>10465400.000000002</v>
      </c>
      <c r="J958" s="163">
        <f t="shared" si="88"/>
        <v>0</v>
      </c>
      <c r="K958" s="155">
        <f t="shared" si="89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90"/>
        <v>0</v>
      </c>
      <c r="O958" s="155">
        <f t="shared" si="91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92"/>
        <v>8168600.0000000009</v>
      </c>
      <c r="J959" s="163">
        <f t="shared" si="88"/>
        <v>0</v>
      </c>
      <c r="K959" s="155">
        <f t="shared" si="89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90"/>
        <v>0</v>
      </c>
      <c r="O959" s="155">
        <f t="shared" si="91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92"/>
        <v>7737400.0000000009</v>
      </c>
      <c r="J960" s="163">
        <f t="shared" si="88"/>
        <v>0</v>
      </c>
      <c r="K960" s="155">
        <f t="shared" si="89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90"/>
        <v>0</v>
      </c>
      <c r="O960" s="155">
        <f t="shared" si="91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92"/>
        <v>6602200</v>
      </c>
      <c r="J961" s="163">
        <f t="shared" si="88"/>
        <v>0</v>
      </c>
      <c r="K961" s="155">
        <f t="shared" si="89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90"/>
        <v>0</v>
      </c>
      <c r="O961" s="155">
        <f t="shared" si="91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92"/>
        <v>6399800</v>
      </c>
      <c r="J962" s="163">
        <f t="shared" si="88"/>
        <v>0</v>
      </c>
      <c r="K962" s="155">
        <f t="shared" si="89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90"/>
        <v>0</v>
      </c>
      <c r="O962" s="155">
        <f t="shared" si="91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92"/>
        <v>6393200</v>
      </c>
      <c r="J963" s="163">
        <f t="shared" si="88"/>
        <v>0</v>
      </c>
      <c r="K963" s="155">
        <f t="shared" si="89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90"/>
        <v>0</v>
      </c>
      <c r="O963" s="155">
        <f t="shared" si="91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92"/>
        <v>5434000</v>
      </c>
      <c r="J964" s="163">
        <f t="shared" si="88"/>
        <v>0</v>
      </c>
      <c r="K964" s="155">
        <f t="shared" si="89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90"/>
        <v>0</v>
      </c>
      <c r="O964" s="155">
        <f t="shared" si="91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88"/>
        <v>0</v>
      </c>
      <c r="K965" s="155">
        <f t="shared" si="89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90"/>
        <v>0</v>
      </c>
      <c r="O965" s="155">
        <f t="shared" si="91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88"/>
        <v>0</v>
      </c>
      <c r="K966" s="155">
        <f t="shared" si="89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90"/>
        <v>0</v>
      </c>
      <c r="O966" s="155">
        <f t="shared" si="91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92"/>
        <v>4892800.0000000009</v>
      </c>
      <c r="J967" s="163">
        <f t="shared" si="88"/>
        <v>0</v>
      </c>
      <c r="K967" s="155">
        <f t="shared" si="89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90"/>
        <v>0</v>
      </c>
      <c r="O967" s="155">
        <f t="shared" si="91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92"/>
        <v>4892800.0000000009</v>
      </c>
      <c r="J968" s="163">
        <f t="shared" si="88"/>
        <v>0</v>
      </c>
      <c r="K968" s="155">
        <f t="shared" si="89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90"/>
        <v>0</v>
      </c>
      <c r="O968" s="155">
        <f t="shared" si="91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92"/>
        <v>4340600.0000000009</v>
      </c>
      <c r="J969" s="163">
        <f t="shared" si="88"/>
        <v>0</v>
      </c>
      <c r="K969" s="155">
        <f t="shared" si="89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90"/>
        <v>0</v>
      </c>
      <c r="O969" s="155">
        <f t="shared" si="91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92"/>
        <v>3282400</v>
      </c>
      <c r="J970" s="163">
        <f t="shared" si="88"/>
        <v>0</v>
      </c>
      <c r="K970" s="155">
        <f t="shared" si="8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90"/>
        <v>0</v>
      </c>
      <c r="O970" s="155">
        <f t="shared" si="91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92"/>
        <v>8584400.0000000019</v>
      </c>
      <c r="J971" s="163">
        <f t="shared" si="88"/>
        <v>0</v>
      </c>
      <c r="K971" s="155">
        <f t="shared" si="8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90"/>
        <v>0</v>
      </c>
      <c r="O971" s="155">
        <f t="shared" si="91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92"/>
        <v>6767200</v>
      </c>
      <c r="J972" s="163">
        <f t="shared" ref="J972:J1035" si="93">IF(D972="MDU-KD",1,0)</f>
        <v>0</v>
      </c>
      <c r="K972" s="155">
        <f t="shared" ref="K972:K1035" si="94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95">IF(L972=0,M972,L972)</f>
        <v>0</v>
      </c>
      <c r="O972" s="155">
        <f t="shared" ref="O972:O1035" si="96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92"/>
        <v>5755200</v>
      </c>
      <c r="J973" s="163">
        <f t="shared" si="93"/>
        <v>0</v>
      </c>
      <c r="K973" s="155">
        <f t="shared" si="94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95"/>
        <v>0</v>
      </c>
      <c r="O973" s="155">
        <f t="shared" si="96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92"/>
        <v>4371400.0000000009</v>
      </c>
      <c r="J974" s="163">
        <f t="shared" si="93"/>
        <v>0</v>
      </c>
      <c r="K974" s="155">
        <f t="shared" si="94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95"/>
        <v>0</v>
      </c>
      <c r="O974" s="155">
        <f t="shared" si="96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92"/>
        <v>5997200</v>
      </c>
      <c r="J975" s="163">
        <f t="shared" si="93"/>
        <v>0</v>
      </c>
      <c r="K975" s="155">
        <f t="shared" si="94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95"/>
        <v>0</v>
      </c>
      <c r="O975" s="155">
        <f t="shared" si="96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92"/>
        <v>5354800</v>
      </c>
      <c r="J976" s="163">
        <f t="shared" si="93"/>
        <v>0</v>
      </c>
      <c r="K976" s="155">
        <f t="shared" si="94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95"/>
        <v>0</v>
      </c>
      <c r="O976" s="155">
        <f t="shared" si="96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92"/>
        <v>3944600.0000000005</v>
      </c>
      <c r="J977" s="163">
        <f t="shared" si="93"/>
        <v>0</v>
      </c>
      <c r="K977" s="155">
        <f t="shared" si="94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95"/>
        <v>0</v>
      </c>
      <c r="O977" s="155">
        <f t="shared" si="96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92"/>
        <v>3341800</v>
      </c>
      <c r="J978" s="163">
        <f t="shared" si="93"/>
        <v>0</v>
      </c>
      <c r="K978" s="155">
        <f t="shared" si="94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95"/>
        <v>0</v>
      </c>
      <c r="O978" s="155">
        <f t="shared" si="96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92"/>
        <v>3002672.4151735264</v>
      </c>
      <c r="J979" s="163">
        <f t="shared" si="93"/>
        <v>0</v>
      </c>
      <c r="K979" s="155">
        <f t="shared" si="94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95"/>
        <v>0</v>
      </c>
      <c r="O979" s="155">
        <f t="shared" si="96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92"/>
        <v>2760585.6586067965</v>
      </c>
      <c r="J980" s="163">
        <f t="shared" si="93"/>
        <v>0</v>
      </c>
      <c r="K980" s="155">
        <f t="shared" si="94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95"/>
        <v>0</v>
      </c>
      <c r="O980" s="155">
        <f t="shared" si="96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92"/>
        <v>2534400.0000000005</v>
      </c>
      <c r="J981" s="163">
        <f t="shared" si="93"/>
        <v>0</v>
      </c>
      <c r="K981" s="155">
        <f t="shared" si="94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95"/>
        <v>0</v>
      </c>
      <c r="O981" s="155">
        <f t="shared" si="96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92"/>
        <v>2530000.0000000005</v>
      </c>
      <c r="J982" s="163">
        <f t="shared" si="93"/>
        <v>0</v>
      </c>
      <c r="K982" s="155">
        <f t="shared" si="94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95"/>
        <v>0</v>
      </c>
      <c r="O982" s="155">
        <f t="shared" si="96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92"/>
        <v>2239600.0000000005</v>
      </c>
      <c r="J983" s="163">
        <f t="shared" si="93"/>
        <v>0</v>
      </c>
      <c r="K983" s="155">
        <f t="shared" si="94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95"/>
        <v>0</v>
      </c>
      <c r="O983" s="155">
        <f t="shared" si="96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92"/>
        <v>13242832.628818881</v>
      </c>
      <c r="J984" s="163">
        <f t="shared" si="93"/>
        <v>0</v>
      </c>
      <c r="K984" s="155">
        <f t="shared" si="94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95"/>
        <v>0</v>
      </c>
      <c r="O984" s="155">
        <f t="shared" si="96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92"/>
        <v>0</v>
      </c>
      <c r="J985" s="163">
        <f t="shared" si="93"/>
        <v>0</v>
      </c>
      <c r="K985" s="155">
        <f t="shared" si="94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95"/>
        <v>0</v>
      </c>
      <c r="O985" s="155">
        <f t="shared" si="96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92"/>
        <v>0</v>
      </c>
      <c r="J986" s="163">
        <f t="shared" si="93"/>
        <v>0</v>
      </c>
      <c r="K986" s="155">
        <f t="shared" si="94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95"/>
        <v>0</v>
      </c>
      <c r="O986" s="155">
        <f t="shared" si="96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92"/>
        <v>5710000</v>
      </c>
      <c r="J987" s="163">
        <f t="shared" si="93"/>
        <v>0</v>
      </c>
      <c r="K987" s="155">
        <f t="shared" si="94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95"/>
        <v>0</v>
      </c>
      <c r="O987" s="155">
        <f t="shared" si="96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92"/>
        <v>4800000</v>
      </c>
      <c r="J988" s="163">
        <f t="shared" si="93"/>
        <v>0</v>
      </c>
      <c r="K988" s="155">
        <f t="shared" si="94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95"/>
        <v>0</v>
      </c>
      <c r="O988" s="155">
        <f t="shared" si="96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92"/>
        <v>4416000</v>
      </c>
      <c r="J989" s="163">
        <f t="shared" si="93"/>
        <v>0</v>
      </c>
      <c r="K989" s="155">
        <f t="shared" si="94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95"/>
        <v>0</v>
      </c>
      <c r="O989" s="155">
        <f t="shared" si="96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92"/>
        <v>3286000</v>
      </c>
      <c r="J990" s="163">
        <f t="shared" si="93"/>
        <v>0</v>
      </c>
      <c r="K990" s="155">
        <f t="shared" si="94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95"/>
        <v>0</v>
      </c>
      <c r="O990" s="155">
        <f t="shared" si="96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92"/>
        <v>2234000</v>
      </c>
      <c r="J991" s="163">
        <f t="shared" si="93"/>
        <v>0</v>
      </c>
      <c r="K991" s="155">
        <f t="shared" si="94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95"/>
        <v>0</v>
      </c>
      <c r="O991" s="155">
        <f t="shared" si="96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92"/>
        <v>4470000</v>
      </c>
      <c r="J992" s="163">
        <f t="shared" si="93"/>
        <v>0</v>
      </c>
      <c r="K992" s="155">
        <f t="shared" si="94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95"/>
        <v>0</v>
      </c>
      <c r="O992" s="155">
        <f t="shared" si="96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92"/>
        <v>3580000</v>
      </c>
      <c r="J993" s="163">
        <f t="shared" si="93"/>
        <v>0</v>
      </c>
      <c r="K993" s="155">
        <f t="shared" si="94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95"/>
        <v>0</v>
      </c>
      <c r="O993" s="155">
        <f t="shared" si="96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92"/>
        <v>0</v>
      </c>
      <c r="J994" s="163">
        <f t="shared" si="93"/>
        <v>0</v>
      </c>
      <c r="K994" s="155">
        <f t="shared" si="94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95"/>
        <v>0</v>
      </c>
      <c r="O994" s="155">
        <f t="shared" si="96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92"/>
        <v>0</v>
      </c>
      <c r="J995" s="163">
        <f t="shared" si="93"/>
        <v>0</v>
      </c>
      <c r="K995" s="155">
        <f t="shared" si="94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95"/>
        <v>0</v>
      </c>
      <c r="O995" s="155">
        <f t="shared" si="96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92"/>
        <v>355700</v>
      </c>
      <c r="J996" s="163">
        <f t="shared" si="93"/>
        <v>0</v>
      </c>
      <c r="K996" s="155">
        <f t="shared" si="94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95"/>
        <v>0</v>
      </c>
      <c r="O996" s="155">
        <f t="shared" si="96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92"/>
        <v>346400</v>
      </c>
      <c r="J997" s="163">
        <f t="shared" si="93"/>
        <v>0</v>
      </c>
      <c r="K997" s="155">
        <f t="shared" si="94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95"/>
        <v>0</v>
      </c>
      <c r="O997" s="155">
        <f t="shared" si="96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92"/>
        <v>571650</v>
      </c>
      <c r="J998" s="163">
        <f t="shared" si="93"/>
        <v>0</v>
      </c>
      <c r="K998" s="155">
        <f t="shared" si="94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95"/>
        <v>0</v>
      </c>
      <c r="O998" s="155">
        <f t="shared" si="96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97">IF($I$5=$G$4,G999,(IF($I$5=$F$4,F999,0)))</f>
        <v>1182800</v>
      </c>
      <c r="J999" s="163">
        <f t="shared" si="93"/>
        <v>0</v>
      </c>
      <c r="K999" s="155">
        <f t="shared" si="94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95"/>
        <v>0</v>
      </c>
      <c r="O999" s="155">
        <f t="shared" si="96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97"/>
        <v>2953300</v>
      </c>
      <c r="J1000" s="163">
        <f t="shared" si="93"/>
        <v>0</v>
      </c>
      <c r="K1000" s="155">
        <f t="shared" si="94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95"/>
        <v>0</v>
      </c>
      <c r="O1000" s="155">
        <f t="shared" si="96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97"/>
        <v>1627400</v>
      </c>
      <c r="J1001" s="163">
        <f t="shared" si="93"/>
        <v>0</v>
      </c>
      <c r="K1001" s="155">
        <f t="shared" si="94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95"/>
        <v>0</v>
      </c>
      <c r="O1001" s="155">
        <f t="shared" si="96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97"/>
        <v>3686500</v>
      </c>
      <c r="J1002" s="163">
        <f t="shared" si="93"/>
        <v>0</v>
      </c>
      <c r="K1002" s="155">
        <f t="shared" si="94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95"/>
        <v>0</v>
      </c>
      <c r="O1002" s="155">
        <f t="shared" si="96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97"/>
        <v>3784400</v>
      </c>
      <c r="J1003" s="163">
        <f t="shared" si="93"/>
        <v>0</v>
      </c>
      <c r="K1003" s="155">
        <f t="shared" si="94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95"/>
        <v>0</v>
      </c>
      <c r="O1003" s="155">
        <f t="shared" si="96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97"/>
        <v>4127900</v>
      </c>
      <c r="J1004" s="163">
        <f t="shared" si="93"/>
        <v>0</v>
      </c>
      <c r="K1004" s="155">
        <f t="shared" si="94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95"/>
        <v>0</v>
      </c>
      <c r="O1004" s="155">
        <f t="shared" si="96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97"/>
        <v>4540700</v>
      </c>
      <c r="J1005" s="163">
        <f t="shared" si="93"/>
        <v>0</v>
      </c>
      <c r="K1005" s="155">
        <f t="shared" si="94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95"/>
        <v>0</v>
      </c>
      <c r="O1005" s="155">
        <f t="shared" si="96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97"/>
        <v>614700</v>
      </c>
      <c r="J1006" s="163">
        <f t="shared" si="93"/>
        <v>0</v>
      </c>
      <c r="K1006" s="155">
        <f t="shared" si="94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95"/>
        <v>0</v>
      </c>
      <c r="O1006" s="155">
        <f t="shared" si="96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97"/>
        <v>829000</v>
      </c>
      <c r="J1007" s="163">
        <f t="shared" si="93"/>
        <v>0</v>
      </c>
      <c r="K1007" s="155">
        <f t="shared" si="94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95"/>
        <v>0</v>
      </c>
      <c r="O1007" s="155">
        <f t="shared" si="96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97"/>
        <v>0</v>
      </c>
      <c r="J1008" s="163">
        <f t="shared" si="93"/>
        <v>0</v>
      </c>
      <c r="K1008" s="155">
        <f t="shared" si="94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95"/>
        <v>0</v>
      </c>
      <c r="O1008" s="155">
        <f t="shared" si="96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97"/>
        <v>0</v>
      </c>
      <c r="J1009" s="163">
        <f t="shared" si="93"/>
        <v>0</v>
      </c>
      <c r="K1009" s="155">
        <f t="shared" si="94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95"/>
        <v>0</v>
      </c>
      <c r="O1009" s="155">
        <f t="shared" si="96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97"/>
        <v>367100.81715813151</v>
      </c>
      <c r="J1010" s="163">
        <f t="shared" si="93"/>
        <v>0</v>
      </c>
      <c r="K1010" s="155">
        <f t="shared" si="94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95"/>
        <v>0</v>
      </c>
      <c r="O1010" s="155">
        <f t="shared" si="96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97"/>
        <v>367100.81715813151</v>
      </c>
      <c r="J1011" s="163">
        <f t="shared" si="93"/>
        <v>0</v>
      </c>
      <c r="K1011" s="155">
        <f t="shared" si="94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95"/>
        <v>0</v>
      </c>
      <c r="O1011" s="155">
        <f t="shared" si="96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97"/>
        <v>483136</v>
      </c>
      <c r="J1012" s="163">
        <f t="shared" si="93"/>
        <v>0</v>
      </c>
      <c r="K1012" s="155">
        <f t="shared" si="94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95"/>
        <v>0</v>
      </c>
      <c r="O1012" s="155">
        <f t="shared" si="96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97"/>
        <v>483136</v>
      </c>
      <c r="J1013" s="163">
        <f t="shared" si="93"/>
        <v>0</v>
      </c>
      <c r="K1013" s="155">
        <f t="shared" si="94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95"/>
        <v>0</v>
      </c>
      <c r="O1013" s="155">
        <f t="shared" si="96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97"/>
        <v>542850</v>
      </c>
      <c r="J1014" s="163">
        <f t="shared" si="93"/>
        <v>0</v>
      </c>
      <c r="K1014" s="155">
        <f t="shared" si="94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95"/>
        <v>0</v>
      </c>
      <c r="O1014" s="155">
        <f t="shared" si="96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97"/>
        <v>542850</v>
      </c>
      <c r="J1015" s="163">
        <f t="shared" si="93"/>
        <v>0</v>
      </c>
      <c r="K1015" s="155">
        <f t="shared" si="94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95"/>
        <v>0</v>
      </c>
      <c r="O1015" s="155">
        <f t="shared" si="96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97"/>
        <v>580849</v>
      </c>
      <c r="J1016" s="163">
        <f t="shared" si="93"/>
        <v>0</v>
      </c>
      <c r="K1016" s="155">
        <f t="shared" si="94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95"/>
        <v>0</v>
      </c>
      <c r="O1016" s="155">
        <f t="shared" si="96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97"/>
        <v>580849</v>
      </c>
      <c r="J1017" s="163">
        <f t="shared" si="93"/>
        <v>0</v>
      </c>
      <c r="K1017" s="155">
        <f t="shared" si="94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95"/>
        <v>0</v>
      </c>
      <c r="O1017" s="155">
        <f t="shared" si="96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97"/>
        <v>640563</v>
      </c>
      <c r="J1018" s="163">
        <f t="shared" si="93"/>
        <v>0</v>
      </c>
      <c r="K1018" s="155">
        <f t="shared" si="94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95"/>
        <v>0</v>
      </c>
      <c r="O1018" s="155">
        <f t="shared" si="96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97"/>
        <v>640563</v>
      </c>
      <c r="J1019" s="163">
        <f t="shared" si="93"/>
        <v>0</v>
      </c>
      <c r="K1019" s="155">
        <f t="shared" si="94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95"/>
        <v>0</v>
      </c>
      <c r="O1019" s="155">
        <f t="shared" si="96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97"/>
        <v>777904.11254937388</v>
      </c>
      <c r="J1020" s="163">
        <f t="shared" si="93"/>
        <v>0</v>
      </c>
      <c r="K1020" s="155">
        <f t="shared" si="94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95"/>
        <v>0</v>
      </c>
      <c r="O1020" s="155">
        <f t="shared" si="96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97"/>
        <v>777904.11254937388</v>
      </c>
      <c r="J1021" s="163">
        <f t="shared" si="93"/>
        <v>0</v>
      </c>
      <c r="K1021" s="155">
        <f t="shared" si="94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95"/>
        <v>0</v>
      </c>
      <c r="O1021" s="155">
        <f t="shared" si="96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97"/>
        <v>776275</v>
      </c>
      <c r="J1022" s="163">
        <f t="shared" si="93"/>
        <v>0</v>
      </c>
      <c r="K1022" s="155">
        <f t="shared" si="94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95"/>
        <v>0</v>
      </c>
      <c r="O1022" s="155">
        <f t="shared" si="96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97"/>
        <v>776275</v>
      </c>
      <c r="J1023" s="163">
        <f t="shared" si="93"/>
        <v>0</v>
      </c>
      <c r="K1023" s="155">
        <f t="shared" si="94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95"/>
        <v>0</v>
      </c>
      <c r="O1023" s="155">
        <f t="shared" si="96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97"/>
        <v>852274</v>
      </c>
      <c r="J1024" s="163">
        <f t="shared" si="93"/>
        <v>0</v>
      </c>
      <c r="K1024" s="155">
        <f t="shared" si="94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95"/>
        <v>0</v>
      </c>
      <c r="O1024" s="155">
        <f t="shared" si="96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97"/>
        <v>852274</v>
      </c>
      <c r="J1025" s="163">
        <f t="shared" si="93"/>
        <v>0</v>
      </c>
      <c r="K1025" s="155">
        <f t="shared" si="94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95"/>
        <v>0</v>
      </c>
      <c r="O1025" s="155">
        <f t="shared" si="96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97"/>
        <v>1280085.3169734846</v>
      </c>
      <c r="J1026" s="163">
        <f t="shared" si="93"/>
        <v>0</v>
      </c>
      <c r="K1026" s="155">
        <f t="shared" si="94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95"/>
        <v>0</v>
      </c>
      <c r="O1026" s="155">
        <f t="shared" si="96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97"/>
        <v>1280085.3169734846</v>
      </c>
      <c r="J1027" s="163">
        <f t="shared" si="93"/>
        <v>0</v>
      </c>
      <c r="K1027" s="155">
        <f t="shared" si="94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95"/>
        <v>0</v>
      </c>
      <c r="O1027" s="155">
        <f t="shared" si="96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97"/>
        <v>901131</v>
      </c>
      <c r="J1028" s="163">
        <f t="shared" si="93"/>
        <v>0</v>
      </c>
      <c r="K1028" s="155">
        <f t="shared" si="94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95"/>
        <v>0</v>
      </c>
      <c r="O1028" s="155">
        <f t="shared" si="96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97"/>
        <v>901131</v>
      </c>
      <c r="J1029" s="163">
        <f t="shared" si="93"/>
        <v>0</v>
      </c>
      <c r="K1029" s="155">
        <f t="shared" si="94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95"/>
        <v>0</v>
      </c>
      <c r="O1029" s="155">
        <f t="shared" si="96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97"/>
        <v>928273</v>
      </c>
      <c r="J1030" s="163">
        <f t="shared" si="93"/>
        <v>0</v>
      </c>
      <c r="K1030" s="155">
        <f t="shared" si="94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95"/>
        <v>0</v>
      </c>
      <c r="O1030" s="155">
        <f t="shared" si="96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97"/>
        <v>928273</v>
      </c>
      <c r="J1031" s="163">
        <f t="shared" si="93"/>
        <v>0</v>
      </c>
      <c r="K1031" s="155">
        <f t="shared" si="94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95"/>
        <v>0</v>
      </c>
      <c r="O1031" s="155">
        <f t="shared" si="96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97"/>
        <v>1063986</v>
      </c>
      <c r="J1032" s="163">
        <f t="shared" si="93"/>
        <v>0</v>
      </c>
      <c r="K1032" s="155">
        <f t="shared" si="94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95"/>
        <v>0</v>
      </c>
      <c r="O1032" s="155">
        <f t="shared" si="96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97"/>
        <v>1063986</v>
      </c>
      <c r="J1033" s="163">
        <f t="shared" si="93"/>
        <v>0</v>
      </c>
      <c r="K1033" s="155">
        <f t="shared" si="94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95"/>
        <v>0</v>
      </c>
      <c r="O1033" s="155">
        <f t="shared" si="96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97"/>
        <v>1503365.2512190146</v>
      </c>
      <c r="J1034" s="163">
        <f t="shared" si="93"/>
        <v>0</v>
      </c>
      <c r="K1034" s="155">
        <f t="shared" si="9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95"/>
        <v>0</v>
      </c>
      <c r="O1034" s="155">
        <f t="shared" si="96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97"/>
        <v>1503365.2512190146</v>
      </c>
      <c r="J1035" s="163">
        <f t="shared" si="93"/>
        <v>0</v>
      </c>
      <c r="K1035" s="155">
        <f t="shared" si="9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95"/>
        <v>0</v>
      </c>
      <c r="O1035" s="155">
        <f t="shared" si="96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97"/>
        <v>0</v>
      </c>
      <c r="J1036" s="163">
        <f t="shared" ref="J1036:J1099" si="98">IF(D1036="MDU-KD",1,0)</f>
        <v>0</v>
      </c>
      <c r="K1036" s="155">
        <f t="shared" ref="K1036:K1099" si="99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100">IF(L1036=0,M1036,L1036)</f>
        <v>0</v>
      </c>
      <c r="O1036" s="155">
        <f t="shared" ref="O1036:O1099" si="101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97"/>
        <v>0</v>
      </c>
      <c r="J1037" s="163">
        <f t="shared" si="98"/>
        <v>0</v>
      </c>
      <c r="K1037" s="155">
        <f t="shared" si="99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100"/>
        <v>0</v>
      </c>
      <c r="O1037" s="155">
        <f t="shared" si="101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97"/>
        <v>13800</v>
      </c>
      <c r="J1038" s="163">
        <f t="shared" si="98"/>
        <v>0</v>
      </c>
      <c r="K1038" s="155">
        <f t="shared" si="99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100"/>
        <v>0</v>
      </c>
      <c r="O1038" s="155">
        <f t="shared" si="101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97"/>
        <v>12700</v>
      </c>
      <c r="J1039" s="163">
        <f t="shared" si="98"/>
        <v>0</v>
      </c>
      <c r="K1039" s="155">
        <f t="shared" si="99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100"/>
        <v>0</v>
      </c>
      <c r="O1039" s="155">
        <f t="shared" si="101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97"/>
        <v>1570000</v>
      </c>
      <c r="J1040" s="163">
        <f t="shared" si="98"/>
        <v>0</v>
      </c>
      <c r="K1040" s="155">
        <f t="shared" si="99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100"/>
        <v>0</v>
      </c>
      <c r="O1040" s="155">
        <f t="shared" si="101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97"/>
        <v>1255000</v>
      </c>
      <c r="J1041" s="163">
        <f t="shared" si="98"/>
        <v>0</v>
      </c>
      <c r="K1041" s="155">
        <f t="shared" si="99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100"/>
        <v>0</v>
      </c>
      <c r="O1041" s="155">
        <f t="shared" si="101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97"/>
        <v>700</v>
      </c>
      <c r="J1042" s="163">
        <f t="shared" si="98"/>
        <v>0</v>
      </c>
      <c r="K1042" s="155">
        <f t="shared" si="99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100"/>
        <v>0</v>
      </c>
      <c r="O1042" s="155">
        <f t="shared" si="101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97"/>
        <v>1700</v>
      </c>
      <c r="J1043" s="163">
        <f t="shared" si="98"/>
        <v>0</v>
      </c>
      <c r="K1043" s="155">
        <f t="shared" si="99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100"/>
        <v>0</v>
      </c>
      <c r="O1043" s="155">
        <f t="shared" si="101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97"/>
        <v>33700</v>
      </c>
      <c r="J1044" s="163">
        <f t="shared" si="98"/>
        <v>0</v>
      </c>
      <c r="K1044" s="155">
        <f t="shared" si="99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100"/>
        <v>0</v>
      </c>
      <c r="O1044" s="155">
        <f t="shared" si="101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97"/>
        <v>20100</v>
      </c>
      <c r="J1045" s="163">
        <f t="shared" si="98"/>
        <v>0</v>
      </c>
      <c r="K1045" s="155">
        <f t="shared" si="99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100"/>
        <v>0</v>
      </c>
      <c r="O1045" s="155">
        <f t="shared" si="101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97"/>
        <v>4566.666666666667</v>
      </c>
      <c r="J1046" s="163">
        <f t="shared" si="98"/>
        <v>0</v>
      </c>
      <c r="K1046" s="155">
        <f t="shared" si="99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100"/>
        <v>0</v>
      </c>
      <c r="O1046" s="155">
        <f t="shared" si="101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97"/>
        <v>1300</v>
      </c>
      <c r="J1047" s="163">
        <f t="shared" si="98"/>
        <v>0</v>
      </c>
      <c r="K1047" s="155">
        <f t="shared" si="99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100"/>
        <v>0</v>
      </c>
      <c r="O1047" s="155">
        <f t="shared" si="101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97"/>
        <v>2600</v>
      </c>
      <c r="J1048" s="163">
        <f t="shared" si="98"/>
        <v>0</v>
      </c>
      <c r="K1048" s="155">
        <f t="shared" si="99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100"/>
        <v>0</v>
      </c>
      <c r="O1048" s="155">
        <f t="shared" si="101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97"/>
        <v>6300</v>
      </c>
      <c r="J1049" s="163">
        <f t="shared" si="98"/>
        <v>0</v>
      </c>
      <c r="K1049" s="155">
        <f t="shared" si="99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100"/>
        <v>0</v>
      </c>
      <c r="O1049" s="155">
        <f t="shared" si="101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97"/>
        <v>6900</v>
      </c>
      <c r="J1050" s="163">
        <f t="shared" si="98"/>
        <v>0</v>
      </c>
      <c r="K1050" s="155">
        <f t="shared" si="99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100"/>
        <v>0</v>
      </c>
      <c r="O1050" s="155">
        <f t="shared" si="101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97"/>
        <v>8600</v>
      </c>
      <c r="J1051" s="163">
        <f t="shared" si="98"/>
        <v>0</v>
      </c>
      <c r="K1051" s="155">
        <f t="shared" si="99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100"/>
        <v>0</v>
      </c>
      <c r="O1051" s="155">
        <f t="shared" si="101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97"/>
        <v>162200</v>
      </c>
      <c r="J1052" s="163">
        <f t="shared" si="98"/>
        <v>0</v>
      </c>
      <c r="K1052" s="155">
        <f t="shared" si="99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100"/>
        <v>0</v>
      </c>
      <c r="O1052" s="155">
        <f t="shared" si="101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97"/>
        <v>0</v>
      </c>
      <c r="J1053" s="163">
        <f t="shared" si="98"/>
        <v>0</v>
      </c>
      <c r="K1053" s="155">
        <f t="shared" si="99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100"/>
        <v>0</v>
      </c>
      <c r="O1053" s="155">
        <f t="shared" si="101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97"/>
        <v>0</v>
      </c>
      <c r="J1054" s="163">
        <f t="shared" si="98"/>
        <v>0</v>
      </c>
      <c r="K1054" s="155">
        <f t="shared" si="99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100"/>
        <v>0</v>
      </c>
      <c r="O1054" s="155">
        <f t="shared" si="101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97"/>
        <v>25000</v>
      </c>
      <c r="J1055" s="163">
        <f t="shared" si="98"/>
        <v>0</v>
      </c>
      <c r="K1055" s="155">
        <f t="shared" si="99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100"/>
        <v>0</v>
      </c>
      <c r="O1055" s="155">
        <f t="shared" si="101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97"/>
        <v>60300</v>
      </c>
      <c r="J1056" s="163">
        <f t="shared" si="98"/>
        <v>0</v>
      </c>
      <c r="K1056" s="155">
        <f t="shared" si="99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100"/>
        <v>0</v>
      </c>
      <c r="O1056" s="155">
        <f t="shared" si="101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97"/>
        <v>54400</v>
      </c>
      <c r="J1057" s="163">
        <f t="shared" si="98"/>
        <v>0</v>
      </c>
      <c r="K1057" s="155">
        <f t="shared" si="99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100"/>
        <v>0</v>
      </c>
      <c r="O1057" s="155">
        <f t="shared" si="101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97"/>
        <v>106400</v>
      </c>
      <c r="J1058" s="163">
        <f t="shared" si="98"/>
        <v>0</v>
      </c>
      <c r="K1058" s="155">
        <f t="shared" si="99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100"/>
        <v>0</v>
      </c>
      <c r="O1058" s="155">
        <f t="shared" si="101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97"/>
        <v>798700</v>
      </c>
      <c r="J1059" s="163">
        <f t="shared" si="98"/>
        <v>0</v>
      </c>
      <c r="K1059" s="155">
        <f t="shared" si="99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100"/>
        <v>0</v>
      </c>
      <c r="O1059" s="155">
        <f t="shared" si="101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102">IF($I$5=$G$4,G1060,(IF($I$5=$F$4,F1060,0)))</f>
        <v>1641700</v>
      </c>
      <c r="J1060" s="163">
        <f t="shared" si="98"/>
        <v>0</v>
      </c>
      <c r="K1060" s="155">
        <f t="shared" si="99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100"/>
        <v>0</v>
      </c>
      <c r="O1060" s="155">
        <f t="shared" si="101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102"/>
        <v>39800</v>
      </c>
      <c r="J1061" s="163">
        <f t="shared" si="98"/>
        <v>0</v>
      </c>
      <c r="K1061" s="155">
        <f t="shared" si="99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100"/>
        <v>0</v>
      </c>
      <c r="O1061" s="155">
        <f t="shared" si="101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102"/>
        <v>78000</v>
      </c>
      <c r="J1062" s="163">
        <f t="shared" si="98"/>
        <v>0</v>
      </c>
      <c r="K1062" s="155">
        <f t="shared" si="99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100"/>
        <v>0</v>
      </c>
      <c r="O1062" s="155">
        <f t="shared" si="101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102"/>
        <v>0</v>
      </c>
      <c r="J1063" s="163">
        <f t="shared" si="98"/>
        <v>0</v>
      </c>
      <c r="K1063" s="155">
        <f t="shared" si="99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100"/>
        <v>0</v>
      </c>
      <c r="O1063" s="155">
        <f t="shared" si="101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102"/>
        <v>0</v>
      </c>
      <c r="J1064" s="163">
        <f t="shared" si="98"/>
        <v>0</v>
      </c>
      <c r="K1064" s="155">
        <f t="shared" si="99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100"/>
        <v>0</v>
      </c>
      <c r="O1064" s="155">
        <f t="shared" si="101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102"/>
        <v>0</v>
      </c>
      <c r="J1065" s="163">
        <f t="shared" si="98"/>
        <v>0</v>
      </c>
      <c r="K1065" s="155">
        <f t="shared" si="99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100"/>
        <v>0</v>
      </c>
      <c r="O1065" s="155">
        <f t="shared" si="101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102"/>
        <v>11880</v>
      </c>
      <c r="J1066" s="163">
        <f t="shared" si="98"/>
        <v>0</v>
      </c>
      <c r="K1066" s="155">
        <f t="shared" si="99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100"/>
        <v>0</v>
      </c>
      <c r="O1066" s="155">
        <f t="shared" si="101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102"/>
        <v>12300</v>
      </c>
      <c r="J1067" s="163">
        <f t="shared" si="98"/>
        <v>0</v>
      </c>
      <c r="K1067" s="155">
        <f t="shared" si="99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100"/>
        <v>0</v>
      </c>
      <c r="O1067" s="155">
        <f t="shared" si="101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102"/>
        <v>16500</v>
      </c>
      <c r="J1068" s="163">
        <f t="shared" si="98"/>
        <v>0</v>
      </c>
      <c r="K1068" s="155">
        <f t="shared" si="99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100"/>
        <v>0</v>
      </c>
      <c r="O1068" s="155">
        <f t="shared" si="101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102"/>
        <v>8940</v>
      </c>
      <c r="J1069" s="163">
        <f t="shared" si="98"/>
        <v>0</v>
      </c>
      <c r="K1069" s="155">
        <f t="shared" si="99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100"/>
        <v>0</v>
      </c>
      <c r="O1069" s="155">
        <f t="shared" si="101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102"/>
        <v>15060</v>
      </c>
      <c r="J1070" s="163">
        <f t="shared" si="98"/>
        <v>0</v>
      </c>
      <c r="K1070" s="155">
        <f t="shared" si="99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100"/>
        <v>0</v>
      </c>
      <c r="O1070" s="155">
        <f t="shared" si="101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102"/>
        <v>17820</v>
      </c>
      <c r="J1071" s="163">
        <f t="shared" si="98"/>
        <v>0</v>
      </c>
      <c r="K1071" s="155">
        <f t="shared" si="99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100"/>
        <v>0</v>
      </c>
      <c r="O1071" s="155">
        <f t="shared" si="101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102"/>
        <v>15060</v>
      </c>
      <c r="J1072" s="163">
        <f t="shared" si="98"/>
        <v>0</v>
      </c>
      <c r="K1072" s="155">
        <f t="shared" si="99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100"/>
        <v>0</v>
      </c>
      <c r="O1072" s="155">
        <f t="shared" si="101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102"/>
        <v>22560</v>
      </c>
      <c r="J1073" s="163">
        <f t="shared" si="98"/>
        <v>0</v>
      </c>
      <c r="K1073" s="155">
        <f t="shared" si="99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100"/>
        <v>0</v>
      </c>
      <c r="O1073" s="155">
        <f t="shared" si="101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102"/>
        <v>15060</v>
      </c>
      <c r="J1074" s="163">
        <f t="shared" si="98"/>
        <v>0</v>
      </c>
      <c r="K1074" s="155">
        <f t="shared" si="99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100"/>
        <v>0</v>
      </c>
      <c r="O1074" s="155">
        <f t="shared" si="101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102"/>
        <v>23880</v>
      </c>
      <c r="J1075" s="163">
        <f t="shared" si="98"/>
        <v>0</v>
      </c>
      <c r="K1075" s="155">
        <f t="shared" si="99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100"/>
        <v>0</v>
      </c>
      <c r="O1075" s="155">
        <f t="shared" si="101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102"/>
        <v>13320</v>
      </c>
      <c r="J1076" s="163">
        <f t="shared" si="98"/>
        <v>0</v>
      </c>
      <c r="K1076" s="155">
        <f t="shared" si="99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100"/>
        <v>0</v>
      </c>
      <c r="O1076" s="155">
        <f t="shared" si="101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102"/>
        <v>18180</v>
      </c>
      <c r="J1077" s="163">
        <f t="shared" si="98"/>
        <v>0</v>
      </c>
      <c r="K1077" s="155">
        <f t="shared" si="99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100"/>
        <v>0</v>
      </c>
      <c r="O1077" s="155">
        <f t="shared" si="101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102"/>
        <v>13920</v>
      </c>
      <c r="J1078" s="163">
        <f t="shared" si="98"/>
        <v>0</v>
      </c>
      <c r="K1078" s="155">
        <f t="shared" si="99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100"/>
        <v>0</v>
      </c>
      <c r="O1078" s="155">
        <f t="shared" si="101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102"/>
        <v>10320</v>
      </c>
      <c r="J1079" s="163">
        <f t="shared" si="98"/>
        <v>0</v>
      </c>
      <c r="K1079" s="155">
        <f t="shared" si="99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100"/>
        <v>0</v>
      </c>
      <c r="O1079" s="155">
        <f t="shared" si="101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102"/>
        <v>11880</v>
      </c>
      <c r="J1080" s="163">
        <f t="shared" si="98"/>
        <v>0</v>
      </c>
      <c r="K1080" s="155">
        <f t="shared" si="99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100"/>
        <v>0</v>
      </c>
      <c r="O1080" s="155">
        <f t="shared" si="101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102"/>
        <v>11880</v>
      </c>
      <c r="J1081" s="163">
        <f t="shared" si="98"/>
        <v>0</v>
      </c>
      <c r="K1081" s="155">
        <f t="shared" si="99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100"/>
        <v>0</v>
      </c>
      <c r="O1081" s="155">
        <f t="shared" si="101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102"/>
        <v>12300</v>
      </c>
      <c r="J1082" s="163">
        <f t="shared" si="98"/>
        <v>0</v>
      </c>
      <c r="K1082" s="155">
        <f t="shared" si="99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100"/>
        <v>0</v>
      </c>
      <c r="O1082" s="155">
        <f t="shared" si="101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102"/>
        <v>12300</v>
      </c>
      <c r="J1083" s="163">
        <f t="shared" si="98"/>
        <v>0</v>
      </c>
      <c r="K1083" s="155">
        <f t="shared" si="99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100"/>
        <v>0</v>
      </c>
      <c r="O1083" s="155">
        <f t="shared" si="101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102"/>
        <v>16500</v>
      </c>
      <c r="J1084" s="163">
        <f t="shared" si="98"/>
        <v>0</v>
      </c>
      <c r="K1084" s="155">
        <f t="shared" si="99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100"/>
        <v>0</v>
      </c>
      <c r="O1084" s="155">
        <f t="shared" si="101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102"/>
        <v>16500</v>
      </c>
      <c r="J1085" s="163">
        <f t="shared" si="98"/>
        <v>0</v>
      </c>
      <c r="K1085" s="155">
        <f t="shared" si="99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100"/>
        <v>0</v>
      </c>
      <c r="O1085" s="155">
        <f t="shared" si="101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102"/>
        <v>13260</v>
      </c>
      <c r="J1086" s="163">
        <f t="shared" si="98"/>
        <v>0</v>
      </c>
      <c r="K1086" s="155">
        <f t="shared" si="99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100"/>
        <v>0</v>
      </c>
      <c r="O1086" s="155">
        <f t="shared" si="101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102"/>
        <v>0</v>
      </c>
      <c r="J1087" s="163">
        <f t="shared" si="98"/>
        <v>0</v>
      </c>
      <c r="K1087" s="155">
        <f t="shared" si="99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100"/>
        <v>0</v>
      </c>
      <c r="O1087" s="155">
        <f t="shared" si="101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102"/>
        <v>0</v>
      </c>
      <c r="J1088" s="163">
        <f t="shared" si="98"/>
        <v>0</v>
      </c>
      <c r="K1088" s="155">
        <f t="shared" si="99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100"/>
        <v>0</v>
      </c>
      <c r="O1088" s="155">
        <f t="shared" si="101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102"/>
        <v>31920</v>
      </c>
      <c r="J1089" s="163">
        <f t="shared" si="98"/>
        <v>0</v>
      </c>
      <c r="K1089" s="155">
        <f t="shared" si="99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100"/>
        <v>0</v>
      </c>
      <c r="O1089" s="155">
        <f t="shared" si="101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102"/>
        <v>31920</v>
      </c>
      <c r="J1090" s="163">
        <f t="shared" si="98"/>
        <v>0</v>
      </c>
      <c r="K1090" s="155">
        <f t="shared" si="99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100"/>
        <v>0</v>
      </c>
      <c r="O1090" s="155">
        <f t="shared" si="101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102"/>
        <v>31920</v>
      </c>
      <c r="J1091" s="163">
        <f t="shared" si="98"/>
        <v>0</v>
      </c>
      <c r="K1091" s="155">
        <f t="shared" si="99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100"/>
        <v>0</v>
      </c>
      <c r="O1091" s="155">
        <f t="shared" si="101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102"/>
        <v>48060</v>
      </c>
      <c r="J1092" s="163">
        <f t="shared" si="98"/>
        <v>0</v>
      </c>
      <c r="K1092" s="155">
        <f t="shared" si="99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100"/>
        <v>0</v>
      </c>
      <c r="O1092" s="155">
        <f t="shared" si="101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102"/>
        <v>16200</v>
      </c>
      <c r="J1093" s="163">
        <f t="shared" si="98"/>
        <v>0</v>
      </c>
      <c r="K1093" s="155">
        <f t="shared" si="99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100"/>
        <v>0</v>
      </c>
      <c r="O1093" s="155">
        <f t="shared" si="101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102"/>
        <v>48060</v>
      </c>
      <c r="J1094" s="163">
        <f t="shared" si="98"/>
        <v>0</v>
      </c>
      <c r="K1094" s="155">
        <f t="shared" si="99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100"/>
        <v>0</v>
      </c>
      <c r="O1094" s="155">
        <f t="shared" si="101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102"/>
        <v>50400</v>
      </c>
      <c r="J1095" s="163">
        <f t="shared" si="98"/>
        <v>0</v>
      </c>
      <c r="K1095" s="155">
        <f t="shared" si="99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100"/>
        <v>0</v>
      </c>
      <c r="O1095" s="155">
        <f t="shared" si="101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102"/>
        <v>26400</v>
      </c>
      <c r="J1096" s="163">
        <f t="shared" si="98"/>
        <v>0</v>
      </c>
      <c r="K1096" s="155">
        <f t="shared" si="99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100"/>
        <v>0</v>
      </c>
      <c r="O1096" s="155">
        <f t="shared" si="101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102"/>
        <v>42180</v>
      </c>
      <c r="J1097" s="163">
        <f t="shared" si="98"/>
        <v>0</v>
      </c>
      <c r="K1097" s="155">
        <f t="shared" si="99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100"/>
        <v>0</v>
      </c>
      <c r="O1097" s="155">
        <f t="shared" si="101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102"/>
        <v>42180</v>
      </c>
      <c r="J1098" s="163">
        <f t="shared" si="98"/>
        <v>0</v>
      </c>
      <c r="K1098" s="155">
        <f t="shared" si="9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100"/>
        <v>0</v>
      </c>
      <c r="O1098" s="155">
        <f t="shared" si="101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102"/>
        <v>27120</v>
      </c>
      <c r="J1099" s="163">
        <f t="shared" si="98"/>
        <v>0</v>
      </c>
      <c r="K1099" s="155">
        <f t="shared" si="9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100"/>
        <v>0</v>
      </c>
      <c r="O1099" s="155">
        <f t="shared" si="101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102"/>
        <v>46800</v>
      </c>
      <c r="J1100" s="163">
        <f t="shared" ref="J1100:J1163" si="103">IF(D1100="MDU-KD",1,0)</f>
        <v>0</v>
      </c>
      <c r="K1100" s="155">
        <f t="shared" ref="K1100:K1163" si="104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105">IF(L1100=0,M1100,L1100)</f>
        <v>0</v>
      </c>
      <c r="O1100" s="155">
        <f t="shared" ref="O1100:O1163" si="106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102"/>
        <v>46800</v>
      </c>
      <c r="J1101" s="163">
        <f t="shared" si="103"/>
        <v>0</v>
      </c>
      <c r="K1101" s="155">
        <f t="shared" si="104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105"/>
        <v>0</v>
      </c>
      <c r="O1101" s="155">
        <f t="shared" si="106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102"/>
        <v>45240</v>
      </c>
      <c r="J1102" s="163">
        <f t="shared" si="103"/>
        <v>0</v>
      </c>
      <c r="K1102" s="155">
        <f t="shared" si="104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105"/>
        <v>0</v>
      </c>
      <c r="O1102" s="155">
        <f t="shared" si="106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102"/>
        <v>22740</v>
      </c>
      <c r="J1103" s="163">
        <f t="shared" si="103"/>
        <v>0</v>
      </c>
      <c r="K1103" s="155">
        <f t="shared" si="104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105"/>
        <v>0</v>
      </c>
      <c r="O1103" s="155">
        <f t="shared" si="106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102"/>
        <v>22740</v>
      </c>
      <c r="J1104" s="163">
        <f t="shared" si="103"/>
        <v>0</v>
      </c>
      <c r="K1104" s="155">
        <f t="shared" si="104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105"/>
        <v>0</v>
      </c>
      <c r="O1104" s="155">
        <f t="shared" si="106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102"/>
        <v>24420</v>
      </c>
      <c r="J1105" s="163">
        <f t="shared" si="103"/>
        <v>0</v>
      </c>
      <c r="K1105" s="155">
        <f t="shared" si="104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105"/>
        <v>0</v>
      </c>
      <c r="O1105" s="155">
        <f t="shared" si="106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102"/>
        <v>24420</v>
      </c>
      <c r="J1106" s="163">
        <f t="shared" si="103"/>
        <v>0</v>
      </c>
      <c r="K1106" s="155">
        <f t="shared" si="104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105"/>
        <v>0</v>
      </c>
      <c r="O1106" s="155">
        <f t="shared" si="106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102"/>
        <v>24420</v>
      </c>
      <c r="J1107" s="163">
        <f t="shared" si="103"/>
        <v>0</v>
      </c>
      <c r="K1107" s="155">
        <f t="shared" si="104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105"/>
        <v>0</v>
      </c>
      <c r="O1107" s="155">
        <f t="shared" si="106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102"/>
        <v>24420</v>
      </c>
      <c r="J1108" s="163">
        <f t="shared" si="103"/>
        <v>0</v>
      </c>
      <c r="K1108" s="155">
        <f t="shared" si="104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105"/>
        <v>0</v>
      </c>
      <c r="O1108" s="155">
        <f t="shared" si="106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102"/>
        <v>21720</v>
      </c>
      <c r="J1109" s="163">
        <f t="shared" si="103"/>
        <v>0</v>
      </c>
      <c r="K1109" s="155">
        <f t="shared" si="104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105"/>
        <v>0</v>
      </c>
      <c r="O1109" s="155">
        <f t="shared" si="106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102"/>
        <v>20100</v>
      </c>
      <c r="J1110" s="163">
        <f t="shared" si="103"/>
        <v>0</v>
      </c>
      <c r="K1110" s="155">
        <f t="shared" si="104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105"/>
        <v>0</v>
      </c>
      <c r="O1110" s="155">
        <f t="shared" si="106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102"/>
        <v>20100</v>
      </c>
      <c r="J1111" s="163">
        <f t="shared" si="103"/>
        <v>0</v>
      </c>
      <c r="K1111" s="155">
        <f t="shared" si="104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105"/>
        <v>0</v>
      </c>
      <c r="O1111" s="155">
        <f t="shared" si="106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102"/>
        <v>20100</v>
      </c>
      <c r="J1112" s="163">
        <f t="shared" si="103"/>
        <v>0</v>
      </c>
      <c r="K1112" s="155">
        <f t="shared" si="104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105"/>
        <v>0</v>
      </c>
      <c r="O1112" s="155">
        <f t="shared" si="106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102"/>
        <v>20100</v>
      </c>
      <c r="J1113" s="163">
        <f t="shared" si="103"/>
        <v>0</v>
      </c>
      <c r="K1113" s="155">
        <f t="shared" si="104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105"/>
        <v>0</v>
      </c>
      <c r="O1113" s="155">
        <f t="shared" si="106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102"/>
        <v>42240</v>
      </c>
      <c r="J1114" s="163">
        <f t="shared" si="103"/>
        <v>0</v>
      </c>
      <c r="K1114" s="155">
        <f t="shared" si="104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105"/>
        <v>0</v>
      </c>
      <c r="O1114" s="155">
        <f t="shared" si="106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102"/>
        <v>42240</v>
      </c>
      <c r="J1115" s="163">
        <f t="shared" si="103"/>
        <v>0</v>
      </c>
      <c r="K1115" s="155">
        <f t="shared" si="104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105"/>
        <v>0</v>
      </c>
      <c r="O1115" s="155">
        <f t="shared" si="106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102"/>
        <v>40260</v>
      </c>
      <c r="J1116" s="163">
        <f t="shared" si="103"/>
        <v>0</v>
      </c>
      <c r="K1116" s="155">
        <f t="shared" si="104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105"/>
        <v>0</v>
      </c>
      <c r="O1116" s="155">
        <f t="shared" si="106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102"/>
        <v>28020</v>
      </c>
      <c r="J1117" s="163">
        <f t="shared" si="103"/>
        <v>0</v>
      </c>
      <c r="K1117" s="155">
        <f t="shared" si="104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105"/>
        <v>0</v>
      </c>
      <c r="O1117" s="155">
        <f t="shared" si="106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102"/>
        <v>28020</v>
      </c>
      <c r="J1118" s="163">
        <f t="shared" si="103"/>
        <v>0</v>
      </c>
      <c r="K1118" s="155">
        <f t="shared" si="104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105"/>
        <v>0</v>
      </c>
      <c r="O1118" s="155">
        <f t="shared" si="106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102"/>
        <v>45360</v>
      </c>
      <c r="J1119" s="163">
        <f t="shared" si="103"/>
        <v>0</v>
      </c>
      <c r="K1119" s="155">
        <f t="shared" si="104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105"/>
        <v>0</v>
      </c>
      <c r="O1119" s="155">
        <f t="shared" si="106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102"/>
        <v>45360</v>
      </c>
      <c r="J1120" s="163">
        <f t="shared" si="103"/>
        <v>0</v>
      </c>
      <c r="K1120" s="155">
        <f t="shared" si="104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105"/>
        <v>0</v>
      </c>
      <c r="O1120" s="155">
        <f t="shared" si="106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102"/>
        <v>36060</v>
      </c>
      <c r="J1121" s="163">
        <f t="shared" si="103"/>
        <v>0</v>
      </c>
      <c r="K1121" s="155">
        <f t="shared" si="104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105"/>
        <v>0</v>
      </c>
      <c r="O1121" s="155">
        <f t="shared" si="106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102"/>
        <v>33660</v>
      </c>
      <c r="J1122" s="163">
        <f t="shared" si="103"/>
        <v>0</v>
      </c>
      <c r="K1122" s="155">
        <f t="shared" si="104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105"/>
        <v>0</v>
      </c>
      <c r="O1122" s="155">
        <f t="shared" si="106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102"/>
        <v>0</v>
      </c>
      <c r="J1123" s="163">
        <f t="shared" si="103"/>
        <v>0</v>
      </c>
      <c r="K1123" s="155">
        <f t="shared" si="104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105"/>
        <v>0</v>
      </c>
      <c r="O1123" s="155">
        <f t="shared" si="106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107">IF($I$5=$G$4,G1124,(IF($I$5=$F$4,F1124,0)))</f>
        <v>0</v>
      </c>
      <c r="J1124" s="163">
        <f t="shared" si="103"/>
        <v>0</v>
      </c>
      <c r="K1124" s="155">
        <f t="shared" si="104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105"/>
        <v>0</v>
      </c>
      <c r="O1124" s="155">
        <f t="shared" si="106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107"/>
        <v>38820</v>
      </c>
      <c r="J1125" s="163">
        <f t="shared" si="103"/>
        <v>0</v>
      </c>
      <c r="K1125" s="155">
        <f t="shared" si="104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105"/>
        <v>0</v>
      </c>
      <c r="O1125" s="155">
        <f t="shared" si="106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107"/>
        <v>38820</v>
      </c>
      <c r="J1126" s="163">
        <f t="shared" si="103"/>
        <v>0</v>
      </c>
      <c r="K1126" s="155">
        <f t="shared" si="104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105"/>
        <v>0</v>
      </c>
      <c r="O1126" s="155">
        <f t="shared" si="106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107"/>
        <v>47880</v>
      </c>
      <c r="J1127" s="163">
        <f t="shared" si="103"/>
        <v>0</v>
      </c>
      <c r="K1127" s="155">
        <f t="shared" si="104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105"/>
        <v>0</v>
      </c>
      <c r="O1127" s="155">
        <f t="shared" si="106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107"/>
        <v>49920</v>
      </c>
      <c r="J1128" s="163">
        <f t="shared" si="103"/>
        <v>0</v>
      </c>
      <c r="K1128" s="155">
        <f t="shared" si="104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105"/>
        <v>0</v>
      </c>
      <c r="O1128" s="155">
        <f t="shared" si="106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107"/>
        <v>64260</v>
      </c>
      <c r="J1129" s="163">
        <f t="shared" si="103"/>
        <v>0</v>
      </c>
      <c r="K1129" s="155">
        <f t="shared" si="104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105"/>
        <v>0</v>
      </c>
      <c r="O1129" s="155">
        <f t="shared" si="106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107"/>
        <v>110640</v>
      </c>
      <c r="J1130" s="163">
        <f t="shared" si="103"/>
        <v>0</v>
      </c>
      <c r="K1130" s="155">
        <f t="shared" si="104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105"/>
        <v>0</v>
      </c>
      <c r="O1130" s="155">
        <f t="shared" si="106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107"/>
        <v>0</v>
      </c>
      <c r="J1131" s="163">
        <f t="shared" si="103"/>
        <v>0</v>
      </c>
      <c r="K1131" s="155">
        <f t="shared" si="104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105"/>
        <v>0</v>
      </c>
      <c r="O1131" s="155">
        <f t="shared" si="106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107"/>
        <v>0</v>
      </c>
      <c r="J1132" s="163">
        <f t="shared" si="103"/>
        <v>0</v>
      </c>
      <c r="K1132" s="155">
        <f t="shared" si="104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105"/>
        <v>0</v>
      </c>
      <c r="O1132" s="155">
        <f t="shared" si="106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107"/>
        <v>45120</v>
      </c>
      <c r="J1133" s="163">
        <f t="shared" si="103"/>
        <v>0</v>
      </c>
      <c r="K1133" s="155">
        <f t="shared" si="104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105"/>
        <v>0</v>
      </c>
      <c r="O1133" s="155">
        <f t="shared" si="106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107"/>
        <v>45120</v>
      </c>
      <c r="J1134" s="163">
        <f t="shared" si="103"/>
        <v>0</v>
      </c>
      <c r="K1134" s="155">
        <f t="shared" si="104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105"/>
        <v>0</v>
      </c>
      <c r="O1134" s="155">
        <f t="shared" si="106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107"/>
        <v>44940</v>
      </c>
      <c r="J1135" s="163">
        <f t="shared" si="103"/>
        <v>0</v>
      </c>
      <c r="K1135" s="155">
        <f t="shared" si="104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105"/>
        <v>0</v>
      </c>
      <c r="O1135" s="155">
        <f t="shared" si="106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107"/>
        <v>47640</v>
      </c>
      <c r="J1136" s="163">
        <f t="shared" si="103"/>
        <v>0</v>
      </c>
      <c r="K1136" s="155">
        <f t="shared" si="104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105"/>
        <v>0</v>
      </c>
      <c r="O1136" s="155">
        <f t="shared" si="106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107"/>
        <v>50340</v>
      </c>
      <c r="J1137" s="163">
        <f t="shared" si="103"/>
        <v>0</v>
      </c>
      <c r="K1137" s="155">
        <f t="shared" si="104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105"/>
        <v>0</v>
      </c>
      <c r="O1137" s="155">
        <f t="shared" si="106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107"/>
        <v>43860</v>
      </c>
      <c r="J1138" s="163">
        <f t="shared" si="103"/>
        <v>0</v>
      </c>
      <c r="K1138" s="155">
        <f t="shared" si="104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105"/>
        <v>0</v>
      </c>
      <c r="O1138" s="155">
        <f t="shared" si="106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107"/>
        <v>50940</v>
      </c>
      <c r="J1139" s="163">
        <f t="shared" si="103"/>
        <v>0</v>
      </c>
      <c r="K1139" s="155">
        <f t="shared" si="104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105"/>
        <v>0</v>
      </c>
      <c r="O1139" s="155">
        <f t="shared" si="106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107"/>
        <v>50940</v>
      </c>
      <c r="J1140" s="163">
        <f t="shared" si="103"/>
        <v>0</v>
      </c>
      <c r="K1140" s="155">
        <f t="shared" si="104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105"/>
        <v>0</v>
      </c>
      <c r="O1140" s="155">
        <f t="shared" si="106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107"/>
        <v>48240</v>
      </c>
      <c r="J1141" s="163">
        <f t="shared" si="103"/>
        <v>0</v>
      </c>
      <c r="K1141" s="155">
        <f t="shared" si="104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105"/>
        <v>0</v>
      </c>
      <c r="O1141" s="155">
        <f t="shared" si="106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107"/>
        <v>47280</v>
      </c>
      <c r="J1142" s="163">
        <f t="shared" si="103"/>
        <v>0</v>
      </c>
      <c r="K1142" s="155">
        <f t="shared" si="104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105"/>
        <v>0</v>
      </c>
      <c r="O1142" s="155">
        <f t="shared" si="106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107"/>
        <v>59940</v>
      </c>
      <c r="J1143" s="163">
        <f t="shared" si="103"/>
        <v>0</v>
      </c>
      <c r="K1143" s="155">
        <f t="shared" si="104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105"/>
        <v>0</v>
      </c>
      <c r="O1143" s="155">
        <f t="shared" si="106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107"/>
        <v>55080</v>
      </c>
      <c r="J1144" s="163">
        <f t="shared" si="103"/>
        <v>0</v>
      </c>
      <c r="K1144" s="155">
        <f t="shared" si="104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105"/>
        <v>0</v>
      </c>
      <c r="O1144" s="155">
        <f t="shared" si="106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107"/>
        <v>44640</v>
      </c>
      <c r="J1145" s="163">
        <f t="shared" si="103"/>
        <v>0</v>
      </c>
      <c r="K1145" s="155">
        <f t="shared" si="104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105"/>
        <v>0</v>
      </c>
      <c r="O1145" s="155">
        <f t="shared" si="106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107"/>
        <v>58920</v>
      </c>
      <c r="J1146" s="163">
        <f t="shared" si="103"/>
        <v>0</v>
      </c>
      <c r="K1146" s="155">
        <f t="shared" si="104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105"/>
        <v>0</v>
      </c>
      <c r="O1146" s="155">
        <f t="shared" si="106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107"/>
        <v>58920</v>
      </c>
      <c r="J1147" s="163">
        <f t="shared" si="103"/>
        <v>0</v>
      </c>
      <c r="K1147" s="155">
        <f t="shared" si="104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105"/>
        <v>0</v>
      </c>
      <c r="O1147" s="155">
        <f t="shared" si="106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107"/>
        <v>58140</v>
      </c>
      <c r="J1148" s="163">
        <f t="shared" si="103"/>
        <v>0</v>
      </c>
      <c r="K1148" s="155">
        <f t="shared" si="104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105"/>
        <v>0</v>
      </c>
      <c r="O1148" s="155">
        <f t="shared" si="106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107"/>
        <v>58140</v>
      </c>
      <c r="J1149" s="163">
        <f t="shared" si="103"/>
        <v>0</v>
      </c>
      <c r="K1149" s="155">
        <f t="shared" si="104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105"/>
        <v>0</v>
      </c>
      <c r="O1149" s="155">
        <f t="shared" si="106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107"/>
        <v>56340</v>
      </c>
      <c r="J1150" s="163">
        <f t="shared" si="103"/>
        <v>0</v>
      </c>
      <c r="K1150" s="155">
        <f t="shared" si="104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105"/>
        <v>0</v>
      </c>
      <c r="O1150" s="155">
        <f t="shared" si="106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107"/>
        <v>105060</v>
      </c>
      <c r="J1151" s="163">
        <f t="shared" si="103"/>
        <v>0</v>
      </c>
      <c r="K1151" s="155">
        <f t="shared" si="104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105"/>
        <v>0</v>
      </c>
      <c r="O1151" s="155">
        <f t="shared" si="106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107"/>
        <v>57540</v>
      </c>
      <c r="J1152" s="163">
        <f t="shared" si="103"/>
        <v>0</v>
      </c>
      <c r="K1152" s="155">
        <f t="shared" si="104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105"/>
        <v>0</v>
      </c>
      <c r="O1152" s="155">
        <f t="shared" si="106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107"/>
        <v>61080</v>
      </c>
      <c r="J1153" s="163">
        <f t="shared" si="103"/>
        <v>0</v>
      </c>
      <c r="K1153" s="155">
        <f t="shared" si="104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105"/>
        <v>0</v>
      </c>
      <c r="O1153" s="155">
        <f t="shared" si="106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107"/>
        <v>71880</v>
      </c>
      <c r="J1154" s="163">
        <f t="shared" si="103"/>
        <v>0</v>
      </c>
      <c r="K1154" s="155">
        <f t="shared" si="104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105"/>
        <v>0</v>
      </c>
      <c r="O1154" s="155">
        <f t="shared" si="106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107"/>
        <v>61080</v>
      </c>
      <c r="J1155" s="163">
        <f t="shared" si="103"/>
        <v>0</v>
      </c>
      <c r="K1155" s="155">
        <f t="shared" si="104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105"/>
        <v>0</v>
      </c>
      <c r="O1155" s="155">
        <f t="shared" si="106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107"/>
        <v>55860</v>
      </c>
      <c r="J1156" s="163">
        <f t="shared" si="103"/>
        <v>0</v>
      </c>
      <c r="K1156" s="155">
        <f t="shared" si="104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105"/>
        <v>0</v>
      </c>
      <c r="O1156" s="155">
        <f t="shared" si="106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107"/>
        <v>58680</v>
      </c>
      <c r="J1157" s="163">
        <f t="shared" si="103"/>
        <v>0</v>
      </c>
      <c r="K1157" s="155">
        <f t="shared" si="104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105"/>
        <v>0</v>
      </c>
      <c r="O1157" s="155">
        <f t="shared" si="106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107"/>
        <v>115680</v>
      </c>
      <c r="J1158" s="163">
        <f t="shared" si="103"/>
        <v>0</v>
      </c>
      <c r="K1158" s="155">
        <f t="shared" si="104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105"/>
        <v>0</v>
      </c>
      <c r="O1158" s="155">
        <f t="shared" si="106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107"/>
        <v>118500</v>
      </c>
      <c r="J1159" s="163">
        <f t="shared" si="103"/>
        <v>0</v>
      </c>
      <c r="K1159" s="155">
        <f t="shared" si="104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105"/>
        <v>0</v>
      </c>
      <c r="O1159" s="155">
        <f t="shared" si="106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107"/>
        <v>118500</v>
      </c>
      <c r="J1160" s="163">
        <f t="shared" si="103"/>
        <v>0</v>
      </c>
      <c r="K1160" s="155">
        <f t="shared" si="104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105"/>
        <v>0</v>
      </c>
      <c r="O1160" s="155">
        <f t="shared" si="106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107"/>
        <v>117900</v>
      </c>
      <c r="J1161" s="163">
        <f t="shared" si="103"/>
        <v>0</v>
      </c>
      <c r="K1161" s="155">
        <f t="shared" si="104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105"/>
        <v>0</v>
      </c>
      <c r="O1161" s="155">
        <f t="shared" si="106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107"/>
        <v>120120</v>
      </c>
      <c r="J1162" s="163">
        <f t="shared" si="103"/>
        <v>0</v>
      </c>
      <c r="K1162" s="155">
        <f t="shared" si="10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105"/>
        <v>0</v>
      </c>
      <c r="O1162" s="155">
        <f t="shared" si="106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107"/>
        <v>50460</v>
      </c>
      <c r="J1163" s="163">
        <f t="shared" si="103"/>
        <v>0</v>
      </c>
      <c r="K1163" s="155">
        <f t="shared" si="10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105"/>
        <v>0</v>
      </c>
      <c r="O1163" s="155">
        <f t="shared" si="106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107"/>
        <v>50460</v>
      </c>
      <c r="J1164" s="163">
        <f t="shared" ref="J1164:J1227" si="108">IF(D1164="MDU-KD",1,0)</f>
        <v>0</v>
      </c>
      <c r="K1164" s="155">
        <f t="shared" ref="K1164:K1227" si="109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110">IF(L1164=0,M1164,L1164)</f>
        <v>0</v>
      </c>
      <c r="O1164" s="155">
        <f t="shared" ref="O1164:O1227" si="111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107"/>
        <v>41400</v>
      </c>
      <c r="J1165" s="163">
        <f t="shared" si="108"/>
        <v>0</v>
      </c>
      <c r="K1165" s="155">
        <f t="shared" si="109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110"/>
        <v>0</v>
      </c>
      <c r="O1165" s="155">
        <f t="shared" si="111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107"/>
        <v>61140</v>
      </c>
      <c r="J1166" s="163">
        <f t="shared" si="108"/>
        <v>0</v>
      </c>
      <c r="K1166" s="155">
        <f t="shared" si="109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110"/>
        <v>0</v>
      </c>
      <c r="O1166" s="155">
        <f t="shared" si="111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107"/>
        <v>61140</v>
      </c>
      <c r="J1167" s="163">
        <f t="shared" si="108"/>
        <v>0</v>
      </c>
      <c r="K1167" s="155">
        <f t="shared" si="109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110"/>
        <v>0</v>
      </c>
      <c r="O1167" s="155">
        <f t="shared" si="111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107"/>
        <v>55380</v>
      </c>
      <c r="J1168" s="163">
        <f t="shared" si="108"/>
        <v>0</v>
      </c>
      <c r="K1168" s="155">
        <f t="shared" si="109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110"/>
        <v>0</v>
      </c>
      <c r="O1168" s="155">
        <f t="shared" si="111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107"/>
        <v>61860</v>
      </c>
      <c r="J1169" s="163">
        <f t="shared" si="108"/>
        <v>0</v>
      </c>
      <c r="K1169" s="155">
        <f t="shared" si="109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110"/>
        <v>0</v>
      </c>
      <c r="O1169" s="155">
        <f t="shared" si="111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107"/>
        <v>63900</v>
      </c>
      <c r="J1170" s="163">
        <f t="shared" si="108"/>
        <v>0</v>
      </c>
      <c r="K1170" s="155">
        <f t="shared" si="109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110"/>
        <v>0</v>
      </c>
      <c r="O1170" s="155">
        <f t="shared" si="111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107"/>
        <v>59220</v>
      </c>
      <c r="J1171" s="163">
        <f t="shared" si="108"/>
        <v>0</v>
      </c>
      <c r="K1171" s="155">
        <f t="shared" si="109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110"/>
        <v>0</v>
      </c>
      <c r="O1171" s="155">
        <f t="shared" si="111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107"/>
        <v>0</v>
      </c>
      <c r="J1172" s="163">
        <f t="shared" si="108"/>
        <v>0</v>
      </c>
      <c r="K1172" s="155">
        <f t="shared" si="109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110"/>
        <v>0</v>
      </c>
      <c r="O1172" s="155">
        <f t="shared" si="111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107"/>
        <v>0</v>
      </c>
      <c r="J1173" s="163">
        <f t="shared" si="108"/>
        <v>0</v>
      </c>
      <c r="K1173" s="155">
        <f t="shared" si="109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110"/>
        <v>0</v>
      </c>
      <c r="O1173" s="155">
        <f t="shared" si="111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107"/>
        <v>89700</v>
      </c>
      <c r="J1174" s="163">
        <f t="shared" si="108"/>
        <v>0</v>
      </c>
      <c r="K1174" s="155">
        <f t="shared" si="109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110"/>
        <v>0</v>
      </c>
      <c r="O1174" s="155">
        <f t="shared" si="111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107"/>
        <v>91200</v>
      </c>
      <c r="J1175" s="163">
        <f t="shared" si="108"/>
        <v>0</v>
      </c>
      <c r="K1175" s="155">
        <f t="shared" si="109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110"/>
        <v>0</v>
      </c>
      <c r="O1175" s="155">
        <f t="shared" si="111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107"/>
        <v>95640</v>
      </c>
      <c r="J1176" s="163">
        <f t="shared" si="108"/>
        <v>0</v>
      </c>
      <c r="K1176" s="155">
        <f t="shared" si="109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110"/>
        <v>0</v>
      </c>
      <c r="O1176" s="155">
        <f t="shared" si="111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107"/>
        <v>95640</v>
      </c>
      <c r="J1177" s="163">
        <f t="shared" si="108"/>
        <v>0</v>
      </c>
      <c r="K1177" s="155">
        <f t="shared" si="109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110"/>
        <v>0</v>
      </c>
      <c r="O1177" s="155">
        <f t="shared" si="111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107"/>
        <v>116340</v>
      </c>
      <c r="J1178" s="163">
        <f t="shared" si="108"/>
        <v>0</v>
      </c>
      <c r="K1178" s="155">
        <f t="shared" si="109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110"/>
        <v>0</v>
      </c>
      <c r="O1178" s="155">
        <f t="shared" si="111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107"/>
        <v>115020</v>
      </c>
      <c r="J1179" s="163">
        <f t="shared" si="108"/>
        <v>0</v>
      </c>
      <c r="K1179" s="155">
        <f t="shared" si="109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110"/>
        <v>0</v>
      </c>
      <c r="O1179" s="155">
        <f t="shared" si="111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107"/>
        <v>115020</v>
      </c>
      <c r="J1180" s="163">
        <f t="shared" si="108"/>
        <v>0</v>
      </c>
      <c r="K1180" s="155">
        <f t="shared" si="109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110"/>
        <v>0</v>
      </c>
      <c r="O1180" s="155">
        <f t="shared" si="111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107"/>
        <v>115020</v>
      </c>
      <c r="J1181" s="163">
        <f t="shared" si="108"/>
        <v>0</v>
      </c>
      <c r="K1181" s="155">
        <f t="shared" si="109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110"/>
        <v>0</v>
      </c>
      <c r="O1181" s="155">
        <f t="shared" si="111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107"/>
        <v>117900</v>
      </c>
      <c r="J1182" s="163">
        <f t="shared" si="108"/>
        <v>0</v>
      </c>
      <c r="K1182" s="155">
        <f t="shared" si="109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110"/>
        <v>0</v>
      </c>
      <c r="O1182" s="155">
        <f t="shared" si="111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107"/>
        <v>136860</v>
      </c>
      <c r="J1183" s="163">
        <f t="shared" si="108"/>
        <v>0</v>
      </c>
      <c r="K1183" s="155">
        <f t="shared" si="109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110"/>
        <v>0</v>
      </c>
      <c r="O1183" s="155">
        <f t="shared" si="111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107"/>
        <v>220920</v>
      </c>
      <c r="J1184" s="163">
        <f t="shared" si="108"/>
        <v>0</v>
      </c>
      <c r="K1184" s="155">
        <f t="shared" si="109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110"/>
        <v>0</v>
      </c>
      <c r="O1184" s="155">
        <f t="shared" si="111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107"/>
        <v>220920</v>
      </c>
      <c r="J1185" s="163">
        <f t="shared" si="108"/>
        <v>0</v>
      </c>
      <c r="K1185" s="155">
        <f t="shared" si="109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110"/>
        <v>0</v>
      </c>
      <c r="O1185" s="155">
        <f t="shared" si="111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107"/>
        <v>0</v>
      </c>
      <c r="J1186" s="163">
        <f t="shared" si="108"/>
        <v>0</v>
      </c>
      <c r="K1186" s="155">
        <f t="shared" si="109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110"/>
        <v>0</v>
      </c>
      <c r="O1186" s="155">
        <f t="shared" si="111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107"/>
        <v>0</v>
      </c>
      <c r="J1187" s="163">
        <f t="shared" si="108"/>
        <v>0</v>
      </c>
      <c r="K1187" s="155">
        <f t="shared" si="109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110"/>
        <v>0</v>
      </c>
      <c r="O1187" s="155">
        <f t="shared" si="111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112">IF($I$5=$G$4,G1188,(IF($I$5=$F$4,F1188,0)))</f>
        <v>19440</v>
      </c>
      <c r="J1188" s="163">
        <f t="shared" si="108"/>
        <v>0</v>
      </c>
      <c r="K1188" s="155">
        <f t="shared" si="109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110"/>
        <v>0</v>
      </c>
      <c r="O1188" s="155">
        <f t="shared" si="111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112"/>
        <v>28860</v>
      </c>
      <c r="J1189" s="163">
        <f t="shared" si="108"/>
        <v>0</v>
      </c>
      <c r="K1189" s="155">
        <f t="shared" si="109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110"/>
        <v>0</v>
      </c>
      <c r="O1189" s="155">
        <f t="shared" si="111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112"/>
        <v>33180</v>
      </c>
      <c r="J1190" s="163">
        <f t="shared" si="108"/>
        <v>0</v>
      </c>
      <c r="K1190" s="155">
        <f t="shared" si="109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110"/>
        <v>0</v>
      </c>
      <c r="O1190" s="155">
        <f t="shared" si="111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112"/>
        <v>30900</v>
      </c>
      <c r="J1191" s="163">
        <f t="shared" si="108"/>
        <v>0</v>
      </c>
      <c r="K1191" s="155">
        <f t="shared" si="109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110"/>
        <v>0</v>
      </c>
      <c r="O1191" s="155">
        <f t="shared" si="111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112"/>
        <v>40740</v>
      </c>
      <c r="J1192" s="163">
        <f t="shared" si="108"/>
        <v>0</v>
      </c>
      <c r="K1192" s="155">
        <f t="shared" si="109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110"/>
        <v>0</v>
      </c>
      <c r="O1192" s="155">
        <f t="shared" si="111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112"/>
        <v>34020</v>
      </c>
      <c r="J1193" s="163">
        <f t="shared" si="108"/>
        <v>0</v>
      </c>
      <c r="K1193" s="155">
        <f t="shared" si="109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110"/>
        <v>0</v>
      </c>
      <c r="O1193" s="155">
        <f t="shared" si="111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112"/>
        <v>358140</v>
      </c>
      <c r="J1194" s="163">
        <f t="shared" si="108"/>
        <v>0</v>
      </c>
      <c r="K1194" s="155">
        <f t="shared" si="109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110"/>
        <v>0</v>
      </c>
      <c r="O1194" s="155">
        <f t="shared" si="111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112"/>
        <v>240900</v>
      </c>
      <c r="J1195" s="163">
        <f t="shared" si="108"/>
        <v>0</v>
      </c>
      <c r="K1195" s="155">
        <f t="shared" si="109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110"/>
        <v>0</v>
      </c>
      <c r="O1195" s="155">
        <f t="shared" si="111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112"/>
        <v>0</v>
      </c>
      <c r="J1196" s="163">
        <f t="shared" si="108"/>
        <v>0</v>
      </c>
      <c r="K1196" s="155">
        <f t="shared" si="109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110"/>
        <v>0</v>
      </c>
      <c r="O1196" s="155">
        <f t="shared" si="111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112"/>
        <v>0</v>
      </c>
      <c r="J1197" s="163">
        <f t="shared" si="108"/>
        <v>0</v>
      </c>
      <c r="K1197" s="155">
        <f t="shared" si="109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110"/>
        <v>0</v>
      </c>
      <c r="O1197" s="155">
        <f t="shared" si="111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112"/>
        <v>33840</v>
      </c>
      <c r="J1198" s="163">
        <f t="shared" si="108"/>
        <v>0</v>
      </c>
      <c r="K1198" s="155">
        <f t="shared" si="109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110"/>
        <v>0</v>
      </c>
      <c r="O1198" s="155">
        <f t="shared" si="111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112"/>
        <v>39240</v>
      </c>
      <c r="J1199" s="163">
        <f t="shared" si="108"/>
        <v>0</v>
      </c>
      <c r="K1199" s="155">
        <f t="shared" si="109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110"/>
        <v>0</v>
      </c>
      <c r="O1199" s="155">
        <f t="shared" si="111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112"/>
        <v>7320</v>
      </c>
      <c r="J1200" s="163">
        <f t="shared" si="108"/>
        <v>0</v>
      </c>
      <c r="K1200" s="155">
        <f t="shared" si="109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110"/>
        <v>0</v>
      </c>
      <c r="O1200" s="155">
        <f t="shared" si="111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112"/>
        <v>9600</v>
      </c>
      <c r="J1201" s="163">
        <f t="shared" si="108"/>
        <v>0</v>
      </c>
      <c r="K1201" s="155">
        <f t="shared" si="109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110"/>
        <v>0</v>
      </c>
      <c r="O1201" s="155">
        <f t="shared" si="111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112"/>
        <v>103860</v>
      </c>
      <c r="J1202" s="163">
        <f t="shared" si="108"/>
        <v>0</v>
      </c>
      <c r="K1202" s="155">
        <f t="shared" si="109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110"/>
        <v>0</v>
      </c>
      <c r="O1202" s="155">
        <f t="shared" si="111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112"/>
        <v>923940</v>
      </c>
      <c r="J1203" s="163">
        <f t="shared" si="108"/>
        <v>0</v>
      </c>
      <c r="K1203" s="155">
        <f t="shared" si="109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110"/>
        <v>0</v>
      </c>
      <c r="O1203" s="155">
        <f t="shared" si="111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112"/>
        <v>14160</v>
      </c>
      <c r="J1204" s="163">
        <f t="shared" si="108"/>
        <v>0</v>
      </c>
      <c r="K1204" s="155">
        <f t="shared" si="109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110"/>
        <v>0</v>
      </c>
      <c r="O1204" s="155">
        <f t="shared" si="111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112"/>
        <v>12060</v>
      </c>
      <c r="J1205" s="163">
        <f t="shared" si="108"/>
        <v>0</v>
      </c>
      <c r="K1205" s="155">
        <f t="shared" si="109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110"/>
        <v>0</v>
      </c>
      <c r="O1205" s="155">
        <f t="shared" si="111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112"/>
        <v>14160</v>
      </c>
      <c r="J1206" s="163">
        <f t="shared" si="108"/>
        <v>0</v>
      </c>
      <c r="K1206" s="155">
        <f t="shared" si="109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110"/>
        <v>0</v>
      </c>
      <c r="O1206" s="155">
        <f t="shared" si="111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112"/>
        <v>14160</v>
      </c>
      <c r="J1207" s="163">
        <f t="shared" si="108"/>
        <v>0</v>
      </c>
      <c r="K1207" s="155">
        <f t="shared" si="109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110"/>
        <v>0</v>
      </c>
      <c r="O1207" s="155">
        <f t="shared" si="111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112"/>
        <v>35040</v>
      </c>
      <c r="J1208" s="163">
        <f t="shared" si="108"/>
        <v>0</v>
      </c>
      <c r="K1208" s="155">
        <f t="shared" si="109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110"/>
        <v>0</v>
      </c>
      <c r="O1208" s="155">
        <f t="shared" si="111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112"/>
        <v>25860</v>
      </c>
      <c r="J1209" s="163">
        <f t="shared" si="108"/>
        <v>0</v>
      </c>
      <c r="K1209" s="155">
        <f t="shared" si="109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110"/>
        <v>0</v>
      </c>
      <c r="O1209" s="155">
        <f t="shared" si="111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112"/>
        <v>35040</v>
      </c>
      <c r="J1210" s="163">
        <f t="shared" si="108"/>
        <v>0</v>
      </c>
      <c r="K1210" s="155">
        <f t="shared" si="109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110"/>
        <v>0</v>
      </c>
      <c r="O1210" s="155">
        <f t="shared" si="111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112"/>
        <v>35040</v>
      </c>
      <c r="J1211" s="163">
        <f t="shared" si="108"/>
        <v>0</v>
      </c>
      <c r="K1211" s="155">
        <f t="shared" si="109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110"/>
        <v>0</v>
      </c>
      <c r="O1211" s="155">
        <f t="shared" si="111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112"/>
        <v>25860</v>
      </c>
      <c r="J1212" s="163">
        <f t="shared" si="108"/>
        <v>0</v>
      </c>
      <c r="K1212" s="155">
        <f t="shared" si="109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110"/>
        <v>0</v>
      </c>
      <c r="O1212" s="155">
        <f t="shared" si="111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112"/>
        <v>25860</v>
      </c>
      <c r="J1213" s="163">
        <f t="shared" si="108"/>
        <v>0</v>
      </c>
      <c r="K1213" s="155">
        <f t="shared" si="109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110"/>
        <v>0</v>
      </c>
      <c r="O1213" s="155">
        <f t="shared" si="111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112"/>
        <v>30960</v>
      </c>
      <c r="J1214" s="163">
        <f t="shared" si="108"/>
        <v>0</v>
      </c>
      <c r="K1214" s="155">
        <f t="shared" si="109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110"/>
        <v>0</v>
      </c>
      <c r="O1214" s="155">
        <f t="shared" si="111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112"/>
        <v>25860</v>
      </c>
      <c r="J1215" s="163">
        <f t="shared" si="108"/>
        <v>0</v>
      </c>
      <c r="K1215" s="155">
        <f t="shared" si="109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110"/>
        <v>0</v>
      </c>
      <c r="O1215" s="155">
        <f t="shared" si="111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112"/>
        <v>2305860</v>
      </c>
      <c r="J1216" s="163">
        <f t="shared" si="108"/>
        <v>0</v>
      </c>
      <c r="K1216" s="155">
        <f t="shared" si="109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110"/>
        <v>0</v>
      </c>
      <c r="O1216" s="155">
        <f t="shared" si="111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112"/>
        <v>18780</v>
      </c>
      <c r="J1217" s="163">
        <f t="shared" si="108"/>
        <v>0</v>
      </c>
      <c r="K1217" s="155">
        <f t="shared" si="109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110"/>
        <v>0</v>
      </c>
      <c r="O1217" s="155">
        <f t="shared" si="111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112"/>
        <v>27360</v>
      </c>
      <c r="J1218" s="163">
        <f t="shared" si="108"/>
        <v>0</v>
      </c>
      <c r="K1218" s="155">
        <f t="shared" si="109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110"/>
        <v>0</v>
      </c>
      <c r="O1218" s="155">
        <f t="shared" si="111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112"/>
        <v>18780</v>
      </c>
      <c r="J1219" s="163">
        <f t="shared" si="108"/>
        <v>0</v>
      </c>
      <c r="K1219" s="155">
        <f t="shared" si="109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110"/>
        <v>0</v>
      </c>
      <c r="O1219" s="155">
        <f t="shared" si="111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112"/>
        <v>27360</v>
      </c>
      <c r="J1220" s="163">
        <f t="shared" si="108"/>
        <v>0</v>
      </c>
      <c r="K1220" s="155">
        <f t="shared" si="109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110"/>
        <v>0</v>
      </c>
      <c r="O1220" s="155">
        <f t="shared" si="111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112"/>
        <v>18720</v>
      </c>
      <c r="J1221" s="163">
        <f t="shared" si="108"/>
        <v>0</v>
      </c>
      <c r="K1221" s="155">
        <f t="shared" si="109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110"/>
        <v>0</v>
      </c>
      <c r="O1221" s="155">
        <f t="shared" si="111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112"/>
        <v>18720</v>
      </c>
      <c r="J1222" s="163">
        <f t="shared" si="108"/>
        <v>0</v>
      </c>
      <c r="K1222" s="155">
        <f t="shared" si="109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110"/>
        <v>0</v>
      </c>
      <c r="O1222" s="155">
        <f t="shared" si="111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112"/>
        <v>18720</v>
      </c>
      <c r="J1223" s="163">
        <f t="shared" si="108"/>
        <v>0</v>
      </c>
      <c r="K1223" s="155">
        <f t="shared" si="109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110"/>
        <v>0</v>
      </c>
      <c r="O1223" s="155">
        <f t="shared" si="111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112"/>
        <v>25260</v>
      </c>
      <c r="J1224" s="163">
        <f t="shared" si="108"/>
        <v>0</v>
      </c>
      <c r="K1224" s="155">
        <f t="shared" si="109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110"/>
        <v>0</v>
      </c>
      <c r="O1224" s="155">
        <f t="shared" si="111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112"/>
        <v>25260</v>
      </c>
      <c r="J1225" s="163">
        <f t="shared" si="108"/>
        <v>0</v>
      </c>
      <c r="K1225" s="155">
        <f t="shared" si="109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110"/>
        <v>0</v>
      </c>
      <c r="O1225" s="155">
        <f t="shared" si="111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112"/>
        <v>22860</v>
      </c>
      <c r="J1226" s="163">
        <f t="shared" si="108"/>
        <v>0</v>
      </c>
      <c r="K1226" s="155">
        <f t="shared" si="10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10"/>
        <v>0</v>
      </c>
      <c r="O1226" s="155">
        <f t="shared" si="111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112"/>
        <v>74340</v>
      </c>
      <c r="J1227" s="163">
        <f t="shared" si="108"/>
        <v>0</v>
      </c>
      <c r="K1227" s="155">
        <f t="shared" si="10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10"/>
        <v>0</v>
      </c>
      <c r="O1227" s="155">
        <f t="shared" si="111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112"/>
        <v>74340</v>
      </c>
      <c r="J1228" s="163">
        <f t="shared" ref="J1228:J1291" si="113">IF(D1228="MDU-KD",1,0)</f>
        <v>0</v>
      </c>
      <c r="K1228" s="155">
        <f t="shared" ref="K1228:K1291" si="114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15">IF(L1228=0,M1228,L1228)</f>
        <v>0</v>
      </c>
      <c r="O1228" s="155">
        <f t="shared" ref="O1228:O1291" si="116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112"/>
        <v>27540</v>
      </c>
      <c r="J1229" s="163">
        <f t="shared" si="113"/>
        <v>0</v>
      </c>
      <c r="K1229" s="155">
        <f t="shared" si="114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15"/>
        <v>0</v>
      </c>
      <c r="O1229" s="155">
        <f t="shared" si="116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112"/>
        <v>21480</v>
      </c>
      <c r="J1230" s="163">
        <f t="shared" si="113"/>
        <v>0</v>
      </c>
      <c r="K1230" s="155">
        <f t="shared" si="114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15"/>
        <v>0</v>
      </c>
      <c r="O1230" s="155">
        <f t="shared" si="116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112"/>
        <v>25560</v>
      </c>
      <c r="J1231" s="163">
        <f t="shared" si="113"/>
        <v>0</v>
      </c>
      <c r="K1231" s="155">
        <f t="shared" si="114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15"/>
        <v>0</v>
      </c>
      <c r="O1231" s="155">
        <f t="shared" si="116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112"/>
        <v>457260</v>
      </c>
      <c r="J1232" s="163">
        <f t="shared" si="113"/>
        <v>0</v>
      </c>
      <c r="K1232" s="155">
        <f t="shared" si="114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15"/>
        <v>0</v>
      </c>
      <c r="O1232" s="155">
        <f t="shared" si="116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112"/>
        <v>6360</v>
      </c>
      <c r="J1233" s="163">
        <f t="shared" si="113"/>
        <v>0</v>
      </c>
      <c r="K1233" s="155">
        <f t="shared" si="114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15"/>
        <v>0</v>
      </c>
      <c r="O1233" s="155">
        <f t="shared" si="116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112"/>
        <v>368820</v>
      </c>
      <c r="J1234" s="163">
        <f t="shared" si="113"/>
        <v>0</v>
      </c>
      <c r="K1234" s="155">
        <f t="shared" si="114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15"/>
        <v>0</v>
      </c>
      <c r="O1234" s="155">
        <f t="shared" si="116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112"/>
        <v>497400</v>
      </c>
      <c r="J1235" s="163">
        <f t="shared" si="113"/>
        <v>0</v>
      </c>
      <c r="K1235" s="155">
        <f t="shared" si="114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15"/>
        <v>0</v>
      </c>
      <c r="O1235" s="155">
        <f t="shared" si="116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112"/>
        <v>107520</v>
      </c>
      <c r="J1236" s="163">
        <f t="shared" si="113"/>
        <v>0</v>
      </c>
      <c r="K1236" s="155">
        <f t="shared" si="114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15"/>
        <v>0</v>
      </c>
      <c r="O1236" s="155">
        <f t="shared" si="116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112"/>
        <v>8622.4599999999991</v>
      </c>
      <c r="J1237" s="163">
        <f t="shared" si="113"/>
        <v>0</v>
      </c>
      <c r="K1237" s="155">
        <f t="shared" si="114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15"/>
        <v>0</v>
      </c>
      <c r="O1237" s="155">
        <f t="shared" si="116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112"/>
        <v>0</v>
      </c>
      <c r="J1238" s="163">
        <f t="shared" si="113"/>
        <v>0</v>
      </c>
      <c r="K1238" s="155">
        <f t="shared" si="114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15"/>
        <v>0</v>
      </c>
      <c r="O1238" s="155">
        <f t="shared" si="116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112"/>
        <v>0</v>
      </c>
      <c r="J1239" s="163">
        <f t="shared" si="113"/>
        <v>0</v>
      </c>
      <c r="K1239" s="155">
        <f t="shared" si="114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15"/>
        <v>0</v>
      </c>
      <c r="O1239" s="155">
        <f t="shared" si="116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112"/>
        <v>940920</v>
      </c>
      <c r="J1240" s="163">
        <f t="shared" si="113"/>
        <v>0</v>
      </c>
      <c r="K1240" s="155">
        <f t="shared" si="114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15"/>
        <v>0</v>
      </c>
      <c r="O1240" s="155">
        <f t="shared" si="116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112"/>
        <v>2080260</v>
      </c>
      <c r="J1241" s="163">
        <f t="shared" si="113"/>
        <v>0</v>
      </c>
      <c r="K1241" s="155">
        <f t="shared" si="114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15"/>
        <v>0</v>
      </c>
      <c r="O1241" s="155">
        <f t="shared" si="116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112"/>
        <v>2080260</v>
      </c>
      <c r="J1242" s="163">
        <f t="shared" si="113"/>
        <v>0</v>
      </c>
      <c r="K1242" s="155">
        <f t="shared" si="114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15"/>
        <v>0</v>
      </c>
      <c r="O1242" s="155">
        <f t="shared" si="116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112"/>
        <v>909420</v>
      </c>
      <c r="J1243" s="163">
        <f t="shared" si="113"/>
        <v>0</v>
      </c>
      <c r="K1243" s="155">
        <f t="shared" si="114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15"/>
        <v>0</v>
      </c>
      <c r="O1243" s="155">
        <f t="shared" si="116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112"/>
        <v>0</v>
      </c>
      <c r="J1244" s="163">
        <f t="shared" si="113"/>
        <v>0</v>
      </c>
      <c r="K1244" s="155">
        <f t="shared" si="114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15"/>
        <v>0</v>
      </c>
      <c r="O1244" s="155">
        <f t="shared" si="116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112"/>
        <v>0</v>
      </c>
      <c r="J1245" s="163">
        <f t="shared" si="113"/>
        <v>0</v>
      </c>
      <c r="K1245" s="155">
        <f t="shared" si="114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15"/>
        <v>0</v>
      </c>
      <c r="O1245" s="155">
        <f t="shared" si="116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112"/>
        <v>285420</v>
      </c>
      <c r="J1246" s="163">
        <f t="shared" si="113"/>
        <v>0</v>
      </c>
      <c r="K1246" s="155">
        <f t="shared" si="114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15"/>
        <v>0</v>
      </c>
      <c r="O1246" s="155">
        <f t="shared" si="116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112"/>
        <v>285420</v>
      </c>
      <c r="J1247" s="163">
        <f t="shared" si="113"/>
        <v>0</v>
      </c>
      <c r="K1247" s="155">
        <f t="shared" si="114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15"/>
        <v>0</v>
      </c>
      <c r="O1247" s="155">
        <f t="shared" si="116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112"/>
        <v>222780</v>
      </c>
      <c r="J1248" s="163">
        <f t="shared" si="113"/>
        <v>0</v>
      </c>
      <c r="K1248" s="155">
        <f t="shared" si="114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15"/>
        <v>0</v>
      </c>
      <c r="O1248" s="155">
        <f t="shared" si="116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112"/>
        <v>211020</v>
      </c>
      <c r="J1249" s="163">
        <f t="shared" si="113"/>
        <v>0</v>
      </c>
      <c r="K1249" s="155">
        <f t="shared" si="114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15"/>
        <v>0</v>
      </c>
      <c r="O1249" s="155">
        <f t="shared" si="116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112"/>
        <v>180060</v>
      </c>
      <c r="J1250" s="163">
        <f t="shared" si="113"/>
        <v>0</v>
      </c>
      <c r="K1250" s="155">
        <f t="shared" si="114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15"/>
        <v>0</v>
      </c>
      <c r="O1250" s="155">
        <f t="shared" si="116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112"/>
        <v>174540</v>
      </c>
      <c r="J1251" s="163">
        <f t="shared" si="113"/>
        <v>0</v>
      </c>
      <c r="K1251" s="155">
        <f t="shared" si="114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15"/>
        <v>0</v>
      </c>
      <c r="O1251" s="155">
        <f t="shared" si="116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112"/>
        <v>174360</v>
      </c>
      <c r="J1252" s="163">
        <f t="shared" si="113"/>
        <v>0</v>
      </c>
      <c r="K1252" s="155">
        <f t="shared" si="114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15"/>
        <v>0</v>
      </c>
      <c r="O1252" s="155">
        <f t="shared" si="116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17">IF($I$5=$G$4,G1253,(IF($I$5=$F$4,F1253,0)))</f>
        <v>148200</v>
      </c>
      <c r="J1253" s="163">
        <f t="shared" si="113"/>
        <v>0</v>
      </c>
      <c r="K1253" s="155">
        <f t="shared" si="114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15"/>
        <v>0</v>
      </c>
      <c r="O1253" s="155">
        <f t="shared" si="116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17"/>
        <v>165600</v>
      </c>
      <c r="J1254" s="163">
        <f t="shared" si="113"/>
        <v>0</v>
      </c>
      <c r="K1254" s="155">
        <f t="shared" si="114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15"/>
        <v>0</v>
      </c>
      <c r="O1254" s="155">
        <f t="shared" si="116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17"/>
        <v>160860</v>
      </c>
      <c r="J1255" s="163">
        <f t="shared" si="113"/>
        <v>0</v>
      </c>
      <c r="K1255" s="155">
        <f t="shared" si="114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15"/>
        <v>0</v>
      </c>
      <c r="O1255" s="155">
        <f t="shared" si="116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17"/>
        <v>133440</v>
      </c>
      <c r="J1256" s="163">
        <f t="shared" si="113"/>
        <v>0</v>
      </c>
      <c r="K1256" s="155">
        <f t="shared" si="114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15"/>
        <v>0</v>
      </c>
      <c r="O1256" s="155">
        <f t="shared" si="116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17"/>
        <v>133440</v>
      </c>
      <c r="J1257" s="163">
        <f t="shared" si="113"/>
        <v>0</v>
      </c>
      <c r="K1257" s="155">
        <f t="shared" si="114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15"/>
        <v>0</v>
      </c>
      <c r="O1257" s="155">
        <f t="shared" si="116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17"/>
        <v>118380</v>
      </c>
      <c r="J1258" s="163">
        <f t="shared" si="113"/>
        <v>0</v>
      </c>
      <c r="K1258" s="155">
        <f t="shared" si="114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15"/>
        <v>0</v>
      </c>
      <c r="O1258" s="155">
        <f t="shared" si="116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17"/>
        <v>89520</v>
      </c>
      <c r="J1259" s="163">
        <f t="shared" si="113"/>
        <v>0</v>
      </c>
      <c r="K1259" s="155">
        <f t="shared" si="114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15"/>
        <v>0</v>
      </c>
      <c r="O1259" s="155">
        <f t="shared" si="116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17"/>
        <v>234120</v>
      </c>
      <c r="J1260" s="163">
        <f t="shared" si="113"/>
        <v>0</v>
      </c>
      <c r="K1260" s="155">
        <f t="shared" si="114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15"/>
        <v>0</v>
      </c>
      <c r="O1260" s="155">
        <f t="shared" si="116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17"/>
        <v>184560</v>
      </c>
      <c r="J1261" s="163">
        <f t="shared" si="113"/>
        <v>0</v>
      </c>
      <c r="K1261" s="155">
        <f t="shared" si="114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15"/>
        <v>0</v>
      </c>
      <c r="O1261" s="155">
        <f t="shared" si="116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17"/>
        <v>156960</v>
      </c>
      <c r="J1262" s="163">
        <f t="shared" si="113"/>
        <v>0</v>
      </c>
      <c r="K1262" s="155">
        <f t="shared" si="114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15"/>
        <v>0</v>
      </c>
      <c r="O1262" s="155">
        <f t="shared" si="116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17"/>
        <v>119220</v>
      </c>
      <c r="J1263" s="163">
        <f t="shared" si="113"/>
        <v>0</v>
      </c>
      <c r="K1263" s="155">
        <f t="shared" si="114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15"/>
        <v>0</v>
      </c>
      <c r="O1263" s="155">
        <f t="shared" si="116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17"/>
        <v>163560</v>
      </c>
      <c r="J1264" s="163">
        <f t="shared" si="113"/>
        <v>0</v>
      </c>
      <c r="K1264" s="155">
        <f t="shared" si="114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15"/>
        <v>0</v>
      </c>
      <c r="O1264" s="155">
        <f t="shared" si="116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17"/>
        <v>146040</v>
      </c>
      <c r="J1265" s="163">
        <f t="shared" si="113"/>
        <v>0</v>
      </c>
      <c r="K1265" s="155">
        <f t="shared" si="114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15"/>
        <v>0</v>
      </c>
      <c r="O1265" s="155">
        <f t="shared" si="116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17"/>
        <v>107580</v>
      </c>
      <c r="J1266" s="163">
        <f t="shared" si="113"/>
        <v>0</v>
      </c>
      <c r="K1266" s="155">
        <f t="shared" si="114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15"/>
        <v>0</v>
      </c>
      <c r="O1266" s="155">
        <f t="shared" si="116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17"/>
        <v>91140</v>
      </c>
      <c r="J1267" s="163">
        <f t="shared" si="113"/>
        <v>0</v>
      </c>
      <c r="K1267" s="155">
        <f t="shared" si="114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15"/>
        <v>0</v>
      </c>
      <c r="O1267" s="155">
        <f t="shared" si="116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17"/>
        <v>81891.065868368882</v>
      </c>
      <c r="J1268" s="163">
        <f t="shared" si="113"/>
        <v>0</v>
      </c>
      <c r="K1268" s="155">
        <f t="shared" si="114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15"/>
        <v>0</v>
      </c>
      <c r="O1268" s="155">
        <f t="shared" si="116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17"/>
        <v>75288.699780185358</v>
      </c>
      <c r="J1269" s="163">
        <f t="shared" si="113"/>
        <v>0</v>
      </c>
      <c r="K1269" s="155">
        <f t="shared" si="114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15"/>
        <v>0</v>
      </c>
      <c r="O1269" s="155">
        <f t="shared" si="116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17"/>
        <v>69120</v>
      </c>
      <c r="J1270" s="163">
        <f t="shared" si="113"/>
        <v>0</v>
      </c>
      <c r="K1270" s="155">
        <f t="shared" si="114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15"/>
        <v>0</v>
      </c>
      <c r="O1270" s="155">
        <f t="shared" si="116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17"/>
        <v>69000</v>
      </c>
      <c r="J1271" s="163">
        <f t="shared" si="113"/>
        <v>0</v>
      </c>
      <c r="K1271" s="155">
        <f t="shared" si="114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15"/>
        <v>0</v>
      </c>
      <c r="O1271" s="155">
        <f t="shared" si="116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17"/>
        <v>61080</v>
      </c>
      <c r="J1272" s="163">
        <f t="shared" si="113"/>
        <v>0</v>
      </c>
      <c r="K1272" s="155">
        <f t="shared" si="114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15"/>
        <v>0</v>
      </c>
      <c r="O1272" s="155">
        <f t="shared" si="116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17"/>
        <v>313962</v>
      </c>
      <c r="J1273" s="163">
        <f t="shared" si="113"/>
        <v>0</v>
      </c>
      <c r="K1273" s="155">
        <f t="shared" si="114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15"/>
        <v>0</v>
      </c>
      <c r="O1273" s="155">
        <f t="shared" si="116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17"/>
        <v>313962</v>
      </c>
      <c r="J1274" s="163">
        <f t="shared" si="113"/>
        <v>0</v>
      </c>
      <c r="K1274" s="155">
        <f t="shared" si="114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15"/>
        <v>0</v>
      </c>
      <c r="O1274" s="155">
        <f t="shared" si="116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17"/>
        <v>245058.00000000003</v>
      </c>
      <c r="J1275" s="163">
        <f t="shared" si="113"/>
        <v>0</v>
      </c>
      <c r="K1275" s="155">
        <f t="shared" si="114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15"/>
        <v>0</v>
      </c>
      <c r="O1275" s="155">
        <f t="shared" si="116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17"/>
        <v>232122.00000000003</v>
      </c>
      <c r="J1276" s="163">
        <f t="shared" si="113"/>
        <v>0</v>
      </c>
      <c r="K1276" s="155">
        <f t="shared" si="114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15"/>
        <v>0</v>
      </c>
      <c r="O1276" s="155">
        <f t="shared" si="116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17"/>
        <v>198066</v>
      </c>
      <c r="J1277" s="163">
        <f t="shared" si="113"/>
        <v>0</v>
      </c>
      <c r="K1277" s="155">
        <f t="shared" si="114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15"/>
        <v>0</v>
      </c>
      <c r="O1277" s="155">
        <f t="shared" si="116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17"/>
        <v>191994</v>
      </c>
      <c r="J1278" s="163">
        <f t="shared" si="113"/>
        <v>0</v>
      </c>
      <c r="K1278" s="155">
        <f t="shared" si="114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15"/>
        <v>0</v>
      </c>
      <c r="O1278" s="155">
        <f t="shared" si="116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17"/>
        <v>191796</v>
      </c>
      <c r="J1279" s="163">
        <f t="shared" si="113"/>
        <v>0</v>
      </c>
      <c r="K1279" s="155">
        <f t="shared" si="114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15"/>
        <v>0</v>
      </c>
      <c r="O1279" s="155">
        <f t="shared" si="116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17"/>
        <v>163020</v>
      </c>
      <c r="J1280" s="163">
        <f t="shared" si="113"/>
        <v>0</v>
      </c>
      <c r="K1280" s="155">
        <f t="shared" si="114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15"/>
        <v>0</v>
      </c>
      <c r="O1280" s="155">
        <f t="shared" si="116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17"/>
        <v>182160</v>
      </c>
      <c r="J1281" s="163">
        <f t="shared" si="113"/>
        <v>0</v>
      </c>
      <c r="K1281" s="155">
        <f t="shared" si="114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15"/>
        <v>0</v>
      </c>
      <c r="O1281" s="155">
        <f t="shared" si="116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113"/>
        <v>0</v>
      </c>
      <c r="K1282" s="155">
        <f t="shared" si="114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15"/>
        <v>0</v>
      </c>
      <c r="O1282" s="155">
        <f t="shared" si="116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17"/>
        <v>146784</v>
      </c>
      <c r="J1283" s="163">
        <f t="shared" si="113"/>
        <v>0</v>
      </c>
      <c r="K1283" s="155">
        <f t="shared" si="114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15"/>
        <v>0</v>
      </c>
      <c r="O1283" s="155">
        <f t="shared" si="116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17"/>
        <v>146784</v>
      </c>
      <c r="J1284" s="163">
        <f t="shared" si="113"/>
        <v>0</v>
      </c>
      <c r="K1284" s="155">
        <f t="shared" si="114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15"/>
        <v>0</v>
      </c>
      <c r="O1284" s="155">
        <f t="shared" si="116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17"/>
        <v>130218.00000000001</v>
      </c>
      <c r="J1285" s="163">
        <f t="shared" si="113"/>
        <v>0</v>
      </c>
      <c r="K1285" s="155">
        <f t="shared" si="114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15"/>
        <v>0</v>
      </c>
      <c r="O1285" s="155">
        <f t="shared" si="116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17"/>
        <v>98472</v>
      </c>
      <c r="J1286" s="163">
        <f t="shared" si="113"/>
        <v>0</v>
      </c>
      <c r="K1286" s="155">
        <f t="shared" si="114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15"/>
        <v>0</v>
      </c>
      <c r="O1286" s="155">
        <f t="shared" si="116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17"/>
        <v>257532.00000000003</v>
      </c>
      <c r="J1287" s="163">
        <f t="shared" si="113"/>
        <v>0</v>
      </c>
      <c r="K1287" s="155">
        <f t="shared" si="114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15"/>
        <v>0</v>
      </c>
      <c r="O1287" s="155">
        <f t="shared" si="116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17"/>
        <v>203016</v>
      </c>
      <c r="J1288" s="163">
        <f t="shared" si="113"/>
        <v>0</v>
      </c>
      <c r="K1288" s="155">
        <f t="shared" si="114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15"/>
        <v>0</v>
      </c>
      <c r="O1288" s="155">
        <f t="shared" si="116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17"/>
        <v>172656</v>
      </c>
      <c r="J1289" s="163">
        <f t="shared" si="113"/>
        <v>0</v>
      </c>
      <c r="K1289" s="155">
        <f t="shared" si="114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15"/>
        <v>0</v>
      </c>
      <c r="O1289" s="155">
        <f t="shared" si="116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17"/>
        <v>131142</v>
      </c>
      <c r="J1290" s="163">
        <f t="shared" si="113"/>
        <v>0</v>
      </c>
      <c r="K1290" s="155">
        <f t="shared" si="11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15"/>
        <v>0</v>
      </c>
      <c r="O1290" s="155">
        <f t="shared" si="116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17"/>
        <v>179916</v>
      </c>
      <c r="J1291" s="163">
        <f t="shared" si="113"/>
        <v>0</v>
      </c>
      <c r="K1291" s="155">
        <f t="shared" si="11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15"/>
        <v>0</v>
      </c>
      <c r="O1291" s="155">
        <f t="shared" si="116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17"/>
        <v>160644</v>
      </c>
      <c r="J1292" s="163">
        <f t="shared" ref="J1292:J1355" si="118">IF(D1292="MDU-KD",1,0)</f>
        <v>0</v>
      </c>
      <c r="K1292" s="155">
        <f t="shared" ref="K1292:K1355" si="119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20">IF(L1292=0,M1292,L1292)</f>
        <v>0</v>
      </c>
      <c r="O1292" s="155">
        <f t="shared" ref="O1292:O1355" si="121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17"/>
        <v>118338.00000000001</v>
      </c>
      <c r="J1293" s="163">
        <f t="shared" si="118"/>
        <v>0</v>
      </c>
      <c r="K1293" s="155">
        <f t="shared" si="119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20"/>
        <v>0</v>
      </c>
      <c r="O1293" s="155">
        <f t="shared" si="121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17"/>
        <v>100254</v>
      </c>
      <c r="J1294" s="163">
        <f t="shared" si="118"/>
        <v>0</v>
      </c>
      <c r="K1294" s="155">
        <f t="shared" si="119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20"/>
        <v>0</v>
      </c>
      <c r="O1294" s="155">
        <f t="shared" si="121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17"/>
        <v>90080.172455205786</v>
      </c>
      <c r="J1295" s="163">
        <f t="shared" si="118"/>
        <v>0</v>
      </c>
      <c r="K1295" s="155">
        <f t="shared" si="119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20"/>
        <v>0</v>
      </c>
      <c r="O1295" s="155">
        <f t="shared" si="121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17"/>
        <v>82817.569758203899</v>
      </c>
      <c r="J1296" s="163">
        <f t="shared" si="118"/>
        <v>0</v>
      </c>
      <c r="K1296" s="155">
        <f t="shared" si="119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20"/>
        <v>0</v>
      </c>
      <c r="O1296" s="155">
        <f t="shared" si="121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17"/>
        <v>76032</v>
      </c>
      <c r="J1297" s="163">
        <f t="shared" si="118"/>
        <v>0</v>
      </c>
      <c r="K1297" s="155">
        <f t="shared" si="119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20"/>
        <v>0</v>
      </c>
      <c r="O1297" s="155">
        <f t="shared" si="121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17"/>
        <v>75900</v>
      </c>
      <c r="J1298" s="163">
        <f t="shared" si="118"/>
        <v>0</v>
      </c>
      <c r="K1298" s="155">
        <f t="shared" si="119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20"/>
        <v>0</v>
      </c>
      <c r="O1298" s="155">
        <f t="shared" si="121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17"/>
        <v>67188</v>
      </c>
      <c r="J1299" s="163">
        <f t="shared" si="118"/>
        <v>0</v>
      </c>
      <c r="K1299" s="155">
        <f t="shared" si="119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20"/>
        <v>0</v>
      </c>
      <c r="O1299" s="155">
        <f t="shared" si="121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17"/>
        <v>397284.97886456642</v>
      </c>
      <c r="J1300" s="163">
        <f t="shared" si="118"/>
        <v>0</v>
      </c>
      <c r="K1300" s="155">
        <f t="shared" si="119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20"/>
        <v>0</v>
      </c>
      <c r="O1300" s="155">
        <f t="shared" si="121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17"/>
        <v>0</v>
      </c>
      <c r="J1301" s="163">
        <f t="shared" si="118"/>
        <v>0</v>
      </c>
      <c r="K1301" s="155">
        <f t="shared" si="119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20"/>
        <v>0</v>
      </c>
      <c r="O1301" s="155">
        <f t="shared" si="121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17"/>
        <v>0</v>
      </c>
      <c r="J1302" s="163">
        <f t="shared" si="118"/>
        <v>0</v>
      </c>
      <c r="K1302" s="155">
        <f t="shared" si="119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20"/>
        <v>0</v>
      </c>
      <c r="O1302" s="155">
        <f t="shared" si="121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17"/>
        <v>171300</v>
      </c>
      <c r="J1303" s="163">
        <f t="shared" si="118"/>
        <v>0</v>
      </c>
      <c r="K1303" s="155">
        <f t="shared" si="119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20"/>
        <v>0</v>
      </c>
      <c r="O1303" s="155">
        <f t="shared" si="121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17"/>
        <v>144000</v>
      </c>
      <c r="J1304" s="163">
        <f t="shared" si="118"/>
        <v>0</v>
      </c>
      <c r="K1304" s="155">
        <f t="shared" si="119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20"/>
        <v>0</v>
      </c>
      <c r="O1304" s="155">
        <f t="shared" si="121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17"/>
        <v>132480</v>
      </c>
      <c r="J1305" s="163">
        <f t="shared" si="118"/>
        <v>0</v>
      </c>
      <c r="K1305" s="155">
        <f t="shared" si="119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20"/>
        <v>0</v>
      </c>
      <c r="O1305" s="155">
        <f t="shared" si="121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17"/>
        <v>98580</v>
      </c>
      <c r="J1306" s="163">
        <f t="shared" si="118"/>
        <v>0</v>
      </c>
      <c r="K1306" s="155">
        <f t="shared" si="119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20"/>
        <v>0</v>
      </c>
      <c r="O1306" s="155">
        <f t="shared" si="121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17"/>
        <v>67020</v>
      </c>
      <c r="J1307" s="163">
        <f t="shared" si="118"/>
        <v>0</v>
      </c>
      <c r="K1307" s="155">
        <f t="shared" si="119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20"/>
        <v>0</v>
      </c>
      <c r="O1307" s="155">
        <f t="shared" si="121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17"/>
        <v>134100</v>
      </c>
      <c r="J1308" s="163">
        <f t="shared" si="118"/>
        <v>0</v>
      </c>
      <c r="K1308" s="155">
        <f t="shared" si="119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20"/>
        <v>0</v>
      </c>
      <c r="O1308" s="155">
        <f t="shared" si="121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17"/>
        <v>107400</v>
      </c>
      <c r="J1309" s="163">
        <f t="shared" si="118"/>
        <v>0</v>
      </c>
      <c r="K1309" s="155">
        <f t="shared" si="119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20"/>
        <v>0</v>
      </c>
      <c r="O1309" s="155">
        <f t="shared" si="121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17"/>
        <v>0</v>
      </c>
      <c r="J1310" s="163">
        <f t="shared" si="118"/>
        <v>0</v>
      </c>
      <c r="K1310" s="155">
        <f t="shared" si="119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20"/>
        <v>0</v>
      </c>
      <c r="O1310" s="155">
        <f t="shared" si="121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17"/>
        <v>0</v>
      </c>
      <c r="J1311" s="163">
        <f t="shared" si="118"/>
        <v>0</v>
      </c>
      <c r="K1311" s="155">
        <f t="shared" si="119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20"/>
        <v>0</v>
      </c>
      <c r="O1311" s="155">
        <f t="shared" si="121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17"/>
        <v>5708400</v>
      </c>
      <c r="J1312" s="163">
        <f t="shared" si="118"/>
        <v>0</v>
      </c>
      <c r="K1312" s="155">
        <f t="shared" si="119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20"/>
        <v>0</v>
      </c>
      <c r="O1312" s="155">
        <f t="shared" si="121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17"/>
        <v>5708400</v>
      </c>
      <c r="J1313" s="163">
        <f t="shared" si="118"/>
        <v>0</v>
      </c>
      <c r="K1313" s="155">
        <f t="shared" si="119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20"/>
        <v>0</v>
      </c>
      <c r="O1313" s="155">
        <f t="shared" si="121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17"/>
        <v>4455600</v>
      </c>
      <c r="J1314" s="163">
        <f t="shared" si="118"/>
        <v>0</v>
      </c>
      <c r="K1314" s="155">
        <f t="shared" si="119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20"/>
        <v>0</v>
      </c>
      <c r="O1314" s="155">
        <f t="shared" si="121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17"/>
        <v>4220400</v>
      </c>
      <c r="J1315" s="163">
        <f t="shared" si="118"/>
        <v>0</v>
      </c>
      <c r="K1315" s="155">
        <f t="shared" si="119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20"/>
        <v>0</v>
      </c>
      <c r="O1315" s="155">
        <f t="shared" si="121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17"/>
        <v>3601200</v>
      </c>
      <c r="J1316" s="163">
        <f t="shared" si="118"/>
        <v>0</v>
      </c>
      <c r="K1316" s="155">
        <f t="shared" si="119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20"/>
        <v>0</v>
      </c>
      <c r="O1316" s="155">
        <f t="shared" si="121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17"/>
        <v>3490800</v>
      </c>
      <c r="J1317" s="163">
        <f t="shared" si="118"/>
        <v>0</v>
      </c>
      <c r="K1317" s="155">
        <f t="shared" si="119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20"/>
        <v>0</v>
      </c>
      <c r="O1317" s="155">
        <f t="shared" si="121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18"/>
        <v>0</v>
      </c>
      <c r="K1318" s="155">
        <f t="shared" si="119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20"/>
        <v>0</v>
      </c>
      <c r="O1318" s="155">
        <f t="shared" si="121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22">IF($I$5=$G$4,G1319,(IF($I$5=$F$4,F1319,0)))</f>
        <v>2964000</v>
      </c>
      <c r="J1319" s="163">
        <f t="shared" si="118"/>
        <v>0</v>
      </c>
      <c r="K1319" s="155">
        <f t="shared" si="119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20"/>
        <v>0</v>
      </c>
      <c r="O1319" s="155">
        <f t="shared" si="121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22"/>
        <v>3312000</v>
      </c>
      <c r="J1320" s="163">
        <f t="shared" si="118"/>
        <v>0</v>
      </c>
      <c r="K1320" s="155">
        <f t="shared" si="119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20"/>
        <v>0</v>
      </c>
      <c r="O1320" s="155">
        <f t="shared" si="121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22"/>
        <v>3217200</v>
      </c>
      <c r="J1321" s="163">
        <f t="shared" si="118"/>
        <v>0</v>
      </c>
      <c r="K1321" s="155">
        <f t="shared" si="119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20"/>
        <v>0</v>
      </c>
      <c r="O1321" s="155">
        <f t="shared" si="121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22"/>
        <v>2668800</v>
      </c>
      <c r="J1322" s="163">
        <f t="shared" si="118"/>
        <v>0</v>
      </c>
      <c r="K1322" s="155">
        <f t="shared" si="119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20"/>
        <v>0</v>
      </c>
      <c r="O1322" s="155">
        <f t="shared" si="121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22"/>
        <v>2668800</v>
      </c>
      <c r="J1323" s="163">
        <f t="shared" si="118"/>
        <v>0</v>
      </c>
      <c r="K1323" s="155">
        <f t="shared" si="119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20"/>
        <v>0</v>
      </c>
      <c r="O1323" s="155">
        <f t="shared" si="121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22"/>
        <v>2367600</v>
      </c>
      <c r="J1324" s="163">
        <f t="shared" si="118"/>
        <v>0</v>
      </c>
      <c r="K1324" s="155">
        <f t="shared" si="119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20"/>
        <v>0</v>
      </c>
      <c r="O1324" s="155">
        <f t="shared" si="121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22"/>
        <v>1790400</v>
      </c>
      <c r="J1325" s="163">
        <f t="shared" si="118"/>
        <v>0</v>
      </c>
      <c r="K1325" s="155">
        <f t="shared" si="119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20"/>
        <v>0</v>
      </c>
      <c r="O1325" s="155">
        <f t="shared" si="121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22"/>
        <v>4682400</v>
      </c>
      <c r="J1326" s="163">
        <f t="shared" si="118"/>
        <v>0</v>
      </c>
      <c r="K1326" s="155">
        <f t="shared" si="119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20"/>
        <v>0</v>
      </c>
      <c r="O1326" s="155">
        <f t="shared" si="121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22"/>
        <v>3691200</v>
      </c>
      <c r="J1327" s="163">
        <f t="shared" si="118"/>
        <v>0</v>
      </c>
      <c r="K1327" s="155">
        <f t="shared" si="119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20"/>
        <v>0</v>
      </c>
      <c r="O1327" s="155">
        <f t="shared" si="121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22"/>
        <v>3139200</v>
      </c>
      <c r="J1328" s="163">
        <f t="shared" si="118"/>
        <v>0</v>
      </c>
      <c r="K1328" s="155">
        <f t="shared" si="119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20"/>
        <v>0</v>
      </c>
      <c r="O1328" s="155">
        <f t="shared" si="121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22"/>
        <v>2384400</v>
      </c>
      <c r="J1329" s="163">
        <f t="shared" si="118"/>
        <v>0</v>
      </c>
      <c r="K1329" s="155">
        <f t="shared" si="119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20"/>
        <v>0</v>
      </c>
      <c r="O1329" s="155">
        <f t="shared" si="121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22"/>
        <v>3271200</v>
      </c>
      <c r="J1330" s="163">
        <f t="shared" si="118"/>
        <v>0</v>
      </c>
      <c r="K1330" s="155">
        <f t="shared" si="119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20"/>
        <v>0</v>
      </c>
      <c r="O1330" s="155">
        <f t="shared" si="121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22"/>
        <v>2920800</v>
      </c>
      <c r="J1331" s="163">
        <f t="shared" si="118"/>
        <v>0</v>
      </c>
      <c r="K1331" s="155">
        <f t="shared" si="119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20"/>
        <v>0</v>
      </c>
      <c r="O1331" s="155">
        <f t="shared" si="121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22"/>
        <v>2151600</v>
      </c>
      <c r="J1332" s="163">
        <f t="shared" si="118"/>
        <v>0</v>
      </c>
      <c r="K1332" s="155">
        <f t="shared" si="119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20"/>
        <v>0</v>
      </c>
      <c r="O1332" s="155">
        <f t="shared" si="121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22"/>
        <v>1822800</v>
      </c>
      <c r="J1333" s="163">
        <f t="shared" si="118"/>
        <v>0</v>
      </c>
      <c r="K1333" s="155">
        <f t="shared" si="119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20"/>
        <v>0</v>
      </c>
      <c r="O1333" s="155">
        <f t="shared" si="121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22"/>
        <v>1637821.3173673779</v>
      </c>
      <c r="J1334" s="163">
        <f t="shared" si="118"/>
        <v>0</v>
      </c>
      <c r="K1334" s="155">
        <f t="shared" si="119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20"/>
        <v>0</v>
      </c>
      <c r="O1334" s="155">
        <f t="shared" si="121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22"/>
        <v>1505773.9956037072</v>
      </c>
      <c r="J1335" s="163">
        <f t="shared" si="118"/>
        <v>0</v>
      </c>
      <c r="K1335" s="155">
        <f t="shared" si="119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20"/>
        <v>0</v>
      </c>
      <c r="O1335" s="155">
        <f t="shared" si="121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22"/>
        <v>1382400</v>
      </c>
      <c r="J1336" s="163">
        <f t="shared" si="118"/>
        <v>0</v>
      </c>
      <c r="K1336" s="155">
        <f t="shared" si="119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20"/>
        <v>0</v>
      </c>
      <c r="O1336" s="155">
        <f t="shared" si="121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22"/>
        <v>1380000</v>
      </c>
      <c r="J1337" s="163">
        <f t="shared" si="118"/>
        <v>0</v>
      </c>
      <c r="K1337" s="155">
        <f t="shared" si="119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20"/>
        <v>0</v>
      </c>
      <c r="O1337" s="155">
        <f t="shared" si="121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22"/>
        <v>1221600</v>
      </c>
      <c r="J1338" s="163">
        <f t="shared" si="118"/>
        <v>0</v>
      </c>
      <c r="K1338" s="155">
        <f t="shared" si="119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20"/>
        <v>0</v>
      </c>
      <c r="O1338" s="155">
        <f t="shared" si="121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22"/>
        <v>6279240.0000000009</v>
      </c>
      <c r="J1339" s="163">
        <f t="shared" si="118"/>
        <v>0</v>
      </c>
      <c r="K1339" s="155">
        <f t="shared" si="119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20"/>
        <v>0</v>
      </c>
      <c r="O1339" s="155">
        <f t="shared" si="121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22"/>
        <v>6279240.0000000009</v>
      </c>
      <c r="J1340" s="163">
        <f t="shared" si="118"/>
        <v>0</v>
      </c>
      <c r="K1340" s="155">
        <f t="shared" si="119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20"/>
        <v>0</v>
      </c>
      <c r="O1340" s="155">
        <f t="shared" si="121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22"/>
        <v>4901160</v>
      </c>
      <c r="J1341" s="163">
        <f t="shared" si="118"/>
        <v>0</v>
      </c>
      <c r="K1341" s="155">
        <f t="shared" si="119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20"/>
        <v>0</v>
      </c>
      <c r="O1341" s="155">
        <f t="shared" si="121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22"/>
        <v>4642440</v>
      </c>
      <c r="J1342" s="163">
        <f t="shared" si="118"/>
        <v>0</v>
      </c>
      <c r="K1342" s="155">
        <f t="shared" si="119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20"/>
        <v>0</v>
      </c>
      <c r="O1342" s="155">
        <f t="shared" si="121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22"/>
        <v>3961320</v>
      </c>
      <c r="J1343" s="163">
        <f t="shared" si="118"/>
        <v>0</v>
      </c>
      <c r="K1343" s="155">
        <f t="shared" si="119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20"/>
        <v>0</v>
      </c>
      <c r="O1343" s="155">
        <f t="shared" si="121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22"/>
        <v>3839880</v>
      </c>
      <c r="J1344" s="163">
        <f t="shared" si="118"/>
        <v>0</v>
      </c>
      <c r="K1344" s="155">
        <f t="shared" si="119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20"/>
        <v>0</v>
      </c>
      <c r="O1344" s="155">
        <f t="shared" si="121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22"/>
        <v>3835920</v>
      </c>
      <c r="J1345" s="163">
        <f t="shared" si="118"/>
        <v>0</v>
      </c>
      <c r="K1345" s="155">
        <f t="shared" si="119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20"/>
        <v>0</v>
      </c>
      <c r="O1345" s="155">
        <f t="shared" si="121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22"/>
        <v>3260400</v>
      </c>
      <c r="J1346" s="163">
        <f t="shared" si="118"/>
        <v>0</v>
      </c>
      <c r="K1346" s="155">
        <f t="shared" si="119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20"/>
        <v>0</v>
      </c>
      <c r="O1346" s="155">
        <f t="shared" si="121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22"/>
        <v>3643200</v>
      </c>
      <c r="J1347" s="163">
        <f t="shared" si="118"/>
        <v>0</v>
      </c>
      <c r="K1347" s="155">
        <f t="shared" si="119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20"/>
        <v>0</v>
      </c>
      <c r="O1347" s="155">
        <f t="shared" si="121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22"/>
        <v>3538920</v>
      </c>
      <c r="J1348" s="163">
        <f t="shared" si="118"/>
        <v>0</v>
      </c>
      <c r="K1348" s="155">
        <f t="shared" si="119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20"/>
        <v>0</v>
      </c>
      <c r="O1348" s="155">
        <f t="shared" si="121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22"/>
        <v>2935680.0000000005</v>
      </c>
      <c r="J1349" s="163">
        <f t="shared" si="118"/>
        <v>0</v>
      </c>
      <c r="K1349" s="155">
        <f t="shared" si="119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20"/>
        <v>0</v>
      </c>
      <c r="O1349" s="155">
        <f t="shared" si="121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22"/>
        <v>2935680.0000000005</v>
      </c>
      <c r="J1350" s="163">
        <f t="shared" si="118"/>
        <v>0</v>
      </c>
      <c r="K1350" s="155">
        <f t="shared" si="119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20"/>
        <v>0</v>
      </c>
      <c r="O1350" s="155">
        <f t="shared" si="121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22"/>
        <v>2604360.0000000005</v>
      </c>
      <c r="J1351" s="163">
        <f t="shared" si="118"/>
        <v>0</v>
      </c>
      <c r="K1351" s="155">
        <f t="shared" si="119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20"/>
        <v>0</v>
      </c>
      <c r="O1351" s="155">
        <f t="shared" si="121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22"/>
        <v>1969440</v>
      </c>
      <c r="J1352" s="163">
        <f t="shared" si="118"/>
        <v>0</v>
      </c>
      <c r="K1352" s="155">
        <f t="shared" si="119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20"/>
        <v>0</v>
      </c>
      <c r="O1352" s="155">
        <f t="shared" si="121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22"/>
        <v>5150640.0000000009</v>
      </c>
      <c r="J1353" s="163">
        <f t="shared" si="118"/>
        <v>0</v>
      </c>
      <c r="K1353" s="155">
        <f t="shared" si="119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20"/>
        <v>0</v>
      </c>
      <c r="O1353" s="155">
        <f t="shared" si="121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22"/>
        <v>4060320</v>
      </c>
      <c r="J1354" s="163">
        <f t="shared" si="118"/>
        <v>0</v>
      </c>
      <c r="K1354" s="155">
        <f t="shared" si="11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20"/>
        <v>0</v>
      </c>
      <c r="O1354" s="155">
        <f t="shared" si="121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22"/>
        <v>3453120</v>
      </c>
      <c r="J1355" s="163">
        <f t="shared" si="118"/>
        <v>0</v>
      </c>
      <c r="K1355" s="155">
        <f t="shared" si="11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20"/>
        <v>0</v>
      </c>
      <c r="O1355" s="155">
        <f t="shared" si="121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22"/>
        <v>2622840.0000000005</v>
      </c>
      <c r="J1356" s="163">
        <f t="shared" ref="J1356:J1419" si="123">IF(D1356="MDU-KD",1,0)</f>
        <v>0</v>
      </c>
      <c r="K1356" s="155">
        <f t="shared" ref="K1356:K1419" si="124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25">IF(L1356=0,M1356,L1356)</f>
        <v>0</v>
      </c>
      <c r="O1356" s="155">
        <f t="shared" ref="O1356:O1419" si="126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22"/>
        <v>3598320</v>
      </c>
      <c r="J1357" s="163">
        <f t="shared" si="123"/>
        <v>0</v>
      </c>
      <c r="K1357" s="155">
        <f t="shared" si="124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25"/>
        <v>0</v>
      </c>
      <c r="O1357" s="155">
        <f t="shared" si="126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22"/>
        <v>3212880</v>
      </c>
      <c r="J1358" s="163">
        <f t="shared" si="123"/>
        <v>0</v>
      </c>
      <c r="K1358" s="155">
        <f t="shared" si="124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25"/>
        <v>0</v>
      </c>
      <c r="O1358" s="155">
        <f t="shared" si="126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23"/>
        <v>0</v>
      </c>
      <c r="K1359" s="155">
        <f t="shared" si="124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25"/>
        <v>0</v>
      </c>
      <c r="O1359" s="155">
        <f t="shared" si="126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23"/>
        <v>0</v>
      </c>
      <c r="K1360" s="155">
        <f t="shared" si="124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25"/>
        <v>0</v>
      </c>
      <c r="O1360" s="155">
        <f t="shared" si="126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22"/>
        <v>1801603.4491041158</v>
      </c>
      <c r="J1361" s="163">
        <f t="shared" si="123"/>
        <v>0</v>
      </c>
      <c r="K1361" s="155">
        <f t="shared" si="124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25"/>
        <v>0</v>
      </c>
      <c r="O1361" s="155">
        <f t="shared" si="126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22"/>
        <v>1656351.3951640779</v>
      </c>
      <c r="J1362" s="163">
        <f t="shared" si="123"/>
        <v>0</v>
      </c>
      <c r="K1362" s="155">
        <f t="shared" si="124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25"/>
        <v>0</v>
      </c>
      <c r="O1362" s="155">
        <f t="shared" si="126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22"/>
        <v>1520640.0000000002</v>
      </c>
      <c r="J1363" s="163">
        <f t="shared" si="123"/>
        <v>0</v>
      </c>
      <c r="K1363" s="155">
        <f t="shared" si="124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25"/>
        <v>0</v>
      </c>
      <c r="O1363" s="155">
        <f t="shared" si="126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22"/>
        <v>1518000.0000000002</v>
      </c>
      <c r="J1364" s="163">
        <f t="shared" si="123"/>
        <v>0</v>
      </c>
      <c r="K1364" s="155">
        <f t="shared" si="124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25"/>
        <v>0</v>
      </c>
      <c r="O1364" s="155">
        <f t="shared" si="126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22"/>
        <v>1343760.0000000002</v>
      </c>
      <c r="J1365" s="163">
        <f t="shared" si="123"/>
        <v>0</v>
      </c>
      <c r="K1365" s="155">
        <f t="shared" si="124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25"/>
        <v>0</v>
      </c>
      <c r="O1365" s="155">
        <f t="shared" si="126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22"/>
        <v>7945699.5772913285</v>
      </c>
      <c r="J1366" s="163">
        <f t="shared" si="123"/>
        <v>0</v>
      </c>
      <c r="K1366" s="155">
        <f t="shared" si="124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25"/>
        <v>0</v>
      </c>
      <c r="O1366" s="155">
        <f t="shared" si="126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22"/>
        <v>0</v>
      </c>
      <c r="J1367" s="163">
        <f t="shared" si="123"/>
        <v>0</v>
      </c>
      <c r="K1367" s="155">
        <f t="shared" si="124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25"/>
        <v>0</v>
      </c>
      <c r="O1367" s="155">
        <f t="shared" si="126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22"/>
        <v>0</v>
      </c>
      <c r="J1368" s="163">
        <f t="shared" si="123"/>
        <v>0</v>
      </c>
      <c r="K1368" s="155">
        <f t="shared" si="124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25"/>
        <v>0</v>
      </c>
      <c r="O1368" s="155">
        <f t="shared" si="126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22"/>
        <v>3426000</v>
      </c>
      <c r="J1369" s="163">
        <f t="shared" si="123"/>
        <v>0</v>
      </c>
      <c r="K1369" s="155">
        <f t="shared" si="124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25"/>
        <v>0</v>
      </c>
      <c r="O1369" s="155">
        <f t="shared" si="126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22"/>
        <v>2880000</v>
      </c>
      <c r="J1370" s="163">
        <f t="shared" si="123"/>
        <v>0</v>
      </c>
      <c r="K1370" s="155">
        <f t="shared" si="124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25"/>
        <v>0</v>
      </c>
      <c r="O1370" s="155">
        <f t="shared" si="126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22"/>
        <v>2649600</v>
      </c>
      <c r="J1371" s="163">
        <f t="shared" si="123"/>
        <v>0</v>
      </c>
      <c r="K1371" s="155">
        <f t="shared" si="124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25"/>
        <v>0</v>
      </c>
      <c r="O1371" s="155">
        <f t="shared" si="126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22"/>
        <v>1971600</v>
      </c>
      <c r="J1372" s="163">
        <f t="shared" si="123"/>
        <v>0</v>
      </c>
      <c r="K1372" s="155">
        <f t="shared" si="124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25"/>
        <v>0</v>
      </c>
      <c r="O1372" s="155">
        <f t="shared" si="126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22"/>
        <v>1340400</v>
      </c>
      <c r="J1373" s="163">
        <f t="shared" si="123"/>
        <v>0</v>
      </c>
      <c r="K1373" s="155">
        <f t="shared" si="124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25"/>
        <v>0</v>
      </c>
      <c r="O1373" s="155">
        <f t="shared" si="126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22"/>
        <v>2682000</v>
      </c>
      <c r="J1374" s="163">
        <f t="shared" si="123"/>
        <v>0</v>
      </c>
      <c r="K1374" s="155">
        <f t="shared" si="124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25"/>
        <v>0</v>
      </c>
      <c r="O1374" s="155">
        <f t="shared" si="126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22"/>
        <v>2148000</v>
      </c>
      <c r="J1375" s="163">
        <f t="shared" si="123"/>
        <v>0</v>
      </c>
      <c r="K1375" s="155">
        <f t="shared" si="124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25"/>
        <v>0</v>
      </c>
      <c r="O1375" s="155">
        <f t="shared" si="126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22"/>
        <v>0</v>
      </c>
      <c r="J1376" s="163">
        <f t="shared" si="123"/>
        <v>0</v>
      </c>
      <c r="K1376" s="155">
        <f t="shared" si="124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25"/>
        <v>0</v>
      </c>
      <c r="O1376" s="155">
        <f t="shared" si="126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22"/>
        <v>0</v>
      </c>
      <c r="J1377" s="163">
        <f t="shared" si="123"/>
        <v>0</v>
      </c>
      <c r="K1377" s="155">
        <f t="shared" si="124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25"/>
        <v>0</v>
      </c>
      <c r="O1377" s="155">
        <f t="shared" si="126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22"/>
        <v>213420</v>
      </c>
      <c r="J1378" s="163">
        <f t="shared" si="123"/>
        <v>0</v>
      </c>
      <c r="K1378" s="155">
        <f t="shared" si="124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25"/>
        <v>0</v>
      </c>
      <c r="O1378" s="155">
        <f t="shared" si="126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22"/>
        <v>207840</v>
      </c>
      <c r="J1379" s="163">
        <f t="shared" si="123"/>
        <v>0</v>
      </c>
      <c r="K1379" s="155">
        <f t="shared" si="124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25"/>
        <v>0</v>
      </c>
      <c r="O1379" s="155">
        <f t="shared" si="126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22"/>
        <v>342990</v>
      </c>
      <c r="J1380" s="163">
        <f t="shared" si="123"/>
        <v>0</v>
      </c>
      <c r="K1380" s="155">
        <f t="shared" si="124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25"/>
        <v>0</v>
      </c>
      <c r="O1380" s="155">
        <f t="shared" si="126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22"/>
        <v>709680</v>
      </c>
      <c r="J1381" s="163">
        <f t="shared" si="123"/>
        <v>0</v>
      </c>
      <c r="K1381" s="155">
        <f t="shared" si="124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25"/>
        <v>0</v>
      </c>
      <c r="O1381" s="155">
        <f t="shared" si="126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22"/>
        <v>1771980</v>
      </c>
      <c r="J1382" s="163">
        <f t="shared" si="123"/>
        <v>0</v>
      </c>
      <c r="K1382" s="155">
        <f t="shared" si="124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25"/>
        <v>0</v>
      </c>
      <c r="O1382" s="155">
        <f t="shared" si="126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22"/>
        <v>976440</v>
      </c>
      <c r="J1383" s="163">
        <f t="shared" si="123"/>
        <v>0</v>
      </c>
      <c r="K1383" s="155">
        <f t="shared" si="124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25"/>
        <v>0</v>
      </c>
      <c r="O1383" s="155">
        <f t="shared" si="126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22"/>
        <v>2211900</v>
      </c>
      <c r="J1384" s="163">
        <f t="shared" si="123"/>
        <v>0</v>
      </c>
      <c r="K1384" s="155">
        <f t="shared" si="124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25"/>
        <v>0</v>
      </c>
      <c r="O1384" s="155">
        <f t="shared" si="126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27">IF($I$5=$G$4,G1385,(IF($I$5=$F$4,F1385,0)))</f>
        <v>2270640</v>
      </c>
      <c r="J1385" s="163">
        <f t="shared" si="123"/>
        <v>0</v>
      </c>
      <c r="K1385" s="155">
        <f t="shared" si="124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25"/>
        <v>0</v>
      </c>
      <c r="O1385" s="155">
        <f t="shared" si="126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27"/>
        <v>2476740</v>
      </c>
      <c r="J1386" s="163">
        <f t="shared" si="123"/>
        <v>0</v>
      </c>
      <c r="K1386" s="155">
        <f t="shared" si="124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25"/>
        <v>0</v>
      </c>
      <c r="O1386" s="155">
        <f t="shared" si="126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27"/>
        <v>0</v>
      </c>
      <c r="J1387" s="163">
        <f t="shared" si="123"/>
        <v>0</v>
      </c>
      <c r="K1387" s="155">
        <f t="shared" si="124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25"/>
        <v>0</v>
      </c>
      <c r="O1387" s="155">
        <f t="shared" si="126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27"/>
        <v>0</v>
      </c>
      <c r="J1388" s="163">
        <f t="shared" si="123"/>
        <v>0</v>
      </c>
      <c r="K1388" s="155">
        <f t="shared" si="124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25"/>
        <v>0</v>
      </c>
      <c r="O1388" s="155">
        <f t="shared" si="126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27"/>
        <v>220260.49029487889</v>
      </c>
      <c r="J1389" s="163">
        <f t="shared" si="123"/>
        <v>0</v>
      </c>
      <c r="K1389" s="155">
        <f t="shared" si="124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25"/>
        <v>0</v>
      </c>
      <c r="O1389" s="155">
        <f t="shared" si="126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27"/>
        <v>220260.49029487889</v>
      </c>
      <c r="J1390" s="163">
        <f t="shared" si="123"/>
        <v>0</v>
      </c>
      <c r="K1390" s="155">
        <f t="shared" si="124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25"/>
        <v>0</v>
      </c>
      <c r="O1390" s="155">
        <f t="shared" si="126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27"/>
        <v>250977.08928157968</v>
      </c>
      <c r="J1391" s="163">
        <f t="shared" si="123"/>
        <v>0</v>
      </c>
      <c r="K1391" s="155">
        <f t="shared" si="124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25"/>
        <v>0</v>
      </c>
      <c r="O1391" s="155">
        <f t="shared" si="126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27"/>
        <v>289200</v>
      </c>
      <c r="J1392" s="163">
        <f t="shared" si="123"/>
        <v>0</v>
      </c>
      <c r="K1392" s="155">
        <f t="shared" si="124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25"/>
        <v>0</v>
      </c>
      <c r="O1392" s="155">
        <f t="shared" si="126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27"/>
        <v>277947.76156258525</v>
      </c>
      <c r="J1393" s="163">
        <f t="shared" si="123"/>
        <v>0</v>
      </c>
      <c r="K1393" s="155">
        <f t="shared" si="124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25"/>
        <v>0</v>
      </c>
      <c r="O1393" s="155">
        <f t="shared" si="126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27"/>
        <v>309000</v>
      </c>
      <c r="J1394" s="163">
        <f t="shared" si="123"/>
        <v>0</v>
      </c>
      <c r="K1394" s="155">
        <f t="shared" si="124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25"/>
        <v>0</v>
      </c>
      <c r="O1394" s="155">
        <f t="shared" si="126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27"/>
        <v>277947.76156258525</v>
      </c>
      <c r="J1395" s="163">
        <f t="shared" si="123"/>
        <v>0</v>
      </c>
      <c r="K1395" s="155">
        <f t="shared" si="124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25"/>
        <v>0</v>
      </c>
      <c r="O1395" s="155">
        <f t="shared" si="126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27"/>
        <v>345600</v>
      </c>
      <c r="J1396" s="163">
        <f t="shared" si="123"/>
        <v>0</v>
      </c>
      <c r="K1396" s="155">
        <f t="shared" si="124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25"/>
        <v>0</v>
      </c>
      <c r="O1396" s="155">
        <f t="shared" si="126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27"/>
        <v>438273.42456634069</v>
      </c>
      <c r="J1397" s="163">
        <f t="shared" si="123"/>
        <v>0</v>
      </c>
      <c r="K1397" s="155">
        <f t="shared" si="124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25"/>
        <v>0</v>
      </c>
      <c r="O1397" s="155">
        <f t="shared" si="126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27"/>
        <v>384600</v>
      </c>
      <c r="J1398" s="163">
        <f t="shared" si="123"/>
        <v>0</v>
      </c>
      <c r="K1398" s="155">
        <f t="shared" si="124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25"/>
        <v>0</v>
      </c>
      <c r="O1398" s="155">
        <f t="shared" si="126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28">IF($I$5=$G$4,G1399,(IF($I$5=$F$4,F1399,0)))</f>
        <v>466742.46752962429</v>
      </c>
      <c r="J1399" s="163">
        <f t="shared" si="123"/>
        <v>0</v>
      </c>
      <c r="K1399" s="155">
        <f t="shared" si="124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25"/>
        <v>0</v>
      </c>
      <c r="O1399" s="155">
        <f t="shared" si="126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28"/>
        <v>466742.46752962429</v>
      </c>
      <c r="J1400" s="163">
        <f t="shared" si="123"/>
        <v>0</v>
      </c>
      <c r="K1400" s="155">
        <f t="shared" si="124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25"/>
        <v>0</v>
      </c>
      <c r="O1400" s="155">
        <f t="shared" si="126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28"/>
        <v>513941.14402138407</v>
      </c>
      <c r="J1401" s="163">
        <f t="shared" si="123"/>
        <v>0</v>
      </c>
      <c r="K1401" s="155">
        <f t="shared" si="124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25"/>
        <v>0</v>
      </c>
      <c r="O1401" s="155">
        <f t="shared" si="126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28"/>
        <v>502200</v>
      </c>
      <c r="J1402" s="163">
        <f t="shared" si="123"/>
        <v>0</v>
      </c>
      <c r="K1402" s="155">
        <f t="shared" si="124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25"/>
        <v>0</v>
      </c>
      <c r="O1402" s="155">
        <f t="shared" si="126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28"/>
        <v>580618.63938275899</v>
      </c>
      <c r="J1403" s="163">
        <f t="shared" si="123"/>
        <v>0</v>
      </c>
      <c r="K1403" s="155">
        <f t="shared" si="124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25"/>
        <v>0</v>
      </c>
      <c r="O1403" s="155">
        <f t="shared" si="126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28"/>
        <v>522000</v>
      </c>
      <c r="J1404" s="163">
        <f t="shared" si="123"/>
        <v>0</v>
      </c>
      <c r="K1404" s="155">
        <f t="shared" si="124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25"/>
        <v>0</v>
      </c>
      <c r="O1404" s="155">
        <f t="shared" si="126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28"/>
        <v>768051.19018409075</v>
      </c>
      <c r="J1405" s="163">
        <f t="shared" si="123"/>
        <v>0</v>
      </c>
      <c r="K1405" s="155">
        <f t="shared" si="124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25"/>
        <v>0</v>
      </c>
      <c r="O1405" s="155">
        <f t="shared" si="126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28"/>
        <v>768051.19018409075</v>
      </c>
      <c r="J1406" s="163">
        <f t="shared" si="123"/>
        <v>0</v>
      </c>
      <c r="K1406" s="155">
        <f t="shared" si="124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25"/>
        <v>0</v>
      </c>
      <c r="O1406" s="155">
        <f t="shared" si="126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28"/>
        <v>755996.11696758063</v>
      </c>
      <c r="J1407" s="163">
        <f t="shared" si="123"/>
        <v>0</v>
      </c>
      <c r="K1407" s="155">
        <f t="shared" si="124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25"/>
        <v>0</v>
      </c>
      <c r="O1407" s="155">
        <f t="shared" si="126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28"/>
        <v>589800</v>
      </c>
      <c r="J1408" s="163">
        <f t="shared" si="123"/>
        <v>0</v>
      </c>
      <c r="K1408" s="155">
        <f t="shared" si="124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25"/>
        <v>0</v>
      </c>
      <c r="O1408" s="155">
        <f t="shared" si="126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28"/>
        <v>832055.45603276498</v>
      </c>
      <c r="J1409" s="163">
        <f t="shared" si="123"/>
        <v>0</v>
      </c>
      <c r="K1409" s="155">
        <f t="shared" si="124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25"/>
        <v>0</v>
      </c>
      <c r="O1409" s="155">
        <f t="shared" si="126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28"/>
        <v>636000</v>
      </c>
      <c r="J1410" s="163">
        <f t="shared" si="123"/>
        <v>0</v>
      </c>
      <c r="K1410" s="155">
        <f t="shared" si="124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25"/>
        <v>0</v>
      </c>
      <c r="O1410" s="155">
        <f t="shared" si="126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28"/>
        <v>842833.50878142437</v>
      </c>
      <c r="J1411" s="163">
        <f t="shared" si="123"/>
        <v>0</v>
      </c>
      <c r="K1411" s="155">
        <f t="shared" si="124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25"/>
        <v>0</v>
      </c>
      <c r="O1411" s="155">
        <f t="shared" si="126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28"/>
        <v>762000</v>
      </c>
      <c r="J1412" s="163">
        <f t="shared" si="123"/>
        <v>0</v>
      </c>
      <c r="K1412" s="155">
        <f t="shared" si="124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25"/>
        <v>0</v>
      </c>
      <c r="O1412" s="155">
        <f t="shared" si="126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28"/>
        <v>902019.15073140874</v>
      </c>
      <c r="J1413" s="163">
        <f t="shared" si="123"/>
        <v>0</v>
      </c>
      <c r="K1413" s="155">
        <f t="shared" si="124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25"/>
        <v>0</v>
      </c>
      <c r="O1413" s="155">
        <f t="shared" si="126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28"/>
        <v>902019.15073140874</v>
      </c>
      <c r="J1414" s="163">
        <f t="shared" si="123"/>
        <v>0</v>
      </c>
      <c r="K1414" s="155">
        <f t="shared" si="124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25"/>
        <v>0</v>
      </c>
      <c r="O1414" s="155">
        <f t="shared" si="126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28"/>
        <v>0</v>
      </c>
      <c r="J1415" s="163">
        <f t="shared" si="123"/>
        <v>0</v>
      </c>
      <c r="K1415" s="155">
        <f t="shared" si="124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25"/>
        <v>0</v>
      </c>
      <c r="O1415" s="155">
        <f t="shared" si="126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28"/>
        <v>0</v>
      </c>
      <c r="J1416" s="163">
        <f t="shared" si="123"/>
        <v>0</v>
      </c>
      <c r="K1416" s="155">
        <f t="shared" si="124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25"/>
        <v>0</v>
      </c>
      <c r="O1416" s="155">
        <f t="shared" si="126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28"/>
        <v>96180</v>
      </c>
      <c r="J1417" s="163">
        <f t="shared" si="123"/>
        <v>0</v>
      </c>
      <c r="K1417" s="155">
        <f t="shared" si="124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25"/>
        <v>0</v>
      </c>
      <c r="O1417" s="155">
        <f t="shared" si="126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28"/>
        <v>257820</v>
      </c>
      <c r="J1418" s="163">
        <f t="shared" si="123"/>
        <v>0</v>
      </c>
      <c r="K1418" s="155">
        <f t="shared" si="124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25"/>
        <v>0</v>
      </c>
      <c r="O1418" s="155">
        <f t="shared" si="126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28"/>
        <v>299160</v>
      </c>
      <c r="J1419" s="163">
        <f t="shared" si="123"/>
        <v>0</v>
      </c>
      <c r="K1419" s="155">
        <f t="shared" si="124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25"/>
        <v>0</v>
      </c>
      <c r="O1419" s="155">
        <f t="shared" si="126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28"/>
        <v>246960</v>
      </c>
      <c r="J1420" s="163">
        <f t="shared" ref="J1420:J1457" si="129">IF(D1420="MDU-KD",1,0)</f>
        <v>0</v>
      </c>
      <c r="K1420" s="155">
        <f t="shared" ref="K1420:K1457" si="130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31">IF(L1420=0,M1420,L1420)</f>
        <v>0</v>
      </c>
      <c r="O1420" s="155">
        <f t="shared" ref="O1420:O1457" si="132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28"/>
        <v>286461</v>
      </c>
      <c r="J1421" s="163">
        <f t="shared" si="129"/>
        <v>0</v>
      </c>
      <c r="K1421" s="155">
        <f t="shared" si="130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31"/>
        <v>0</v>
      </c>
      <c r="O1421" s="155">
        <f t="shared" si="132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29"/>
        <v>0</v>
      </c>
      <c r="K1422" s="155">
        <f t="shared" si="130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31"/>
        <v>0</v>
      </c>
      <c r="O1422" s="155">
        <f t="shared" si="132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29"/>
        <v>0</v>
      </c>
      <c r="K1423" s="155">
        <f t="shared" si="130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31"/>
        <v>0</v>
      </c>
      <c r="O1423" s="155">
        <f t="shared" si="132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28"/>
        <v>300600</v>
      </c>
      <c r="J1424" s="163">
        <f t="shared" si="129"/>
        <v>0</v>
      </c>
      <c r="K1424" s="155">
        <f t="shared" si="130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31"/>
        <v>0</v>
      </c>
      <c r="O1424" s="155">
        <f t="shared" si="132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28"/>
        <v>358140</v>
      </c>
      <c r="J1425" s="163">
        <f t="shared" si="129"/>
        <v>0</v>
      </c>
      <c r="K1425" s="155">
        <f t="shared" si="130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31"/>
        <v>0</v>
      </c>
      <c r="O1425" s="155">
        <f t="shared" si="132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28"/>
        <v>341777.99941898551</v>
      </c>
      <c r="J1426" s="163">
        <f t="shared" si="129"/>
        <v>0</v>
      </c>
      <c r="K1426" s="155">
        <f t="shared" si="130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31"/>
        <v>0</v>
      </c>
      <c r="O1426" s="155">
        <f t="shared" si="132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28"/>
        <v>395879.58401850733</v>
      </c>
      <c r="J1427" s="163">
        <f t="shared" si="129"/>
        <v>0</v>
      </c>
      <c r="K1427" s="155">
        <f t="shared" si="130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31"/>
        <v>0</v>
      </c>
      <c r="O1427" s="155">
        <f t="shared" si="132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28"/>
        <v>6240</v>
      </c>
      <c r="J1428" s="163">
        <f t="shared" si="129"/>
        <v>0</v>
      </c>
      <c r="K1428" s="155">
        <f t="shared" si="130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31"/>
        <v>0</v>
      </c>
      <c r="O1428" s="155">
        <f t="shared" si="132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28"/>
        <v>5760</v>
      </c>
      <c r="J1429" s="163">
        <f t="shared" si="129"/>
        <v>0</v>
      </c>
      <c r="K1429" s="155">
        <f t="shared" si="130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31"/>
        <v>0</v>
      </c>
      <c r="O1429" s="155">
        <f t="shared" si="132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28"/>
        <v>337284.9788645666</v>
      </c>
      <c r="J1430" s="163">
        <f t="shared" si="129"/>
        <v>0</v>
      </c>
      <c r="K1430" s="155">
        <f t="shared" si="130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31"/>
        <v>0</v>
      </c>
      <c r="O1430" s="155">
        <f t="shared" si="132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28"/>
        <v>269827.98309165332</v>
      </c>
      <c r="J1431" s="163">
        <f t="shared" si="129"/>
        <v>0</v>
      </c>
      <c r="K1431" s="155">
        <f t="shared" si="130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31"/>
        <v>0</v>
      </c>
      <c r="O1431" s="155">
        <f t="shared" si="132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28"/>
        <v>420</v>
      </c>
      <c r="J1432" s="163">
        <f t="shared" si="129"/>
        <v>0</v>
      </c>
      <c r="K1432" s="155">
        <f t="shared" si="130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31"/>
        <v>0</v>
      </c>
      <c r="O1432" s="155">
        <f t="shared" si="132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28"/>
        <v>720</v>
      </c>
      <c r="J1433" s="163">
        <f t="shared" si="129"/>
        <v>0</v>
      </c>
      <c r="K1433" s="155">
        <f t="shared" si="130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31"/>
        <v>0</v>
      </c>
      <c r="O1433" s="155">
        <f t="shared" si="132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28"/>
        <v>15300</v>
      </c>
      <c r="J1434" s="163">
        <f t="shared" si="129"/>
        <v>0</v>
      </c>
      <c r="K1434" s="155">
        <f t="shared" si="130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31"/>
        <v>0</v>
      </c>
      <c r="O1434" s="155">
        <f t="shared" si="132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28"/>
        <v>9120</v>
      </c>
      <c r="J1435" s="163">
        <f t="shared" si="129"/>
        <v>0</v>
      </c>
      <c r="K1435" s="155">
        <f t="shared" si="130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31"/>
        <v>0</v>
      </c>
      <c r="O1435" s="155">
        <f t="shared" si="132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5">
        <v>2740</v>
      </c>
      <c r="G1436" s="415">
        <v>2740</v>
      </c>
      <c r="H1436" s="177"/>
      <c r="I1436" s="176">
        <f t="shared" si="128"/>
        <v>2740</v>
      </c>
      <c r="J1436" s="163">
        <f t="shared" si="129"/>
        <v>0</v>
      </c>
      <c r="K1436" s="155">
        <f t="shared" si="130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31"/>
        <v>0</v>
      </c>
      <c r="O1436" s="155">
        <f t="shared" si="132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33">IF($I$5=$G$4,G1437,(IF($I$5=$F$4,F1437,0)))</f>
        <v>0</v>
      </c>
      <c r="J1437" s="163">
        <f t="shared" si="129"/>
        <v>0</v>
      </c>
      <c r="K1437" s="155">
        <f t="shared" si="130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31"/>
        <v>0</v>
      </c>
      <c r="O1437" s="155">
        <f t="shared" si="132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33"/>
        <v>0</v>
      </c>
      <c r="J1438" s="163">
        <f t="shared" si="129"/>
        <v>0</v>
      </c>
      <c r="K1438" s="155">
        <f t="shared" si="130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31"/>
        <v>0</v>
      </c>
      <c r="O1438" s="155">
        <f t="shared" si="132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33"/>
        <v>15000</v>
      </c>
      <c r="J1439" s="163">
        <f t="shared" si="129"/>
        <v>0</v>
      </c>
      <c r="K1439" s="155">
        <f t="shared" si="130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31"/>
        <v>0</v>
      </c>
      <c r="O1439" s="155">
        <f t="shared" si="132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33"/>
        <v>36180</v>
      </c>
      <c r="J1440" s="163">
        <f t="shared" si="129"/>
        <v>0</v>
      </c>
      <c r="K1440" s="155">
        <f t="shared" si="130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31"/>
        <v>0</v>
      </c>
      <c r="O1440" s="155">
        <f t="shared" si="132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33"/>
        <v>32640</v>
      </c>
      <c r="J1441" s="163">
        <f t="shared" si="129"/>
        <v>0</v>
      </c>
      <c r="K1441" s="155">
        <f t="shared" si="130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31"/>
        <v>0</v>
      </c>
      <c r="O1441" s="155">
        <f t="shared" si="132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33"/>
        <v>63840</v>
      </c>
      <c r="J1442" s="163">
        <f t="shared" si="129"/>
        <v>0</v>
      </c>
      <c r="K1442" s="155">
        <f t="shared" si="130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31"/>
        <v>0</v>
      </c>
      <c r="O1442" s="155">
        <f t="shared" si="132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34">IF($I$5=$G$4,G1443,(IF($I$5=$F$4,F1443,0)))</f>
        <v>450000</v>
      </c>
      <c r="J1443" s="163">
        <f t="shared" si="129"/>
        <v>0</v>
      </c>
      <c r="K1443" s="155">
        <f t="shared" si="130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31"/>
        <v>0</v>
      </c>
      <c r="O1443" s="155">
        <f t="shared" si="132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34"/>
        <v>985020</v>
      </c>
      <c r="J1444" s="163">
        <f t="shared" si="129"/>
        <v>0</v>
      </c>
      <c r="K1444" s="155">
        <f t="shared" si="130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31"/>
        <v>0</v>
      </c>
      <c r="O1444" s="155">
        <f t="shared" si="132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34"/>
        <v>0</v>
      </c>
      <c r="J1445" s="163">
        <f t="shared" si="129"/>
        <v>0</v>
      </c>
      <c r="K1445" s="155">
        <f t="shared" si="130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31"/>
        <v>0</v>
      </c>
      <c r="O1445" s="155">
        <f t="shared" si="132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34"/>
        <v>0</v>
      </c>
      <c r="J1446" s="163">
        <f t="shared" si="129"/>
        <v>0</v>
      </c>
      <c r="K1446" s="155">
        <f t="shared" si="130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31"/>
        <v>0</v>
      </c>
      <c r="O1446" s="155">
        <f t="shared" si="132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34"/>
        <v>2.5000000000000001E-2</v>
      </c>
      <c r="J1447" s="163">
        <f t="shared" si="129"/>
        <v>0</v>
      </c>
      <c r="K1447" s="155">
        <f t="shared" si="130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31"/>
        <v>0</v>
      </c>
      <c r="O1447" s="155">
        <f t="shared" si="132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34"/>
        <v>800000</v>
      </c>
      <c r="J1448" s="163">
        <f t="shared" si="129"/>
        <v>0</v>
      </c>
      <c r="K1448" s="155">
        <f t="shared" si="130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31"/>
        <v>0</v>
      </c>
      <c r="O1448" s="155">
        <f t="shared" si="132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34"/>
        <v>300000</v>
      </c>
      <c r="J1449" s="163">
        <f t="shared" si="129"/>
        <v>0</v>
      </c>
      <c r="K1449" s="155">
        <f t="shared" si="130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31"/>
        <v>0</v>
      </c>
      <c r="O1449" s="155">
        <f t="shared" si="132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34"/>
        <v>300000</v>
      </c>
      <c r="J1450" s="163">
        <f t="shared" si="129"/>
        <v>0</v>
      </c>
      <c r="K1450" s="155">
        <f t="shared" si="130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31"/>
        <v>0</v>
      </c>
      <c r="O1450" s="155">
        <f t="shared" si="132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34"/>
        <v>57250</v>
      </c>
      <c r="J1451" s="163">
        <f t="shared" si="129"/>
        <v>0</v>
      </c>
      <c r="K1451" s="155">
        <f t="shared" si="130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31"/>
        <v>0</v>
      </c>
      <c r="O1451" s="155">
        <f t="shared" si="132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34"/>
        <v>13770</v>
      </c>
      <c r="J1452" s="163">
        <f t="shared" si="129"/>
        <v>0</v>
      </c>
      <c r="K1452" s="155">
        <f t="shared" si="130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31"/>
        <v>0</v>
      </c>
      <c r="O1452" s="155">
        <f t="shared" si="132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34"/>
        <v>29730</v>
      </c>
      <c r="J1453" s="163">
        <f t="shared" si="129"/>
        <v>0</v>
      </c>
      <c r="K1453" s="155">
        <f t="shared" si="130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31"/>
        <v>0</v>
      </c>
      <c r="O1453" s="155">
        <f t="shared" si="132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34"/>
        <v>250000</v>
      </c>
      <c r="J1454" s="163">
        <f t="shared" si="129"/>
        <v>0</v>
      </c>
      <c r="K1454" s="155">
        <f t="shared" si="130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31"/>
        <v>0</v>
      </c>
      <c r="O1454" s="155">
        <f t="shared" si="132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34"/>
        <v>54500</v>
      </c>
      <c r="J1455" s="163">
        <f t="shared" si="129"/>
        <v>0</v>
      </c>
      <c r="K1455" s="155">
        <f t="shared" si="130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31"/>
        <v>0</v>
      </c>
      <c r="O1455" s="155">
        <f t="shared" si="132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34"/>
        <v>816100</v>
      </c>
      <c r="J1456" s="163">
        <f t="shared" si="129"/>
        <v>0</v>
      </c>
      <c r="K1456" s="155">
        <f t="shared" si="130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31"/>
        <v>0</v>
      </c>
      <c r="O1456" s="155">
        <f t="shared" si="132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34"/>
        <v>601800</v>
      </c>
      <c r="J1457" s="163">
        <f t="shared" si="129"/>
        <v>0</v>
      </c>
      <c r="K1457" s="155">
        <f t="shared" si="130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31"/>
        <v>0</v>
      </c>
      <c r="O1457" s="155">
        <f t="shared" si="132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34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34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34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34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34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34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34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34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34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34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34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34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34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34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34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34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34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34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34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34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34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34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34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34"/>
        <v>115253</v>
      </c>
    </row>
    <row r="1482" spans="2:9" ht="15" customHeight="1">
      <c r="B1482" s="187">
        <v>2</v>
      </c>
      <c r="C1482" s="416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34"/>
        <v>115253</v>
      </c>
    </row>
    <row r="1483" spans="2:9" ht="15" customHeight="1">
      <c r="B1483" s="187">
        <v>3</v>
      </c>
      <c r="C1483" s="416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34"/>
        <v>115253</v>
      </c>
    </row>
    <row r="1484" spans="2:9" ht="15" customHeight="1">
      <c r="B1484" s="187">
        <v>4</v>
      </c>
      <c r="C1484" s="416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34"/>
        <v>115253</v>
      </c>
    </row>
    <row r="1485" spans="2:9" ht="15" customHeight="1">
      <c r="B1485" s="187">
        <v>5</v>
      </c>
      <c r="C1485" s="416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34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34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34"/>
        <v>115253</v>
      </c>
    </row>
    <row r="1488" spans="2:9" ht="15" customHeight="1">
      <c r="B1488" s="187">
        <v>8</v>
      </c>
      <c r="C1488" s="416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34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34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34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34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34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34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34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34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34"/>
        <v>12000</v>
      </c>
    </row>
    <row r="1497" spans="2:9" ht="15" customHeight="1">
      <c r="I1497" s="88">
        <f t="shared" si="134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41" priority="4" operator="equal">
      <formula>0</formula>
    </cfRule>
  </conditionalFormatting>
  <conditionalFormatting sqref="B217 D217:G217">
    <cfRule type="cellIs" dxfId="40" priority="11" operator="equal">
      <formula>0</formula>
    </cfRule>
  </conditionalFormatting>
  <conditionalFormatting sqref="B8:C135">
    <cfRule type="cellIs" dxfId="39" priority="66" operator="equal">
      <formula>0</formula>
    </cfRule>
  </conditionalFormatting>
  <conditionalFormatting sqref="B216:G216">
    <cfRule type="cellIs" dxfId="38" priority="16" operator="equal">
      <formula>0</formula>
    </cfRule>
  </conditionalFormatting>
  <conditionalFormatting sqref="B218:G1496">
    <cfRule type="cellIs" dxfId="37" priority="1" operator="equal">
      <formula>0</formula>
    </cfRule>
  </conditionalFormatting>
  <conditionalFormatting sqref="C143:G149">
    <cfRule type="cellIs" dxfId="36" priority="20" operator="equal">
      <formula>0</formula>
    </cfRule>
  </conditionalFormatting>
  <conditionalFormatting sqref="D9:G142">
    <cfRule type="cellIs" dxfId="35" priority="26" operator="equal">
      <formula>0</formula>
    </cfRule>
  </conditionalFormatting>
  <conditionalFormatting sqref="D1:IV5 A1:C7 D6:K6 H1458:IV1460 H1461:XFD1488 H1489:H1496 I1489:XFD1497 A1497:H1497 A1498:XFD65539">
    <cfRule type="cellIs" dxfId="34" priority="178" operator="equal">
      <formula>0</formula>
    </cfRule>
  </conditionalFormatting>
  <conditionalFormatting sqref="D7:IV8 C136:C142 B136:B149 B150:G213 B214:B215 D214:G215">
    <cfRule type="cellIs" dxfId="33" priority="77" operator="equal">
      <formula>0</formula>
    </cfRule>
  </conditionalFormatting>
  <conditionalFormatting sqref="H9:H1421">
    <cfRule type="cellIs" dxfId="32" priority="3" operator="equal">
      <formula>0</formula>
    </cfRule>
  </conditionalFormatting>
  <conditionalFormatting sqref="H1422:I1457">
    <cfRule type="cellIs" dxfId="31" priority="143" operator="equal">
      <formula>0</formula>
    </cfRule>
  </conditionalFormatting>
  <conditionalFormatting sqref="I108:I1421">
    <cfRule type="cellIs" dxfId="30" priority="2" operator="equal">
      <formula>0</formula>
    </cfRule>
  </conditionalFormatting>
  <conditionalFormatting sqref="I9:IV107">
    <cfRule type="cellIs" dxfId="29" priority="153" operator="equal">
      <formula>0</formula>
    </cfRule>
  </conditionalFormatting>
  <conditionalFormatting sqref="J108:IV1457">
    <cfRule type="cellIs" dxfId="28" priority="5" operator="equal">
      <formula>0</formula>
    </cfRule>
  </conditionalFormatting>
  <conditionalFormatting sqref="M6:IV6">
    <cfRule type="cellIs" dxfId="27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topLeftCell="A16" zoomScale="55" zoomScaleNormal="55" zoomScaleSheetLayoutView="85" workbookViewId="0">
      <selection activeCell="N16" sqref="N16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595" t="s">
        <v>1453</v>
      </c>
      <c r="C2" s="595"/>
      <c r="D2" s="595"/>
      <c r="E2" s="595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600" t="s">
        <v>1528</v>
      </c>
      <c r="C4" s="601"/>
      <c r="D4" s="601"/>
      <c r="E4" s="602"/>
      <c r="F4" s="373"/>
      <c r="G4" s="373"/>
      <c r="H4" s="374"/>
      <c r="I4" s="564" t="s">
        <v>1529</v>
      </c>
      <c r="J4" s="565"/>
      <c r="K4" s="565"/>
      <c r="L4" s="566"/>
    </row>
    <row r="5" spans="1:12" ht="34.5" customHeight="1">
      <c r="A5" s="193"/>
      <c r="B5" s="376" t="s">
        <v>1378</v>
      </c>
      <c r="C5" s="224" t="s">
        <v>9</v>
      </c>
      <c r="D5" s="596" t="str">
        <f>DATA!D14</f>
        <v>PB PERUMAHAN ZHEERA DIA INDRA</v>
      </c>
      <c r="E5" s="597"/>
      <c r="F5" s="197"/>
      <c r="G5" s="197"/>
      <c r="I5" s="377" t="s">
        <v>1378</v>
      </c>
      <c r="J5" s="224" t="s">
        <v>9</v>
      </c>
      <c r="K5" s="567" t="str">
        <f>D5</f>
        <v>PB PERUMAHAN ZHEERA DIA INDRA</v>
      </c>
      <c r="L5" s="568"/>
    </row>
    <row r="6" spans="1:12" ht="31.5" customHeight="1">
      <c r="A6" s="193"/>
      <c r="B6" s="376" t="s">
        <v>1525</v>
      </c>
      <c r="C6" s="224" t="s">
        <v>9</v>
      </c>
      <c r="D6" s="605">
        <f>DATA!D17*1000</f>
        <v>0</v>
      </c>
      <c r="E6" s="606"/>
      <c r="F6" s="197"/>
      <c r="G6" s="197"/>
      <c r="I6" s="377" t="s">
        <v>1526</v>
      </c>
      <c r="J6" s="224" t="s">
        <v>9</v>
      </c>
      <c r="K6" s="569">
        <f>DATA!D20*1000</f>
        <v>37700</v>
      </c>
      <c r="L6" s="570"/>
    </row>
    <row r="7" spans="1:12" ht="30.75" customHeight="1">
      <c r="A7" s="193"/>
      <c r="B7" s="376" t="s">
        <v>1440</v>
      </c>
      <c r="C7" s="224" t="s">
        <v>9</v>
      </c>
      <c r="D7" s="603">
        <f>DATA!D18</f>
        <v>1</v>
      </c>
      <c r="E7" s="604"/>
      <c r="F7" s="375" t="s">
        <v>1452</v>
      </c>
      <c r="I7" s="377" t="s">
        <v>1440</v>
      </c>
      <c r="J7" s="224" t="s">
        <v>9</v>
      </c>
      <c r="K7" s="571">
        <f>DATA!D21</f>
        <v>3</v>
      </c>
      <c r="L7" s="572"/>
    </row>
    <row r="8" spans="1:12" ht="51" customHeight="1">
      <c r="A8" s="193"/>
      <c r="B8" s="376" t="s">
        <v>1441</v>
      </c>
      <c r="C8" s="224" t="s">
        <v>9</v>
      </c>
      <c r="D8" s="603">
        <f>DATA!D19</f>
        <v>220</v>
      </c>
      <c r="E8" s="604"/>
      <c r="F8" s="375" t="s">
        <v>1452</v>
      </c>
      <c r="G8" s="370">
        <v>220</v>
      </c>
      <c r="I8" s="377" t="s">
        <v>1441</v>
      </c>
      <c r="J8" s="224" t="s">
        <v>9</v>
      </c>
      <c r="K8" s="571">
        <f>DATA!D22</f>
        <v>380</v>
      </c>
      <c r="L8" s="572"/>
    </row>
    <row r="9" spans="1:12" ht="30" customHeight="1" thickBot="1">
      <c r="A9" s="193"/>
      <c r="B9" s="382" t="s">
        <v>1537</v>
      </c>
      <c r="C9" s="372" t="s">
        <v>9</v>
      </c>
      <c r="D9" s="598">
        <f>IF(D7=1,D6/(380/3^0.5),(D6/(380*3^0.5)))</f>
        <v>0</v>
      </c>
      <c r="E9" s="599"/>
      <c r="F9" s="196"/>
      <c r="G9" s="371">
        <v>380</v>
      </c>
      <c r="I9" s="383" t="s">
        <v>1537</v>
      </c>
      <c r="J9" s="372" t="s">
        <v>9</v>
      </c>
      <c r="K9" s="575">
        <f>IF(K7=1,K6/(380/3^0.5),(K6/(380*3^0.5)))</f>
        <v>57.27922407486551</v>
      </c>
      <c r="L9" s="576"/>
    </row>
    <row r="10" spans="1:12" ht="24.75" customHeight="1">
      <c r="B10" s="384"/>
      <c r="C10" s="381"/>
      <c r="D10" s="385"/>
      <c r="E10" s="385"/>
      <c r="F10" s="196"/>
      <c r="G10" s="371"/>
      <c r="I10" s="384"/>
      <c r="J10" s="381"/>
      <c r="K10" s="385"/>
      <c r="L10" s="385"/>
    </row>
    <row r="11" spans="1:12" ht="16.5" thickBot="1">
      <c r="B11" s="378" t="s">
        <v>1538</v>
      </c>
      <c r="I11" s="378" t="s">
        <v>1532</v>
      </c>
    </row>
    <row r="12" spans="1:12" ht="34.5" customHeight="1">
      <c r="A12" s="193"/>
      <c r="B12" s="406" t="s">
        <v>1530</v>
      </c>
      <c r="C12" s="400" t="s">
        <v>9</v>
      </c>
      <c r="D12" s="607"/>
      <c r="E12" s="608"/>
      <c r="F12" s="197"/>
      <c r="G12" s="197"/>
      <c r="I12" s="399" t="s">
        <v>1530</v>
      </c>
      <c r="J12" s="400" t="s">
        <v>9</v>
      </c>
      <c r="K12" s="607" t="s">
        <v>1647</v>
      </c>
      <c r="L12" s="608"/>
    </row>
    <row r="13" spans="1:12" ht="31.5" customHeight="1">
      <c r="A13" s="193"/>
      <c r="B13" s="407" t="s">
        <v>1379</v>
      </c>
      <c r="C13" s="387" t="s">
        <v>9</v>
      </c>
      <c r="D13" s="573"/>
      <c r="E13" s="574"/>
      <c r="F13" s="197"/>
      <c r="G13" s="197"/>
      <c r="I13" s="401" t="s">
        <v>1379</v>
      </c>
      <c r="J13" s="387" t="s">
        <v>9</v>
      </c>
      <c r="K13" s="573" t="s">
        <v>1648</v>
      </c>
      <c r="L13" s="574"/>
    </row>
    <row r="14" spans="1:12" ht="30.75" customHeight="1">
      <c r="A14" s="193"/>
      <c r="B14" s="407" t="s">
        <v>1531</v>
      </c>
      <c r="C14" s="387" t="s">
        <v>9</v>
      </c>
      <c r="D14" s="577"/>
      <c r="E14" s="578"/>
      <c r="F14" s="375" t="s">
        <v>1452</v>
      </c>
      <c r="G14" s="379">
        <v>50</v>
      </c>
      <c r="I14" s="401" t="s">
        <v>1531</v>
      </c>
      <c r="J14" s="387" t="s">
        <v>9</v>
      </c>
      <c r="K14" s="579">
        <v>50</v>
      </c>
      <c r="L14" s="580"/>
    </row>
    <row r="15" spans="1:12" ht="57" customHeight="1">
      <c r="A15" s="193"/>
      <c r="B15" s="407" t="s">
        <v>1440</v>
      </c>
      <c r="C15" s="387" t="s">
        <v>9</v>
      </c>
      <c r="D15" s="393"/>
      <c r="E15" s="402"/>
      <c r="F15" s="375" t="s">
        <v>1452</v>
      </c>
      <c r="G15" s="379">
        <v>100</v>
      </c>
      <c r="I15" s="401" t="s">
        <v>1440</v>
      </c>
      <c r="J15" s="387" t="s">
        <v>9</v>
      </c>
      <c r="K15" s="393">
        <v>1</v>
      </c>
      <c r="L15" s="402"/>
    </row>
    <row r="16" spans="1:12" ht="44.25" customHeight="1">
      <c r="A16" s="193"/>
      <c r="B16" s="407" t="s">
        <v>1541</v>
      </c>
      <c r="C16" s="387"/>
      <c r="D16" s="581"/>
      <c r="E16" s="582"/>
      <c r="F16" s="375"/>
      <c r="G16" s="379">
        <v>160</v>
      </c>
      <c r="I16" s="401" t="s">
        <v>1533</v>
      </c>
      <c r="J16" s="387" t="s">
        <v>9</v>
      </c>
      <c r="K16" s="585">
        <f>K9</f>
        <v>57.27922407486551</v>
      </c>
      <c r="L16" s="586"/>
    </row>
    <row r="17" spans="1:12" ht="34.5" customHeight="1">
      <c r="A17" s="193"/>
      <c r="B17" s="407" t="s">
        <v>1534</v>
      </c>
      <c r="C17" s="387" t="s">
        <v>9</v>
      </c>
      <c r="D17" s="583">
        <f>IF(D15=1,D14/(20/3^0.5),(D14/(20*3^0.5)))</f>
        <v>0</v>
      </c>
      <c r="E17" s="584"/>
      <c r="F17" s="375" t="s">
        <v>1452</v>
      </c>
      <c r="G17" s="380">
        <v>200</v>
      </c>
      <c r="I17" s="401" t="s">
        <v>1534</v>
      </c>
      <c r="J17" s="387" t="s">
        <v>9</v>
      </c>
      <c r="K17" s="589">
        <f>IF(K15=1,K14/(20/3^0.5),(K14/(20*3^0.5)))</f>
        <v>4.3301270189221928</v>
      </c>
      <c r="L17" s="590"/>
    </row>
    <row r="18" spans="1:12" ht="34.5" customHeight="1">
      <c r="A18" s="193"/>
      <c r="B18" s="407" t="s">
        <v>1535</v>
      </c>
      <c r="C18" s="387" t="s">
        <v>9</v>
      </c>
      <c r="D18" s="583">
        <f>IF(D15=1,D14/(380/3^0.5),(D14/(380*3^0.5)))*1000</f>
        <v>0</v>
      </c>
      <c r="E18" s="584"/>
      <c r="F18" s="375" t="s">
        <v>1452</v>
      </c>
      <c r="G18" s="380">
        <v>250</v>
      </c>
      <c r="I18" s="401" t="s">
        <v>1535</v>
      </c>
      <c r="J18" s="387" t="s">
        <v>9</v>
      </c>
      <c r="K18" s="589">
        <f>IF(K15=1,K14/(380/3^0.5),(K14/(380*3^0.5)))*1000</f>
        <v>227.90142204853646</v>
      </c>
      <c r="L18" s="590"/>
    </row>
    <row r="19" spans="1:12" ht="30" customHeight="1">
      <c r="A19" s="193"/>
      <c r="B19" s="408" t="s">
        <v>1527</v>
      </c>
      <c r="C19" s="386" t="s">
        <v>9</v>
      </c>
      <c r="D19" s="583">
        <f>IF(D15=1,D14/(380/3^0.5),(D14/(380*3^0.5)))</f>
        <v>0</v>
      </c>
      <c r="E19" s="584"/>
      <c r="F19" s="196"/>
      <c r="G19" s="371"/>
      <c r="I19" s="403" t="s">
        <v>1527</v>
      </c>
      <c r="J19" s="386" t="s">
        <v>9</v>
      </c>
      <c r="K19" s="589">
        <f>IF(K15=1,K14/(380/3^0.5),(K14/(380*3^0.5)))</f>
        <v>0.22790142204853647</v>
      </c>
      <c r="L19" s="590"/>
    </row>
    <row r="20" spans="1:12" ht="30" customHeight="1" thickBot="1">
      <c r="A20" s="193"/>
      <c r="B20" s="409" t="s">
        <v>1536</v>
      </c>
      <c r="C20" s="405" t="s">
        <v>9</v>
      </c>
      <c r="D20" s="609" t="e">
        <f>D16/D18</f>
        <v>#DIV/0!</v>
      </c>
      <c r="E20" s="610"/>
      <c r="F20" s="196"/>
      <c r="G20" s="371"/>
      <c r="I20" s="404" t="s">
        <v>1527</v>
      </c>
      <c r="J20" s="405" t="s">
        <v>9</v>
      </c>
      <c r="K20" s="587">
        <f>K16/K18</f>
        <v>0.25133333333333341</v>
      </c>
      <c r="L20" s="588"/>
    </row>
    <row r="21" spans="1:12" ht="9.75" customHeight="1">
      <c r="A21" s="193"/>
      <c r="B21" s="394" t="s">
        <v>1536</v>
      </c>
      <c r="C21" s="395" t="s">
        <v>9</v>
      </c>
      <c r="D21" s="594">
        <v>1</v>
      </c>
      <c r="E21" s="594"/>
      <c r="F21" s="396"/>
      <c r="G21" s="397"/>
      <c r="H21" s="398"/>
      <c r="I21" s="394" t="s">
        <v>1527</v>
      </c>
      <c r="J21" s="395" t="s">
        <v>9</v>
      </c>
      <c r="K21" s="594">
        <v>1</v>
      </c>
      <c r="L21" s="594"/>
    </row>
    <row r="22" spans="1:12" ht="6.75" customHeight="1">
      <c r="B22" s="384"/>
      <c r="C22" s="381"/>
      <c r="D22" s="392"/>
      <c r="E22" s="392"/>
      <c r="F22" s="196"/>
      <c r="G22" s="371"/>
      <c r="J22" s="381"/>
      <c r="K22" s="392"/>
      <c r="L22" s="392"/>
    </row>
    <row r="23" spans="1:12" ht="15.75" thickBot="1"/>
    <row r="24" spans="1:12" ht="200.25" customHeight="1" thickBot="1">
      <c r="B24" s="591"/>
      <c r="C24" s="592"/>
      <c r="D24" s="592"/>
      <c r="E24" s="593"/>
      <c r="I24" s="591"/>
      <c r="J24" s="592"/>
      <c r="K24" s="592"/>
      <c r="L24" s="593"/>
    </row>
    <row r="26" spans="1:12">
      <c r="D26" s="389"/>
    </row>
    <row r="27" spans="1:12">
      <c r="D27" s="390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26" priority="5" stopIfTrue="1" operator="greaterThan">
      <formula>0.89</formula>
    </cfRule>
    <cfRule type="cellIs" dxfId="25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5" zoomScale="85" zoomScaleNormal="85" workbookViewId="0">
      <selection activeCell="D23" sqref="D23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11"/>
      <c r="C1" s="611"/>
      <c r="D1" s="611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7">
        <v>1084.1250458865841</v>
      </c>
      <c r="F5" s="413" t="s">
        <v>1600</v>
      </c>
      <c r="K5" s="412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3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37.700000000000003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36531300</v>
      </c>
    </row>
    <row r="10" spans="2:11" ht="20.100000000000001" customHeight="1">
      <c r="B10" s="238" t="s">
        <v>1445</v>
      </c>
      <c r="C10" s="239" t="s">
        <v>9</v>
      </c>
      <c r="D10" s="245">
        <f ca="1">RAB!K132</f>
        <v>106849113.36574998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2136982.2673149998</v>
      </c>
    </row>
    <row r="12" spans="2:11" ht="9" customHeight="1">
      <c r="B12" s="612"/>
      <c r="C12" s="612"/>
      <c r="D12" s="612"/>
    </row>
    <row r="13" spans="2:11" ht="15.75" customHeight="1">
      <c r="B13" s="246"/>
      <c r="C13" s="246"/>
      <c r="D13" s="246"/>
    </row>
    <row r="14" spans="2:11" ht="48.75" customHeight="1">
      <c r="B14" s="360" t="s">
        <v>1378</v>
      </c>
      <c r="C14" s="361" t="s">
        <v>9</v>
      </c>
      <c r="D14" s="366" t="str">
        <f>RAB!G6</f>
        <v>PB PERUMAHAN ZHEERA DIA INDRA</v>
      </c>
      <c r="E14" s="247" t="s">
        <v>1452</v>
      </c>
    </row>
    <row r="15" spans="2:11" ht="20.100000000000001" customHeight="1">
      <c r="B15" s="362" t="s">
        <v>1446</v>
      </c>
      <c r="C15" s="363" t="s">
        <v>9</v>
      </c>
      <c r="D15" s="367" t="s">
        <v>1646</v>
      </c>
      <c r="E15" s="247" t="s">
        <v>1452</v>
      </c>
    </row>
    <row r="16" spans="2:11" ht="20.100000000000001" customHeight="1">
      <c r="B16" s="362" t="s">
        <v>1447</v>
      </c>
      <c r="C16" s="363" t="s">
        <v>9</v>
      </c>
      <c r="D16" s="367" t="s">
        <v>1450</v>
      </c>
      <c r="E16" s="247" t="s">
        <v>1452</v>
      </c>
    </row>
    <row r="17" spans="2:5" ht="20.100000000000001" customHeight="1">
      <c r="B17" s="362" t="s">
        <v>1448</v>
      </c>
      <c r="C17" s="363" t="s">
        <v>9</v>
      </c>
      <c r="D17" s="368">
        <v>0</v>
      </c>
      <c r="E17" s="247" t="s">
        <v>1452</v>
      </c>
    </row>
    <row r="18" spans="2:5" ht="20.100000000000001" hidden="1" customHeight="1">
      <c r="B18" s="362" t="s">
        <v>1539</v>
      </c>
      <c r="C18" s="363"/>
      <c r="D18" s="368">
        <f>IF((D17&lt;=11),1,3)</f>
        <v>1</v>
      </c>
      <c r="E18" s="247"/>
    </row>
    <row r="19" spans="2:5" ht="20.100000000000001" hidden="1" customHeight="1">
      <c r="B19" s="362" t="s">
        <v>1540</v>
      </c>
      <c r="C19" s="363"/>
      <c r="D19" s="368">
        <f>IF((D17&lt;=11),220,380)</f>
        <v>220</v>
      </c>
      <c r="E19" s="247"/>
    </row>
    <row r="20" spans="2:5" ht="20.100000000000001" customHeight="1">
      <c r="B20" s="362" t="s">
        <v>1449</v>
      </c>
      <c r="C20" s="363" t="s">
        <v>9</v>
      </c>
      <c r="D20" s="367">
        <v>37.700000000000003</v>
      </c>
      <c r="E20" s="247" t="s">
        <v>1452</v>
      </c>
    </row>
    <row r="21" spans="2:5" ht="20.100000000000001" hidden="1" customHeight="1">
      <c r="B21" s="362" t="s">
        <v>1539</v>
      </c>
      <c r="C21" s="363"/>
      <c r="D21" s="368">
        <f>IF((D20&lt;=11),1,3)</f>
        <v>3</v>
      </c>
      <c r="E21" s="247"/>
    </row>
    <row r="22" spans="2:5" ht="20.100000000000001" hidden="1" customHeight="1">
      <c r="B22" s="362" t="s">
        <v>1540</v>
      </c>
      <c r="C22" s="363"/>
      <c r="D22" s="368">
        <f>IF((D20&lt;=11),220,380)</f>
        <v>380</v>
      </c>
      <c r="E22" s="247"/>
    </row>
    <row r="23" spans="2:5" ht="20.100000000000001" customHeight="1">
      <c r="B23" s="362" t="s">
        <v>1352</v>
      </c>
      <c r="C23" s="363" t="s">
        <v>9</v>
      </c>
      <c r="D23" s="367">
        <v>1444.7</v>
      </c>
      <c r="E23" s="247" t="s">
        <v>1452</v>
      </c>
    </row>
    <row r="24" spans="2:5" ht="20.100000000000001" customHeight="1">
      <c r="B24" s="362" t="s">
        <v>1353</v>
      </c>
      <c r="C24" s="363" t="s">
        <v>9</v>
      </c>
      <c r="D24" s="367">
        <v>1444.7</v>
      </c>
      <c r="E24" s="247" t="s">
        <v>1452</v>
      </c>
    </row>
    <row r="25" spans="2:5" ht="20.100000000000001" customHeight="1">
      <c r="B25" s="362" t="s">
        <v>1451</v>
      </c>
      <c r="C25" s="363" t="s">
        <v>9</v>
      </c>
      <c r="D25" s="368">
        <v>969</v>
      </c>
      <c r="E25" s="247" t="s">
        <v>1452</v>
      </c>
    </row>
    <row r="26" spans="2:5" ht="20.100000000000001" customHeight="1">
      <c r="B26" s="364" t="s">
        <v>1354</v>
      </c>
      <c r="C26" s="365" t="s">
        <v>9</v>
      </c>
      <c r="D26" s="369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topLeftCell="J1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19" t="s">
        <v>1356</v>
      </c>
      <c r="C3" s="619"/>
      <c r="D3" s="619"/>
      <c r="E3" s="619"/>
      <c r="F3" s="252" t="str">
        <f>DATA!D14</f>
        <v>PB PERUMAHAN ZHEERA DIA INDRA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13" t="s">
        <v>1348</v>
      </c>
      <c r="C5" s="613" t="s">
        <v>1357</v>
      </c>
      <c r="D5" s="618" t="s">
        <v>1358</v>
      </c>
      <c r="E5" s="618" t="s">
        <v>1359</v>
      </c>
      <c r="F5" s="613" t="s">
        <v>1360</v>
      </c>
      <c r="G5" s="613"/>
      <c r="H5" s="613"/>
      <c r="I5" s="613"/>
      <c r="J5" s="613"/>
      <c r="K5" s="613" t="s">
        <v>1361</v>
      </c>
      <c r="L5" s="613"/>
      <c r="M5" s="254"/>
      <c r="N5" s="616" t="s">
        <v>1362</v>
      </c>
      <c r="O5" s="618" t="s">
        <v>1363</v>
      </c>
      <c r="P5" s="618" t="s">
        <v>1364</v>
      </c>
      <c r="Q5" s="618" t="s">
        <v>1365</v>
      </c>
      <c r="R5" s="255"/>
      <c r="S5" s="256"/>
      <c r="T5" s="614" t="s">
        <v>1366</v>
      </c>
      <c r="U5" s="257"/>
    </row>
    <row r="6" spans="1:21" ht="20.100000000000001" customHeight="1">
      <c r="B6" s="613"/>
      <c r="C6" s="613"/>
      <c r="D6" s="613"/>
      <c r="E6" s="613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17"/>
      <c r="O6" s="613"/>
      <c r="P6" s="613"/>
      <c r="Q6" s="613"/>
      <c r="R6" s="255"/>
      <c r="S6" s="256"/>
      <c r="T6" s="613"/>
      <c r="U6" s="259"/>
    </row>
    <row r="7" spans="1:21" ht="20.100000000000001" customHeight="1">
      <c r="A7" s="260">
        <v>0</v>
      </c>
      <c r="B7" s="261">
        <v>2023</v>
      </c>
      <c r="C7" s="410">
        <f>DATA!D8*DATA!D26*4</f>
        <v>6032</v>
      </c>
      <c r="D7" s="263">
        <f>C7*4/24</f>
        <v>1005.3333333333334</v>
      </c>
      <c r="E7" s="263">
        <f>C7-D7</f>
        <v>5026.666666666667</v>
      </c>
      <c r="F7" s="264">
        <f ca="1">DATA!D10/1000000</f>
        <v>106.84911336574999</v>
      </c>
      <c r="G7" s="265">
        <f ca="1">DATA!$D$11/1000000</f>
        <v>2.1369822673149996</v>
      </c>
      <c r="H7" s="265">
        <f>C7*DATA!$D$5/1000000</f>
        <v>6.5394422767878755</v>
      </c>
      <c r="I7" s="265">
        <f>(C7*DATA!$D$5*DATA!$D$7)/1000000</f>
        <v>0.1471374512277272</v>
      </c>
      <c r="J7" s="263">
        <f ca="1">SUM(F7:I7)</f>
        <v>115.67267536108059</v>
      </c>
      <c r="K7" s="266">
        <f>DATA!D9/1000000</f>
        <v>36.531300000000002</v>
      </c>
      <c r="L7" s="263">
        <f>((D7*DATA!$D$23)/1000000)+((E7*DATA!$D$24)/1000000)</f>
        <v>8.7144304000000012</v>
      </c>
      <c r="M7" s="263">
        <f>K7+L7</f>
        <v>45.245730399999999</v>
      </c>
      <c r="N7" s="263">
        <f ca="1">M7-J7</f>
        <v>-70.426944961080594</v>
      </c>
      <c r="O7" s="261">
        <v>1</v>
      </c>
      <c r="P7" s="263">
        <f ca="1">O7*N7</f>
        <v>-70.426944961080594</v>
      </c>
      <c r="Q7" s="263">
        <f ca="1">P7</f>
        <v>-70.426944961080594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18096</v>
      </c>
      <c r="D8" s="263">
        <f>C8*4/24</f>
        <v>3016</v>
      </c>
      <c r="E8" s="263">
        <f t="shared" ref="E8:E32" si="0">C8-D8</f>
        <v>15080</v>
      </c>
      <c r="F8" s="261"/>
      <c r="G8" s="265">
        <f ca="1">DATA!$D$11/1000000</f>
        <v>2.1369822673149996</v>
      </c>
      <c r="H8" s="265">
        <f>C8*DATA!$D$5/1000000</f>
        <v>19.618326830363625</v>
      </c>
      <c r="I8" s="265">
        <f>(C8*DATA!$D$5*DATA!$D$7)/1000000</f>
        <v>0.44141235368318149</v>
      </c>
      <c r="J8" s="263">
        <f t="shared" ref="J8:J32" ca="1" si="1">SUM(F8:I8)</f>
        <v>22.196721451361803</v>
      </c>
      <c r="K8" s="268"/>
      <c r="L8" s="263">
        <f>((D8*DATA!$D$23)/1000000)+((E8*DATA!$D$24)/1000000)</f>
        <v>26.1432912</v>
      </c>
      <c r="M8" s="263">
        <f t="shared" ref="M8:M32" si="2">K8+L8</f>
        <v>26.1432912</v>
      </c>
      <c r="N8" s="263">
        <f ca="1">M8-J8</f>
        <v>3.946569748638197</v>
      </c>
      <c r="O8" s="262">
        <f>1/(1+'[92]Asumsi I'!$C$3)^(KKF!A8)</f>
        <v>0.89285714285714279</v>
      </c>
      <c r="P8" s="263">
        <f ca="1">O8*N8</f>
        <v>3.5237229898555329</v>
      </c>
      <c r="Q8" s="263">
        <f ca="1">Q7+P8</f>
        <v>-66.903221971225065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18096</v>
      </c>
      <c r="D9" s="263">
        <f t="shared" ref="D9:D32" si="5">C9*4/24</f>
        <v>3016</v>
      </c>
      <c r="E9" s="263">
        <f t="shared" si="0"/>
        <v>15080</v>
      </c>
      <c r="F9" s="261"/>
      <c r="G9" s="265">
        <f ca="1">DATA!$D$11/1000000</f>
        <v>2.1369822673149996</v>
      </c>
      <c r="H9" s="265">
        <f>C9*DATA!$D$5/1000000</f>
        <v>19.618326830363625</v>
      </c>
      <c r="I9" s="265">
        <f>(C9*DATA!$D$5*DATA!$D$7)/1000000</f>
        <v>0.44141235368318149</v>
      </c>
      <c r="J9" s="263">
        <f t="shared" ca="1" si="1"/>
        <v>22.196721451361803</v>
      </c>
      <c r="K9" s="263"/>
      <c r="L9" s="263">
        <f>((D9*DATA!$D$23)/1000000)+((E9*DATA!$D$24)/1000000)</f>
        <v>26.1432912</v>
      </c>
      <c r="M9" s="263">
        <f t="shared" si="2"/>
        <v>26.1432912</v>
      </c>
      <c r="N9" s="263">
        <f t="shared" ref="N9:N32" ca="1" si="6">M9-J9</f>
        <v>3.946569748638197</v>
      </c>
      <c r="O9" s="269">
        <f>1/(1+'[92]Asumsi I'!$C$3)^(KKF!A9)</f>
        <v>0.79719387755102034</v>
      </c>
      <c r="P9" s="263">
        <f t="shared" ref="P9:P32" ca="1" si="7">O9*N9</f>
        <v>3.1461812409424401</v>
      </c>
      <c r="Q9" s="263">
        <f ca="1">Q8+P9</f>
        <v>-63.757040730282625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18096</v>
      </c>
      <c r="D10" s="263">
        <f t="shared" si="5"/>
        <v>3016</v>
      </c>
      <c r="E10" s="263">
        <f t="shared" si="0"/>
        <v>15080</v>
      </c>
      <c r="F10" s="261"/>
      <c r="G10" s="265">
        <f ca="1">DATA!$D$11/1000000</f>
        <v>2.1369822673149996</v>
      </c>
      <c r="H10" s="265">
        <f>C10*DATA!$D$5/1000000</f>
        <v>19.618326830363625</v>
      </c>
      <c r="I10" s="265">
        <f>(C10*DATA!$D$5*DATA!$D$7)/1000000</f>
        <v>0.44141235368318149</v>
      </c>
      <c r="J10" s="263">
        <f t="shared" ca="1" si="1"/>
        <v>22.196721451361803</v>
      </c>
      <c r="K10" s="261"/>
      <c r="L10" s="263">
        <f>((D10*DATA!$D$23)/1000000)+((E10*DATA!$D$24)/1000000)</f>
        <v>26.1432912</v>
      </c>
      <c r="M10" s="263">
        <f t="shared" si="2"/>
        <v>26.1432912</v>
      </c>
      <c r="N10" s="263">
        <f t="shared" ca="1" si="6"/>
        <v>3.946569748638197</v>
      </c>
      <c r="O10" s="262">
        <f>1/(1+'[92]Asumsi I'!$C$3)^(KKF!A10)</f>
        <v>0.71178024781341087</v>
      </c>
      <c r="P10" s="263">
        <f t="shared" ca="1" si="7"/>
        <v>2.8090903936986065</v>
      </c>
      <c r="Q10" s="263">
        <f t="shared" ref="Q10:Q30" ca="1" si="9">Q9+P10</f>
        <v>-60.947950336584022</v>
      </c>
      <c r="S10" s="251" t="str">
        <f t="shared" ca="1" si="3"/>
        <v>a</v>
      </c>
      <c r="T10" s="267" t="str">
        <f t="shared" ref="T10:T32" ca="1" si="10">IF(Q8&gt;=0,"",IF(Q10&lt;0,"",IF(Q10=0,A10,(A10-(Q10/N10)))))</f>
        <v/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18096</v>
      </c>
      <c r="D11" s="263">
        <f t="shared" si="5"/>
        <v>3016</v>
      </c>
      <c r="E11" s="263">
        <f t="shared" si="0"/>
        <v>15080</v>
      </c>
      <c r="F11" s="261"/>
      <c r="G11" s="265">
        <f ca="1">DATA!$D$11/1000000</f>
        <v>2.1369822673149996</v>
      </c>
      <c r="H11" s="265">
        <f>C11*DATA!$D$5/1000000</f>
        <v>19.618326830363625</v>
      </c>
      <c r="I11" s="265">
        <f>(C11*DATA!$D$5*DATA!$D$7)/1000000</f>
        <v>0.44141235368318149</v>
      </c>
      <c r="J11" s="263">
        <f t="shared" ca="1" si="1"/>
        <v>22.196721451361803</v>
      </c>
      <c r="K11" s="261"/>
      <c r="L11" s="263">
        <f>((D11*DATA!$D$23)/1000000)+((E11*DATA!$D$24)/1000000)</f>
        <v>26.1432912</v>
      </c>
      <c r="M11" s="263">
        <f t="shared" si="2"/>
        <v>26.1432912</v>
      </c>
      <c r="N11" s="263">
        <f t="shared" ca="1" si="6"/>
        <v>3.946569748638197</v>
      </c>
      <c r="O11" s="262">
        <f>1/(1+'[92]Asumsi I'!$C$3)^(KKF!A11)</f>
        <v>0.63551807840483121</v>
      </c>
      <c r="P11" s="263">
        <f t="shared" ca="1" si="7"/>
        <v>2.5081164229451849</v>
      </c>
      <c r="Q11" s="263">
        <f t="shared" ca="1" si="9"/>
        <v>-58.439833913638836</v>
      </c>
      <c r="S11" s="251" t="str">
        <f t="shared" ca="1" si="3"/>
        <v>a</v>
      </c>
      <c r="T11" s="267" t="str">
        <f t="shared" ca="1" si="10"/>
        <v/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18096</v>
      </c>
      <c r="D12" s="263">
        <f t="shared" si="5"/>
        <v>3016</v>
      </c>
      <c r="E12" s="263">
        <f t="shared" si="0"/>
        <v>15080</v>
      </c>
      <c r="F12" s="261"/>
      <c r="G12" s="265">
        <f ca="1">DATA!$D$11/1000000</f>
        <v>2.1369822673149996</v>
      </c>
      <c r="H12" s="265">
        <f>C12*DATA!$D$5/1000000</f>
        <v>19.618326830363625</v>
      </c>
      <c r="I12" s="265">
        <f>(C12*DATA!$D$5*DATA!$D$7)/1000000</f>
        <v>0.44141235368318149</v>
      </c>
      <c r="J12" s="263">
        <f t="shared" ca="1" si="1"/>
        <v>22.196721451361803</v>
      </c>
      <c r="K12" s="261"/>
      <c r="L12" s="263">
        <f>((D12*DATA!$D$23)/1000000)+((E12*DATA!$D$24)/1000000)</f>
        <v>26.1432912</v>
      </c>
      <c r="M12" s="263">
        <f t="shared" si="2"/>
        <v>26.1432912</v>
      </c>
      <c r="N12" s="263">
        <f t="shared" ca="1" si="6"/>
        <v>3.946569748638197</v>
      </c>
      <c r="O12" s="262">
        <f>1/(1+'[92]Asumsi I'!$C$3)^(KKF!A12)</f>
        <v>0.56742685571859919</v>
      </c>
      <c r="P12" s="263">
        <f t="shared" ca="1" si="7"/>
        <v>2.2393896633439145</v>
      </c>
      <c r="Q12" s="263">
        <f t="shared" ca="1" si="9"/>
        <v>-56.200444250294922</v>
      </c>
      <c r="S12" s="251" t="str">
        <f t="shared" ca="1" si="3"/>
        <v>a</v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18096</v>
      </c>
      <c r="D13" s="263">
        <f t="shared" si="5"/>
        <v>3016</v>
      </c>
      <c r="E13" s="263">
        <f t="shared" si="0"/>
        <v>15080</v>
      </c>
      <c r="F13" s="261"/>
      <c r="G13" s="265">
        <f ca="1">DATA!$D$11/1000000</f>
        <v>2.1369822673149996</v>
      </c>
      <c r="H13" s="265">
        <f>C13*DATA!$D$5/1000000</f>
        <v>19.618326830363625</v>
      </c>
      <c r="I13" s="265">
        <f>(C13*DATA!$D$5*DATA!$D$7)/1000000</f>
        <v>0.44141235368318149</v>
      </c>
      <c r="J13" s="263">
        <f t="shared" ca="1" si="1"/>
        <v>22.196721451361803</v>
      </c>
      <c r="K13" s="261"/>
      <c r="L13" s="263">
        <f>((D13*DATA!$D$23)/1000000)+((E13*DATA!$D$24)/1000000)</f>
        <v>26.1432912</v>
      </c>
      <c r="M13" s="263">
        <f t="shared" si="2"/>
        <v>26.1432912</v>
      </c>
      <c r="N13" s="263">
        <f t="shared" ca="1" si="6"/>
        <v>3.946569748638197</v>
      </c>
      <c r="O13" s="262">
        <f>1/(1+'[92]Asumsi I'!$C$3)^(KKF!A13)</f>
        <v>0.50663112117732068</v>
      </c>
      <c r="P13" s="263">
        <f t="shared" ca="1" si="7"/>
        <v>1.9994550565570663</v>
      </c>
      <c r="Q13" s="263">
        <f t="shared" ca="1" si="9"/>
        <v>-54.200989193737854</v>
      </c>
      <c r="S13" s="251" t="str">
        <f t="shared" ca="1" si="3"/>
        <v>a</v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18096</v>
      </c>
      <c r="D14" s="263">
        <f t="shared" si="5"/>
        <v>3016</v>
      </c>
      <c r="E14" s="263">
        <f t="shared" si="0"/>
        <v>15080</v>
      </c>
      <c r="F14" s="261"/>
      <c r="G14" s="265">
        <f ca="1">DATA!$D$11/1000000</f>
        <v>2.1369822673149996</v>
      </c>
      <c r="H14" s="265">
        <f>C14*DATA!$D$5/1000000</f>
        <v>19.618326830363625</v>
      </c>
      <c r="I14" s="265">
        <f>(C14*DATA!$D$5*DATA!$D$7)/1000000</f>
        <v>0.44141235368318149</v>
      </c>
      <c r="J14" s="263">
        <f t="shared" ca="1" si="1"/>
        <v>22.196721451361803</v>
      </c>
      <c r="K14" s="261"/>
      <c r="L14" s="263">
        <f>((D14*DATA!$D$23)/1000000)+((E14*DATA!$D$24)/1000000)</f>
        <v>26.1432912</v>
      </c>
      <c r="M14" s="263">
        <f t="shared" si="2"/>
        <v>26.1432912</v>
      </c>
      <c r="N14" s="263">
        <f t="shared" ca="1" si="6"/>
        <v>3.946569748638197</v>
      </c>
      <c r="O14" s="262">
        <f>1/(1+'[92]Asumsi I'!$C$3)^(KKF!A14)</f>
        <v>0.45234921533689343</v>
      </c>
      <c r="P14" s="263">
        <f t="shared" ca="1" si="7"/>
        <v>1.7852277290688092</v>
      </c>
      <c r="Q14" s="263">
        <f t="shared" ca="1" si="9"/>
        <v>-52.415761464669046</v>
      </c>
      <c r="S14" s="251" t="str">
        <f t="shared" ca="1" si="3"/>
        <v>a</v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18096</v>
      </c>
      <c r="D15" s="263">
        <f t="shared" si="5"/>
        <v>3016</v>
      </c>
      <c r="E15" s="263">
        <f t="shared" si="0"/>
        <v>15080</v>
      </c>
      <c r="F15" s="261"/>
      <c r="G15" s="265">
        <f ca="1">DATA!$D$11/1000000</f>
        <v>2.1369822673149996</v>
      </c>
      <c r="H15" s="265">
        <f>C15*DATA!$D$5/1000000</f>
        <v>19.618326830363625</v>
      </c>
      <c r="I15" s="265">
        <f>(C15*DATA!$D$5*DATA!$D$7)/1000000</f>
        <v>0.44141235368318149</v>
      </c>
      <c r="J15" s="263">
        <f t="shared" ca="1" si="1"/>
        <v>22.196721451361803</v>
      </c>
      <c r="K15" s="261"/>
      <c r="L15" s="263">
        <f>((D15*DATA!$D$23)/1000000)+((E15*DATA!$D$24)/1000000)</f>
        <v>26.1432912</v>
      </c>
      <c r="M15" s="263">
        <f t="shared" si="2"/>
        <v>26.1432912</v>
      </c>
      <c r="N15" s="263">
        <f t="shared" ca="1" si="6"/>
        <v>3.946569748638197</v>
      </c>
      <c r="O15" s="262">
        <f>1/(1+'[92]Asumsi I'!$C$3)^(KKF!A15)</f>
        <v>0.4038832279793691</v>
      </c>
      <c r="P15" s="263">
        <f t="shared" ca="1" si="7"/>
        <v>1.5939533295257222</v>
      </c>
      <c r="Q15" s="263">
        <f t="shared" ca="1" si="9"/>
        <v>-50.821808135143321</v>
      </c>
      <c r="S15" s="251" t="str">
        <f t="shared" ca="1" si="3"/>
        <v>a</v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18096</v>
      </c>
      <c r="D16" s="263">
        <f t="shared" si="5"/>
        <v>3016</v>
      </c>
      <c r="E16" s="263">
        <f t="shared" si="0"/>
        <v>15080</v>
      </c>
      <c r="F16" s="261"/>
      <c r="G16" s="265">
        <f ca="1">DATA!$D$11/1000000</f>
        <v>2.1369822673149996</v>
      </c>
      <c r="H16" s="265">
        <f>C16*DATA!$D$5/1000000</f>
        <v>19.618326830363625</v>
      </c>
      <c r="I16" s="265">
        <f>(C16*DATA!$D$5*DATA!$D$7)/1000000</f>
        <v>0.44141235368318149</v>
      </c>
      <c r="J16" s="263">
        <f t="shared" ca="1" si="1"/>
        <v>22.196721451361803</v>
      </c>
      <c r="K16" s="261"/>
      <c r="L16" s="263">
        <f>((D16*DATA!$D$23)/1000000)+((E16*DATA!$D$24)/1000000)</f>
        <v>26.1432912</v>
      </c>
      <c r="M16" s="263">
        <f t="shared" si="2"/>
        <v>26.1432912</v>
      </c>
      <c r="N16" s="263">
        <f t="shared" ca="1" si="6"/>
        <v>3.946569748638197</v>
      </c>
      <c r="O16" s="262">
        <f>1/(1+'[92]Asumsi I'!$C$3)^(KKF!A16)</f>
        <v>0.36061002498157957</v>
      </c>
      <c r="P16" s="263">
        <f t="shared" ca="1" si="7"/>
        <v>1.4231726156479665</v>
      </c>
      <c r="Q16" s="263">
        <f t="shared" ca="1" si="9"/>
        <v>-49.398635519495357</v>
      </c>
      <c r="S16" s="251" t="str">
        <f t="shared" ca="1" si="3"/>
        <v>a</v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18096</v>
      </c>
      <c r="D17" s="263">
        <f t="shared" si="5"/>
        <v>3016</v>
      </c>
      <c r="E17" s="263">
        <f t="shared" si="0"/>
        <v>15080</v>
      </c>
      <c r="F17" s="261"/>
      <c r="G17" s="265">
        <f ca="1">DATA!$D$11/1000000</f>
        <v>2.1369822673149996</v>
      </c>
      <c r="H17" s="265">
        <f>C17*DATA!$D$5/1000000</f>
        <v>19.618326830363625</v>
      </c>
      <c r="I17" s="265">
        <f>(C17*DATA!$D$5*DATA!$D$7)/1000000</f>
        <v>0.44141235368318149</v>
      </c>
      <c r="J17" s="263">
        <f t="shared" ca="1" si="1"/>
        <v>22.196721451361803</v>
      </c>
      <c r="K17" s="261"/>
      <c r="L17" s="263">
        <f>((D17*DATA!$D$23)/1000000)+((E17*DATA!$D$24)/1000000)</f>
        <v>26.1432912</v>
      </c>
      <c r="M17" s="263">
        <f t="shared" si="2"/>
        <v>26.1432912</v>
      </c>
      <c r="N17" s="263">
        <f t="shared" ca="1" si="6"/>
        <v>3.946569748638197</v>
      </c>
      <c r="O17" s="262">
        <f>1/(1+'[92]Asumsi I'!$C$3)^(KKF!A17)</f>
        <v>0.32197323659069599</v>
      </c>
      <c r="P17" s="263">
        <f t="shared" ca="1" si="7"/>
        <v>1.2706898353999698</v>
      </c>
      <c r="Q17" s="263">
        <f t="shared" ca="1" si="9"/>
        <v>-48.127945684095387</v>
      </c>
      <c r="S17" s="251" t="str">
        <f t="shared" ca="1" si="3"/>
        <v>a</v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18096</v>
      </c>
      <c r="D18" s="263">
        <f t="shared" si="5"/>
        <v>3016</v>
      </c>
      <c r="E18" s="263">
        <f t="shared" si="0"/>
        <v>15080</v>
      </c>
      <c r="F18" s="261"/>
      <c r="G18" s="265">
        <f ca="1">DATA!$D$11/1000000</f>
        <v>2.1369822673149996</v>
      </c>
      <c r="H18" s="265">
        <f>C18*DATA!$D$5/1000000</f>
        <v>19.618326830363625</v>
      </c>
      <c r="I18" s="265">
        <f>(C18*DATA!$D$5*DATA!$D$7)/1000000</f>
        <v>0.44141235368318149</v>
      </c>
      <c r="J18" s="263">
        <f t="shared" ca="1" si="1"/>
        <v>22.196721451361803</v>
      </c>
      <c r="K18" s="261"/>
      <c r="L18" s="263">
        <f>((D18*DATA!$D$23)/1000000)+((E18*DATA!$D$24)/1000000)</f>
        <v>26.1432912</v>
      </c>
      <c r="M18" s="263">
        <f t="shared" si="2"/>
        <v>26.1432912</v>
      </c>
      <c r="N18" s="263">
        <f t="shared" ca="1" si="6"/>
        <v>3.946569748638197</v>
      </c>
      <c r="O18" s="262">
        <f>1/(1+'[92]Asumsi I'!$C$3)^(KKF!A18)</f>
        <v>0.28747610409883567</v>
      </c>
      <c r="P18" s="263">
        <f t="shared" ca="1" si="7"/>
        <v>1.1345444958928301</v>
      </c>
      <c r="Q18" s="263">
        <f t="shared" ca="1" si="9"/>
        <v>-46.993401188202554</v>
      </c>
      <c r="S18" s="251" t="str">
        <f t="shared" ca="1" si="3"/>
        <v>a</v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18096</v>
      </c>
      <c r="D19" s="263">
        <f t="shared" si="5"/>
        <v>3016</v>
      </c>
      <c r="E19" s="263">
        <f t="shared" si="0"/>
        <v>15080</v>
      </c>
      <c r="F19" s="261"/>
      <c r="G19" s="265">
        <f ca="1">DATA!$D$11/1000000</f>
        <v>2.1369822673149996</v>
      </c>
      <c r="H19" s="265">
        <f>C19*DATA!$D$5/1000000</f>
        <v>19.618326830363625</v>
      </c>
      <c r="I19" s="265">
        <f>(C19*DATA!$D$5*DATA!$D$7)/1000000</f>
        <v>0.44141235368318149</v>
      </c>
      <c r="J19" s="263">
        <f t="shared" ca="1" si="1"/>
        <v>22.196721451361803</v>
      </c>
      <c r="K19" s="261"/>
      <c r="L19" s="263">
        <f>((D19*DATA!$D$23)/1000000)+((E19*DATA!$D$24)/1000000)</f>
        <v>26.1432912</v>
      </c>
      <c r="M19" s="263">
        <f t="shared" si="2"/>
        <v>26.1432912</v>
      </c>
      <c r="N19" s="263">
        <f t="shared" ca="1" si="6"/>
        <v>3.946569748638197</v>
      </c>
      <c r="O19" s="262">
        <f>1/(1+'[92]Asumsi I'!$C$3)^(KKF!A19)</f>
        <v>0.25667509294538904</v>
      </c>
      <c r="P19" s="263">
        <f t="shared" ca="1" si="7"/>
        <v>1.0129861570471699</v>
      </c>
      <c r="Q19" s="263">
        <f t="shared" ca="1" si="9"/>
        <v>-45.980415031155381</v>
      </c>
      <c r="S19" s="251" t="str">
        <f t="shared" ca="1" si="3"/>
        <v>a</v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18096</v>
      </c>
      <c r="D20" s="263">
        <f t="shared" si="5"/>
        <v>3016</v>
      </c>
      <c r="E20" s="263">
        <f t="shared" si="0"/>
        <v>15080</v>
      </c>
      <c r="F20" s="261"/>
      <c r="G20" s="265">
        <f ca="1">DATA!$D$11/1000000</f>
        <v>2.1369822673149996</v>
      </c>
      <c r="H20" s="265">
        <f>C20*DATA!$D$5/1000000</f>
        <v>19.618326830363625</v>
      </c>
      <c r="I20" s="265">
        <f>(C20*DATA!$D$5*DATA!$D$7)/1000000</f>
        <v>0.44141235368318149</v>
      </c>
      <c r="J20" s="263">
        <f t="shared" ca="1" si="1"/>
        <v>22.196721451361803</v>
      </c>
      <c r="K20" s="261"/>
      <c r="L20" s="263">
        <f>((D20*DATA!$D$23)/1000000)+((E20*DATA!$D$24)/1000000)</f>
        <v>26.1432912</v>
      </c>
      <c r="M20" s="263">
        <f t="shared" si="2"/>
        <v>26.1432912</v>
      </c>
      <c r="N20" s="263">
        <f t="shared" ca="1" si="6"/>
        <v>3.946569748638197</v>
      </c>
      <c r="O20" s="262">
        <f>1/(1+'[92]Asumsi I'!$C$3)^(KKF!A20)</f>
        <v>0.22917419012981158</v>
      </c>
      <c r="P20" s="263">
        <f t="shared" ca="1" si="7"/>
        <v>0.90445192593497281</v>
      </c>
      <c r="Q20" s="263">
        <f t="shared" ca="1" si="9"/>
        <v>-45.07596310522041</v>
      </c>
      <c r="S20" s="251" t="str">
        <f t="shared" ca="1" si="3"/>
        <v>a</v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18096</v>
      </c>
      <c r="D21" s="263">
        <f t="shared" si="5"/>
        <v>3016</v>
      </c>
      <c r="E21" s="263">
        <f t="shared" si="0"/>
        <v>15080</v>
      </c>
      <c r="F21" s="261"/>
      <c r="G21" s="265">
        <f ca="1">DATA!$D$11/1000000</f>
        <v>2.1369822673149996</v>
      </c>
      <c r="H21" s="265">
        <f>C21*DATA!$D$5/1000000</f>
        <v>19.618326830363625</v>
      </c>
      <c r="I21" s="265">
        <f>(C21*DATA!$D$5*DATA!$D$7)/1000000</f>
        <v>0.44141235368318149</v>
      </c>
      <c r="J21" s="263">
        <f t="shared" ca="1" si="1"/>
        <v>22.196721451361803</v>
      </c>
      <c r="K21" s="261"/>
      <c r="L21" s="263">
        <f>((D21*DATA!$D$23)/1000000)+((E21*DATA!$D$24)/1000000)</f>
        <v>26.1432912</v>
      </c>
      <c r="M21" s="263">
        <f t="shared" si="2"/>
        <v>26.1432912</v>
      </c>
      <c r="N21" s="263">
        <f t="shared" ca="1" si="6"/>
        <v>3.946569748638197</v>
      </c>
      <c r="O21" s="262">
        <f>1/(1+'[92]Asumsi I'!$C$3)^(KKF!A21)</f>
        <v>0.20461981261590317</v>
      </c>
      <c r="P21" s="263">
        <f t="shared" ca="1" si="7"/>
        <v>0.80754636244194</v>
      </c>
      <c r="Q21" s="263">
        <f t="shared" ca="1" si="9"/>
        <v>-44.26841674277847</v>
      </c>
      <c r="S21" s="251" t="str">
        <f t="shared" ca="1" si="3"/>
        <v>a</v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18096</v>
      </c>
      <c r="D22" s="263">
        <f t="shared" si="5"/>
        <v>3016</v>
      </c>
      <c r="E22" s="263">
        <f t="shared" si="0"/>
        <v>15080</v>
      </c>
      <c r="F22" s="261"/>
      <c r="G22" s="265">
        <f ca="1">DATA!$D$11/1000000</f>
        <v>2.1369822673149996</v>
      </c>
      <c r="H22" s="265">
        <f>C22*DATA!$D$5/1000000</f>
        <v>19.618326830363625</v>
      </c>
      <c r="I22" s="265">
        <f>(C22*DATA!$D$5*DATA!$D$7)/1000000</f>
        <v>0.44141235368318149</v>
      </c>
      <c r="J22" s="263">
        <f t="shared" ca="1" si="1"/>
        <v>22.196721451361803</v>
      </c>
      <c r="K22" s="261"/>
      <c r="L22" s="263">
        <f>((D22*DATA!$D$23)/1000000)+((E22*DATA!$D$24)/1000000)</f>
        <v>26.1432912</v>
      </c>
      <c r="M22" s="263">
        <f t="shared" si="2"/>
        <v>26.1432912</v>
      </c>
      <c r="N22" s="263">
        <f t="shared" ca="1" si="6"/>
        <v>3.946569748638197</v>
      </c>
      <c r="O22" s="262">
        <f>1/(1+'[92]Asumsi I'!$C$3)^(KKF!A22)</f>
        <v>0.18269626126419927</v>
      </c>
      <c r="P22" s="263">
        <f t="shared" ca="1" si="7"/>
        <v>0.72102353789458928</v>
      </c>
      <c r="Q22" s="263">
        <f t="shared" ca="1" si="9"/>
        <v>-43.547393204883882</v>
      </c>
      <c r="S22" s="251" t="str">
        <f t="shared" ca="1" si="3"/>
        <v>a</v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18096</v>
      </c>
      <c r="D23" s="263">
        <f t="shared" si="5"/>
        <v>3016</v>
      </c>
      <c r="E23" s="263">
        <f t="shared" si="0"/>
        <v>15080</v>
      </c>
      <c r="F23" s="261"/>
      <c r="G23" s="265">
        <f ca="1">DATA!$D$11/1000000</f>
        <v>2.1369822673149996</v>
      </c>
      <c r="H23" s="265">
        <f>C23*DATA!$D$5/1000000</f>
        <v>19.618326830363625</v>
      </c>
      <c r="I23" s="265">
        <f>(C23*DATA!$D$5*DATA!$D$7)/1000000</f>
        <v>0.44141235368318149</v>
      </c>
      <c r="J23" s="263">
        <f t="shared" ca="1" si="1"/>
        <v>22.196721451361803</v>
      </c>
      <c r="K23" s="261"/>
      <c r="L23" s="263">
        <f>((D23*DATA!$D$23)/1000000)+((E23*DATA!$D$24)/1000000)</f>
        <v>26.1432912</v>
      </c>
      <c r="M23" s="263">
        <f t="shared" si="2"/>
        <v>26.1432912</v>
      </c>
      <c r="N23" s="263">
        <f t="shared" ca="1" si="6"/>
        <v>3.946569748638197</v>
      </c>
      <c r="O23" s="262">
        <f>1/(1+'[92]Asumsi I'!$C$3)^(KKF!A23)</f>
        <v>0.16312166184303503</v>
      </c>
      <c r="P23" s="263">
        <f t="shared" ca="1" si="7"/>
        <v>0.64377101597731179</v>
      </c>
      <c r="Q23" s="263">
        <f t="shared" ca="1" si="9"/>
        <v>-42.903622188906567</v>
      </c>
      <c r="S23" s="251" t="str">
        <f t="shared" ca="1" si="3"/>
        <v>a</v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18096</v>
      </c>
      <c r="D24" s="263">
        <f t="shared" si="5"/>
        <v>3016</v>
      </c>
      <c r="E24" s="263">
        <f t="shared" si="0"/>
        <v>15080</v>
      </c>
      <c r="F24" s="261"/>
      <c r="G24" s="265">
        <f ca="1">DATA!$D$11/1000000</f>
        <v>2.1369822673149996</v>
      </c>
      <c r="H24" s="265">
        <f>C24*DATA!$D$5/1000000</f>
        <v>19.618326830363625</v>
      </c>
      <c r="I24" s="265">
        <f>(C24*DATA!$D$5*DATA!$D$7)/1000000</f>
        <v>0.44141235368318149</v>
      </c>
      <c r="J24" s="263">
        <f t="shared" ca="1" si="1"/>
        <v>22.196721451361803</v>
      </c>
      <c r="K24" s="261"/>
      <c r="L24" s="263">
        <f>((D24*DATA!$D$23)/1000000)+((E24*DATA!$D$24)/1000000)</f>
        <v>26.1432912</v>
      </c>
      <c r="M24" s="263">
        <f t="shared" si="2"/>
        <v>26.1432912</v>
      </c>
      <c r="N24" s="263">
        <f t="shared" ca="1" si="6"/>
        <v>3.946569748638197</v>
      </c>
      <c r="O24" s="262">
        <f>1/(1+'[92]Asumsi I'!$C$3)^(KKF!A24)</f>
        <v>0.14564434093128129</v>
      </c>
      <c r="P24" s="263">
        <f t="shared" ca="1" si="7"/>
        <v>0.57479554997974269</v>
      </c>
      <c r="Q24" s="263">
        <f t="shared" ca="1" si="9"/>
        <v>-42.328826638926827</v>
      </c>
      <c r="S24" s="251" t="str">
        <f t="shared" ca="1" si="3"/>
        <v>a</v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18096</v>
      </c>
      <c r="D25" s="263">
        <f t="shared" si="5"/>
        <v>3016</v>
      </c>
      <c r="E25" s="263">
        <f t="shared" si="0"/>
        <v>15080</v>
      </c>
      <c r="F25" s="261"/>
      <c r="G25" s="265">
        <f ca="1">DATA!$D$11/1000000</f>
        <v>2.1369822673149996</v>
      </c>
      <c r="H25" s="265">
        <f>C25*DATA!$D$5/1000000</f>
        <v>19.618326830363625</v>
      </c>
      <c r="I25" s="265">
        <f>(C25*DATA!$D$5*DATA!$D$7)/1000000</f>
        <v>0.44141235368318149</v>
      </c>
      <c r="J25" s="263">
        <f t="shared" ca="1" si="1"/>
        <v>22.196721451361803</v>
      </c>
      <c r="K25" s="261"/>
      <c r="L25" s="263">
        <f>((D25*DATA!$D$23)/1000000)+((E25*DATA!$D$24)/1000000)</f>
        <v>26.1432912</v>
      </c>
      <c r="M25" s="263">
        <f t="shared" si="2"/>
        <v>26.1432912</v>
      </c>
      <c r="N25" s="263">
        <f t="shared" ca="1" si="6"/>
        <v>3.946569748638197</v>
      </c>
      <c r="O25" s="262">
        <f>1/(1+'[92]Asumsi I'!$C$3)^(KKF!A25)</f>
        <v>0.13003959011721541</v>
      </c>
      <c r="P25" s="263">
        <f t="shared" ca="1" si="7"/>
        <v>0.51321031248191296</v>
      </c>
      <c r="Q25" s="263">
        <f t="shared" ca="1" si="9"/>
        <v>-41.815616326444918</v>
      </c>
      <c r="S25" s="251" t="str">
        <f t="shared" ca="1" si="3"/>
        <v>a</v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18096</v>
      </c>
      <c r="D26" s="263">
        <f t="shared" si="5"/>
        <v>3016</v>
      </c>
      <c r="E26" s="263">
        <f t="shared" si="0"/>
        <v>15080</v>
      </c>
      <c r="F26" s="261"/>
      <c r="G26" s="265">
        <f ca="1">DATA!$D$11/1000000</f>
        <v>2.1369822673149996</v>
      </c>
      <c r="H26" s="265">
        <f>C26*DATA!$D$5/1000000</f>
        <v>19.618326830363625</v>
      </c>
      <c r="I26" s="265">
        <f>(C26*DATA!$D$5*DATA!$D$7)/1000000</f>
        <v>0.44141235368318149</v>
      </c>
      <c r="J26" s="263">
        <f t="shared" ca="1" si="1"/>
        <v>22.196721451361803</v>
      </c>
      <c r="K26" s="261"/>
      <c r="L26" s="263">
        <f>((D26*DATA!$D$23)/1000000)+((E26*DATA!$D$24)/1000000)</f>
        <v>26.1432912</v>
      </c>
      <c r="M26" s="263">
        <f t="shared" si="2"/>
        <v>26.1432912</v>
      </c>
      <c r="N26" s="263">
        <f t="shared" ca="1" si="6"/>
        <v>3.946569748638197</v>
      </c>
      <c r="O26" s="262">
        <f>1/(1+'[92]Asumsi I'!$C$3)^(KKF!A26)</f>
        <v>0.1161067768903709</v>
      </c>
      <c r="P26" s="263">
        <f t="shared" ca="1" si="7"/>
        <v>0.45822349328742229</v>
      </c>
      <c r="Q26" s="263">
        <f t="shared" ca="1" si="9"/>
        <v>-41.357392833157498</v>
      </c>
      <c r="S26" s="251" t="str">
        <f t="shared" ca="1" si="3"/>
        <v>a</v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18096</v>
      </c>
      <c r="D27" s="263">
        <f t="shared" si="5"/>
        <v>3016</v>
      </c>
      <c r="E27" s="263">
        <f t="shared" si="0"/>
        <v>15080</v>
      </c>
      <c r="F27" s="261"/>
      <c r="G27" s="265">
        <f ca="1">DATA!$D$11/1000000</f>
        <v>2.1369822673149996</v>
      </c>
      <c r="H27" s="265">
        <f>C27*DATA!$D$5/1000000</f>
        <v>19.618326830363625</v>
      </c>
      <c r="I27" s="265">
        <f>(C27*DATA!$D$5*DATA!$D$7)/1000000</f>
        <v>0.44141235368318149</v>
      </c>
      <c r="J27" s="263">
        <f t="shared" ca="1" si="1"/>
        <v>22.196721451361803</v>
      </c>
      <c r="K27" s="261"/>
      <c r="L27" s="263">
        <f>((D27*DATA!$D$23)/1000000)+((E27*DATA!$D$24)/1000000)</f>
        <v>26.1432912</v>
      </c>
      <c r="M27" s="263">
        <f t="shared" si="2"/>
        <v>26.1432912</v>
      </c>
      <c r="N27" s="263">
        <f t="shared" ca="1" si="6"/>
        <v>3.946569748638197</v>
      </c>
      <c r="O27" s="262">
        <f>1/(1+'[92]Asumsi I'!$C$3)^(KKF!A27)</f>
        <v>0.1036667650806883</v>
      </c>
      <c r="P27" s="263">
        <f t="shared" ca="1" si="7"/>
        <v>0.40912811900662704</v>
      </c>
      <c r="Q27" s="263">
        <f t="shared" ca="1" si="9"/>
        <v>-40.948264714150874</v>
      </c>
      <c r="S27" s="251" t="str">
        <f t="shared" ca="1" si="3"/>
        <v>a</v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18096</v>
      </c>
      <c r="D28" s="263">
        <f t="shared" si="5"/>
        <v>3016</v>
      </c>
      <c r="E28" s="263">
        <f t="shared" si="0"/>
        <v>15080</v>
      </c>
      <c r="F28" s="261"/>
      <c r="G28" s="265">
        <f ca="1">DATA!$D$11/1000000</f>
        <v>2.1369822673149996</v>
      </c>
      <c r="H28" s="265">
        <f>C28*DATA!$D$5/1000000</f>
        <v>19.618326830363625</v>
      </c>
      <c r="I28" s="265">
        <f>(C28*DATA!$D$5*DATA!$D$7)/1000000</f>
        <v>0.44141235368318149</v>
      </c>
      <c r="J28" s="263">
        <f t="shared" ca="1" si="1"/>
        <v>22.196721451361803</v>
      </c>
      <c r="K28" s="261"/>
      <c r="L28" s="263">
        <f>((D28*DATA!$D$23)/1000000)+((E28*DATA!$D$24)/1000000)</f>
        <v>26.1432912</v>
      </c>
      <c r="M28" s="263">
        <f t="shared" si="2"/>
        <v>26.1432912</v>
      </c>
      <c r="N28" s="263">
        <f t="shared" ca="1" si="6"/>
        <v>3.946569748638197</v>
      </c>
      <c r="O28" s="262">
        <f>1/(1+'[92]Asumsi I'!$C$3)^(KKF!A28)</f>
        <v>9.2559611679185971E-2</v>
      </c>
      <c r="P28" s="263">
        <f t="shared" ca="1" si="7"/>
        <v>0.3652929633987741</v>
      </c>
      <c r="Q28" s="263">
        <f t="shared" ca="1" si="9"/>
        <v>-40.582971750752101</v>
      </c>
      <c r="S28" s="251" t="str">
        <f t="shared" ca="1" si="3"/>
        <v>a</v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18096</v>
      </c>
      <c r="D29" s="263">
        <f t="shared" si="5"/>
        <v>3016</v>
      </c>
      <c r="E29" s="263">
        <f t="shared" si="0"/>
        <v>15080</v>
      </c>
      <c r="F29" s="261"/>
      <c r="G29" s="265">
        <f ca="1">DATA!$D$11/1000000</f>
        <v>2.1369822673149996</v>
      </c>
      <c r="H29" s="265">
        <f>C29*DATA!$D$5/1000000</f>
        <v>19.618326830363625</v>
      </c>
      <c r="I29" s="265">
        <f>(C29*DATA!$D$5*DATA!$D$7)/1000000</f>
        <v>0.44141235368318149</v>
      </c>
      <c r="J29" s="263">
        <f t="shared" ca="1" si="1"/>
        <v>22.196721451361803</v>
      </c>
      <c r="K29" s="261"/>
      <c r="L29" s="263">
        <f>((D29*DATA!$D$23)/1000000)+((E29*DATA!$D$24)/1000000)</f>
        <v>26.1432912</v>
      </c>
      <c r="M29" s="263">
        <f t="shared" si="2"/>
        <v>26.1432912</v>
      </c>
      <c r="N29" s="263">
        <f t="shared" ca="1" si="6"/>
        <v>3.946569748638197</v>
      </c>
      <c r="O29" s="262">
        <f>1/(1+'[92]Asumsi I'!$C$3)^(KKF!A29)</f>
        <v>8.2642510427844609E-2</v>
      </c>
      <c r="P29" s="263">
        <f t="shared" ca="1" si="7"/>
        <v>0.32615443160604829</v>
      </c>
      <c r="Q29" s="263">
        <f t="shared" ca="1" si="9"/>
        <v>-40.256817319146052</v>
      </c>
      <c r="S29" s="251" t="str">
        <f t="shared" ca="1" si="3"/>
        <v>a</v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18096</v>
      </c>
      <c r="D30" s="263">
        <f t="shared" si="5"/>
        <v>3016</v>
      </c>
      <c r="E30" s="263">
        <f t="shared" si="0"/>
        <v>15080</v>
      </c>
      <c r="F30" s="261"/>
      <c r="G30" s="265">
        <f ca="1">DATA!$D$11/1000000</f>
        <v>2.1369822673149996</v>
      </c>
      <c r="H30" s="265">
        <f>C30*DATA!$D$5/1000000</f>
        <v>19.618326830363625</v>
      </c>
      <c r="I30" s="265">
        <f>(C30*DATA!$D$5*DATA!$D$7)/1000000</f>
        <v>0.44141235368318149</v>
      </c>
      <c r="J30" s="263">
        <f t="shared" ca="1" si="1"/>
        <v>22.196721451361803</v>
      </c>
      <c r="K30" s="261"/>
      <c r="L30" s="263">
        <f>((D30*DATA!$D$23)/1000000)+((E30*DATA!$D$24)/1000000)</f>
        <v>26.1432912</v>
      </c>
      <c r="M30" s="263">
        <f t="shared" si="2"/>
        <v>26.1432912</v>
      </c>
      <c r="N30" s="263">
        <f t="shared" ca="1" si="6"/>
        <v>3.946569748638197</v>
      </c>
      <c r="O30" s="262">
        <f>1/(1+'[92]Asumsi I'!$C$3)^(KKF!A30)</f>
        <v>7.3787955739146982E-2</v>
      </c>
      <c r="P30" s="263">
        <f t="shared" ca="1" si="7"/>
        <v>0.2912093139339717</v>
      </c>
      <c r="Q30" s="263">
        <f t="shared" ca="1" si="9"/>
        <v>-39.965608005212083</v>
      </c>
      <c r="S30" s="251" t="str">
        <f t="shared" ca="1" si="3"/>
        <v>a</v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18096</v>
      </c>
      <c r="D31" s="263">
        <f t="shared" si="5"/>
        <v>3016</v>
      </c>
      <c r="E31" s="263">
        <f t="shared" si="0"/>
        <v>15080</v>
      </c>
      <c r="F31" s="261"/>
      <c r="G31" s="265">
        <f ca="1">DATA!$D$11/1000000</f>
        <v>2.1369822673149996</v>
      </c>
      <c r="H31" s="265">
        <f>C31*DATA!$D$5/1000000</f>
        <v>19.618326830363625</v>
      </c>
      <c r="I31" s="265">
        <f>(C31*DATA!$D$5*DATA!$D$7)/1000000</f>
        <v>0.44141235368318149</v>
      </c>
      <c r="J31" s="263">
        <f t="shared" ca="1" si="1"/>
        <v>22.196721451361803</v>
      </c>
      <c r="K31" s="261"/>
      <c r="L31" s="263">
        <f>((D31*DATA!$D$23)/1000000)+((E31*DATA!$D$24)/1000000)</f>
        <v>26.1432912</v>
      </c>
      <c r="M31" s="263">
        <f t="shared" si="2"/>
        <v>26.1432912</v>
      </c>
      <c r="N31" s="263">
        <f t="shared" ca="1" si="6"/>
        <v>3.946569748638197</v>
      </c>
      <c r="O31" s="262">
        <f>1/(1+'[92]Asumsi I'!$C$3)^(KKF!A31)</f>
        <v>6.5882103338524081E-2</v>
      </c>
      <c r="P31" s="263">
        <f t="shared" ca="1" si="7"/>
        <v>0.26000831601247471</v>
      </c>
      <c r="Q31" s="263">
        <f ca="1">Q30+P31</f>
        <v>-39.705599689199609</v>
      </c>
      <c r="S31" s="251" t="str">
        <f t="shared" ca="1" si="3"/>
        <v>a</v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18096</v>
      </c>
      <c r="D32" s="263">
        <f t="shared" si="5"/>
        <v>3016</v>
      </c>
      <c r="E32" s="263">
        <f t="shared" si="0"/>
        <v>15080</v>
      </c>
      <c r="F32" s="261"/>
      <c r="G32" s="265">
        <f ca="1">DATA!$D$11/1000000</f>
        <v>2.1369822673149996</v>
      </c>
      <c r="H32" s="265">
        <f>C32*DATA!$D$5/1000000</f>
        <v>19.618326830363625</v>
      </c>
      <c r="I32" s="265">
        <f>(C32*DATA!$D$5*DATA!$D$7)/1000000</f>
        <v>0.44141235368318149</v>
      </c>
      <c r="J32" s="263">
        <f t="shared" ca="1" si="1"/>
        <v>22.196721451361803</v>
      </c>
      <c r="K32" s="261"/>
      <c r="L32" s="263">
        <f>((D32*DATA!$D$23)/1000000)+((E32*DATA!$D$24)/1000000)</f>
        <v>26.1432912</v>
      </c>
      <c r="M32" s="263">
        <f t="shared" si="2"/>
        <v>26.1432912</v>
      </c>
      <c r="N32" s="263">
        <f t="shared" ca="1" si="6"/>
        <v>3.946569748638197</v>
      </c>
      <c r="O32" s="262">
        <f>1/(1+'[92]Asumsi I'!$C$3)^(KKF!A32)</f>
        <v>5.8823306552253637E-2</v>
      </c>
      <c r="P32" s="263">
        <f t="shared" ca="1" si="7"/>
        <v>0.23215028215399525</v>
      </c>
      <c r="Q32" s="263">
        <f ca="1">Q31+P32</f>
        <v>-39.473449407045614</v>
      </c>
      <c r="S32" s="251" t="str">
        <f t="shared" ca="1" si="3"/>
        <v>a</v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15" t="s">
        <v>1373</v>
      </c>
      <c r="G33" s="615"/>
      <c r="H33" s="615"/>
      <c r="I33" s="271"/>
      <c r="J33" s="272">
        <f ca="1">SUM(J7:J32)</f>
        <v>670.59071164512534</v>
      </c>
      <c r="K33" s="615" t="s">
        <v>1374</v>
      </c>
      <c r="L33" s="615"/>
      <c r="M33" s="272">
        <f>SUM(M7:M32)</f>
        <v>698.82801040000027</v>
      </c>
      <c r="N33" s="270"/>
      <c r="O33" s="270"/>
      <c r="P33" s="273"/>
      <c r="Q33" s="273"/>
      <c r="S33" s="251">
        <f ca="1">COUNTIF(S7:S32,"a")</f>
        <v>26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29.309674661392872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 t="e">
        <f ca="1">AVERAGE(T7:T32)</f>
        <v>#DIV/0!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1.0421080970322447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-35.244151256290728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>
        <f ca="1">IRR(N7:N32,DATA!D4)</f>
        <v>2.7813480011460445E-2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24" priority="1" stopIfTrue="1" operator="greaterThanOrEqual">
      <formula>$F$7</formula>
    </cfRule>
    <cfRule type="cellIs" dxfId="23" priority="2" stopIfTrue="1" operator="lessThan">
      <formula>$F$7</formula>
    </cfRule>
  </conditionalFormatting>
  <conditionalFormatting sqref="Q7:Q32">
    <cfRule type="cellIs" dxfId="22" priority="3" operator="lessThan">
      <formula>0</formula>
    </cfRule>
    <cfRule type="cellIs" dxfId="21" priority="4" operator="lessThan">
      <formula>0</formula>
    </cfRule>
    <cfRule type="cellIs" dxfId="20" priority="5" operator="lessThan">
      <formula>-6395.81</formula>
    </cfRule>
    <cfRule type="cellIs" dxfId="19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147"/>
  <sheetViews>
    <sheetView showGridLines="0" zoomScale="70" zoomScaleNormal="70" zoomScaleSheetLayoutView="70" workbookViewId="0">
      <pane ySplit="13" topLeftCell="A59" activePane="bottomLeft" state="frozen"/>
      <selection activeCell="H1093" sqref="H1093"/>
      <selection pane="bottomLeft" activeCell="C113" sqref="C113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4" customWidth="1"/>
    <col min="4" max="4" width="13.7109375" style="354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39" t="s">
        <v>1036</v>
      </c>
      <c r="P3" s="639"/>
      <c r="Q3" s="293"/>
      <c r="T3" s="291"/>
      <c r="U3" s="292" t="s">
        <v>1041</v>
      </c>
      <c r="V3" s="291"/>
    </row>
    <row r="4" spans="1:22" ht="15.75" customHeight="1">
      <c r="B4" s="640" t="s">
        <v>1023</v>
      </c>
      <c r="C4" s="640"/>
      <c r="D4" s="640"/>
      <c r="E4" s="640"/>
      <c r="F4" s="640"/>
      <c r="G4" s="640"/>
      <c r="H4" s="640"/>
      <c r="I4" s="640"/>
      <c r="J4" s="640"/>
      <c r="K4" s="640"/>
      <c r="O4" s="639"/>
      <c r="P4" s="639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22" t="s">
        <v>1641</v>
      </c>
      <c r="H6" s="623"/>
      <c r="I6" s="623"/>
      <c r="J6" s="623"/>
      <c r="K6" s="623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1642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42" t="s">
        <v>0</v>
      </c>
      <c r="C11" s="644" t="s">
        <v>1</v>
      </c>
      <c r="D11" s="633" t="s">
        <v>42</v>
      </c>
      <c r="E11" s="633" t="s">
        <v>43</v>
      </c>
      <c r="F11" s="633" t="s">
        <v>2</v>
      </c>
      <c r="G11" s="647" t="s">
        <v>41</v>
      </c>
      <c r="H11" s="633" t="s">
        <v>3</v>
      </c>
      <c r="I11" s="633"/>
      <c r="J11" s="633"/>
      <c r="K11" s="634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43"/>
      <c r="C12" s="645"/>
      <c r="D12" s="637"/>
      <c r="E12" s="637"/>
      <c r="F12" s="637"/>
      <c r="G12" s="648"/>
      <c r="H12" s="635" t="s">
        <v>46</v>
      </c>
      <c r="I12" s="635" t="s">
        <v>5</v>
      </c>
      <c r="J12" s="637" t="s">
        <v>47</v>
      </c>
      <c r="K12" s="638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43"/>
      <c r="C13" s="646"/>
      <c r="D13" s="637"/>
      <c r="E13" s="637"/>
      <c r="F13" s="637"/>
      <c r="G13" s="649"/>
      <c r="H13" s="636"/>
      <c r="I13" s="636"/>
      <c r="J13" s="637"/>
      <c r="K13" s="638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t="shared" ref="H14:H20" ca="1" si="0">IF(OR(D14="MDU",D14="MDU-KD"),(IF($O$3="RAB NON MDU","PLN KD",G14*F14)),0)</f>
        <v>0</v>
      </c>
      <c r="I14" s="308">
        <f t="shared" ref="I14:I20" ca="1" si="1">IF(D14="HDW",G14*F14,0)</f>
        <v>0</v>
      </c>
      <c r="J14" s="308">
        <f t="shared" ref="J14:J20" ca="1" si="2">IF(D14="JASA",G14*F14,0)</f>
        <v>0</v>
      </c>
      <c r="K14" s="309">
        <f t="shared" ref="K14:K20" ca="1" si="3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ca="1" si="0"/>
        <v>0</v>
      </c>
      <c r="I15" s="308">
        <f t="shared" ca="1" si="1"/>
        <v>0</v>
      </c>
      <c r="J15" s="308">
        <f t="shared" ca="1" si="2"/>
        <v>0</v>
      </c>
      <c r="K15" s="309">
        <f t="shared" ca="1" si="3"/>
        <v>0</v>
      </c>
      <c r="L15" s="289"/>
      <c r="M15" s="289" t="str">
        <f t="shared" ref="M15:M21" ca="1" si="4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1"/>
      <c r="C16" s="418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20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ca="1" si="0"/>
        <v>0</v>
      </c>
      <c r="I16" s="308">
        <f t="shared" ca="1" si="1"/>
        <v>0</v>
      </c>
      <c r="J16" s="308">
        <f t="shared" ca="1" si="2"/>
        <v>0</v>
      </c>
      <c r="K16" s="309">
        <f t="shared" ca="1" si="3"/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1">
        <v>1</v>
      </c>
      <c r="C17" s="109" t="s">
        <v>101</v>
      </c>
      <c r="D17" s="305" t="str">
        <f ca="1">IF(ISERROR(OFFSET('HARGA SATUAN'!$D$6,MATCH(RAB!C17,'HARGA SATUAN'!$C$7:$C$1495,0),0)),"",OFFSET('HARGA SATUAN'!$D$6,MATCH(RAB!C17,'HARGA SATUAN'!$C$7:$C$1495,0),0))</f>
        <v>HDW</v>
      </c>
      <c r="E17" s="306" t="str">
        <f ca="1">IF(B17="+","Unit",IF(ISERROR(OFFSET('HARGA SATUAN'!$E$6,MATCH(RAB!C17,'HARGA SATUAN'!$C$7:$C$1495,0),0)),"",OFFSET('HARGA SATUAN'!$E$6,MATCH(RAB!C17,'HARGA SATUAN'!$C$7:$C$1495,0),0)))</f>
        <v>Btg</v>
      </c>
      <c r="F17" s="420">
        <v>5</v>
      </c>
      <c r="G17" s="307">
        <f ca="1">IF(ISERROR(OFFSET('HARGA SATUAN'!$I$6,MATCH(RAB!C17,'HARGA SATUAN'!$C$7:$C$1495,0),0)),0,OFFSET('HARGA SATUAN'!$I$6,MATCH(RAB!C17,'HARGA SATUAN'!$C$7:$C$1495,0),0))</f>
        <v>3382600</v>
      </c>
      <c r="H17" s="308">
        <f t="shared" ca="1" si="0"/>
        <v>0</v>
      </c>
      <c r="I17" s="308">
        <f t="shared" ca="1" si="1"/>
        <v>16913000</v>
      </c>
      <c r="J17" s="308">
        <f t="shared" ca="1" si="2"/>
        <v>0</v>
      </c>
      <c r="K17" s="309">
        <f t="shared" ca="1" si="3"/>
        <v>16913000</v>
      </c>
      <c r="L17" s="289"/>
      <c r="M17" s="289"/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421">
        <v>2</v>
      </c>
      <c r="C18" s="109" t="s">
        <v>6</v>
      </c>
      <c r="D18" s="305" t="str">
        <f ca="1">IF(ISERROR(OFFSET('HARGA SATUAN'!$D$6,MATCH(RAB!C18,'HARGA SATUAN'!$C$7:$C$1495,0),0)),"",OFFSET('HARGA SATUAN'!$D$6,MATCH(RAB!C18,'HARGA SATUAN'!$C$7:$C$1495,0),0))</f>
        <v>JASA</v>
      </c>
      <c r="E18" s="306" t="str">
        <f ca="1">IF(B18="+","Unit",IF(ISERROR(OFFSET('HARGA SATUAN'!$E$6,MATCH(RAB!C18,'HARGA SATUAN'!$C$7:$C$1495,0),0)),"",OFFSET('HARGA SATUAN'!$E$6,MATCH(RAB!C18,'HARGA SATUAN'!$C$7:$C$1495,0),0)))</f>
        <v>Btg</v>
      </c>
      <c r="F18" s="420">
        <v>5</v>
      </c>
      <c r="G18" s="307">
        <f ca="1">IF(ISERROR(OFFSET('HARGA SATUAN'!$I$6,MATCH(RAB!C18,'HARGA SATUAN'!$C$7:$C$1495,0),0)),0,OFFSET('HARGA SATUAN'!$I$6,MATCH(RAB!C18,'HARGA SATUAN'!$C$7:$C$1495,0),0))</f>
        <v>10066.666666666668</v>
      </c>
      <c r="H18" s="308">
        <f t="shared" ca="1" si="0"/>
        <v>0</v>
      </c>
      <c r="I18" s="308">
        <f t="shared" ca="1" si="1"/>
        <v>0</v>
      </c>
      <c r="J18" s="308">
        <f t="shared" ca="1" si="2"/>
        <v>50333.333333333343</v>
      </c>
      <c r="K18" s="309">
        <f t="shared" ca="1" si="3"/>
        <v>50333.333333333343</v>
      </c>
      <c r="L18" s="289"/>
      <c r="M18" s="289"/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419" t="s">
        <v>1601</v>
      </c>
      <c r="C19" s="422" t="s">
        <v>1605</v>
      </c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/>
      </c>
      <c r="F19" s="420"/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0"/>
        <v>0</v>
      </c>
      <c r="I19" s="308">
        <f t="shared" ca="1" si="1"/>
        <v>0</v>
      </c>
      <c r="J19" s="308">
        <f t="shared" ca="1" si="2"/>
        <v>0</v>
      </c>
      <c r="K19" s="309">
        <f t="shared" ca="1" si="3"/>
        <v>0</v>
      </c>
      <c r="L19" s="289"/>
      <c r="M19" s="289" t="e">
        <f>IF(AND(F19&gt;0,#REF!=0),"",IF(AND(ISBLANK(F19)=FALSE,K19=0),"WARNING",""))</f>
        <v>#REF!</v>
      </c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450" t="s">
        <v>1035</v>
      </c>
      <c r="C20" s="451" t="s">
        <v>1615</v>
      </c>
      <c r="D20" s="305" t="str">
        <f ca="1">IF(ISERROR(OFFSET('HARGA SATUAN'!$D$6,MATCH(RAB!C20,'HARGA SATUAN'!$C$7:$C$1495,0),0)),"",OFFSET('HARGA SATUAN'!$D$6,MATCH(RAB!C20,'HARGA SATUAN'!$C$7:$C$1495,0),0))</f>
        <v/>
      </c>
      <c r="E20" s="306" t="str">
        <f ca="1">IF(B20="+","Unit",IF(ISERROR(OFFSET('HARGA SATUAN'!$E$6,MATCH(RAB!C20,'HARGA SATUAN'!$C$7:$C$1495,0),0)),"",OFFSET('HARGA SATUAN'!$E$6,MATCH(RAB!C20,'HARGA SATUAN'!$C$7:$C$1495,0),0)))</f>
        <v>Unit</v>
      </c>
      <c r="F20" s="456">
        <v>1</v>
      </c>
      <c r="G20" s="307">
        <f ca="1">IF(ISERROR(OFFSET('HARGA SATUAN'!$I$6,MATCH(RAB!C20,'HARGA SATUAN'!$C$7:$C$1495,0),0)),0,OFFSET('HARGA SATUAN'!$I$6,MATCH(RAB!C20,'HARGA SATUAN'!$C$7:$C$1495,0),0))</f>
        <v>0</v>
      </c>
      <c r="H20" s="308">
        <f t="shared" ca="1" si="0"/>
        <v>0</v>
      </c>
      <c r="I20" s="308">
        <f t="shared" ca="1" si="1"/>
        <v>0</v>
      </c>
      <c r="J20" s="308">
        <f t="shared" ca="1" si="2"/>
        <v>0</v>
      </c>
      <c r="K20" s="309">
        <f t="shared" ca="1" si="3"/>
        <v>0</v>
      </c>
      <c r="L20" s="316"/>
      <c r="M20" s="289" t="e">
        <f>IF(AND(F20&gt;0,#REF!=0),"",IF(AND(ISBLANK(F20)=FALSE,K20=0),"WARNING",""))</f>
        <v>#REF!</v>
      </c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450">
        <v>1</v>
      </c>
      <c r="C21" s="451" t="s">
        <v>532</v>
      </c>
      <c r="D21" s="305" t="str">
        <f ca="1">IF(ISERROR(OFFSET('HARGA SATUAN'!$D$6,MATCH(RAB!C21,'HARGA SATUAN'!$C$7:$C$1495,0),0)),"",OFFSET('HARGA SATUAN'!$D$6,MATCH(RAB!C21,'HARGA SATUAN'!$C$7:$C$1495,0),0))</f>
        <v>MDU-KD</v>
      </c>
      <c r="E21" s="306" t="str">
        <f ca="1">IF(B21="+","Unit",IF(ISERROR(OFFSET('HARGA SATUAN'!$E$6,MATCH(RAB!C21,'HARGA SATUAN'!$C$7:$C$1495,0),0)),"",OFFSET('HARGA SATUAN'!$E$6,MATCH(RAB!C21,'HARGA SATUAN'!$C$7:$C$1495,0),0)))</f>
        <v>Bh</v>
      </c>
      <c r="F21" s="456">
        <f>F20*1</f>
        <v>1</v>
      </c>
      <c r="G21" s="307">
        <f ca="1">IF(ISERROR(OFFSET('HARGA SATUAN'!$I$6,MATCH(RAB!C21,'HARGA SATUAN'!$C$7:$C$1495,0),0)),0,OFFSET('HARGA SATUAN'!$I$6,MATCH(RAB!C21,'HARGA SATUAN'!$C$7:$C$1495,0),0))</f>
        <v>27845400</v>
      </c>
      <c r="H21" s="308">
        <f t="shared" ref="H21:H83" ca="1" si="5">IF(OR(D21="MDU",D21="MDU-KD"),(IF($O$3="RAB NON MDU","PLN KD",G21*F21)),0)</f>
        <v>27845400</v>
      </c>
      <c r="I21" s="308">
        <f t="shared" ref="I21:I83" ca="1" si="6">IF(D21="HDW",G21*F21,0)</f>
        <v>0</v>
      </c>
      <c r="J21" s="308">
        <f t="shared" ref="J21:J83" ca="1" si="7">IF(D21="JASA",G21*F21,0)</f>
        <v>0</v>
      </c>
      <c r="K21" s="309">
        <f t="shared" ref="K21:K83" ca="1" si="8">SUM(H21:J21)</f>
        <v>27845400</v>
      </c>
      <c r="L21" s="316"/>
      <c r="M21" s="289" t="str">
        <f t="shared" ca="1" si="4"/>
        <v/>
      </c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421">
        <v>2</v>
      </c>
      <c r="C22" s="418" t="s">
        <v>1616</v>
      </c>
      <c r="D22" s="305" t="str">
        <f ca="1">IF(ISERROR(OFFSET('HARGA SATUAN'!$D$6,MATCH(RAB!C22,'HARGA SATUAN'!$C$7:$C$1495,0),0)),"",OFFSET('HARGA SATUAN'!$D$6,MATCH(RAB!C22,'HARGA SATUAN'!$C$7:$C$1495,0),0))</f>
        <v/>
      </c>
      <c r="E22" s="306" t="str">
        <f ca="1">IF(B22="+","Unit",IF(ISERROR(OFFSET('HARGA SATUAN'!$E$6,MATCH(RAB!C22,'HARGA SATUAN'!$C$7:$C$1495,0),0)),"",OFFSET('HARGA SATUAN'!$E$6,MATCH(RAB!C22,'HARGA SATUAN'!$C$7:$C$1495,0),0)))</f>
        <v/>
      </c>
      <c r="F22" s="456"/>
      <c r="G22" s="307">
        <f ca="1">IF(ISERROR(OFFSET('HARGA SATUAN'!$I$6,MATCH(RAB!C22,'HARGA SATUAN'!$C$7:$C$1495,0),0)),0,OFFSET('HARGA SATUAN'!$I$6,MATCH(RAB!C22,'HARGA SATUAN'!$C$7:$C$1495,0),0))</f>
        <v>0</v>
      </c>
      <c r="H22" s="308">
        <f t="shared" ca="1" si="5"/>
        <v>0</v>
      </c>
      <c r="I22" s="308">
        <f t="shared" ca="1" si="6"/>
        <v>0</v>
      </c>
      <c r="J22" s="308">
        <f t="shared" ca="1" si="7"/>
        <v>0</v>
      </c>
      <c r="K22" s="309">
        <f t="shared" ca="1" si="8"/>
        <v>0</v>
      </c>
      <c r="L22" s="316"/>
      <c r="M22" s="289" t="str">
        <f t="shared" ref="M22:M43" ca="1" si="9">IF(AND(F22&gt;0,F21=0),"",IF(AND(ISBLANK(F22)=FALSE,K22=0),"WARNING",""))</f>
        <v/>
      </c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421"/>
      <c r="C23" s="418" t="s">
        <v>65</v>
      </c>
      <c r="D23" s="305" t="str">
        <f ca="1">IF(ISERROR(OFFSET('HARGA SATUAN'!$D$6,MATCH(RAB!C23,'HARGA SATUAN'!$C$7:$C$1495,0),0)),"",OFFSET('HARGA SATUAN'!$D$6,MATCH(RAB!C23,'HARGA SATUAN'!$C$7:$C$1495,0),0))</f>
        <v>MDU-KD</v>
      </c>
      <c r="E23" s="306" t="str">
        <f ca="1">IF(B23="+","Unit",IF(ISERROR(OFFSET('HARGA SATUAN'!$E$6,MATCH(RAB!C23,'HARGA SATUAN'!$C$7:$C$1495,0),0)),"",OFFSET('HARGA SATUAN'!$E$6,MATCH(RAB!C23,'HARGA SATUAN'!$C$7:$C$1495,0),0)))</f>
        <v>Mtr</v>
      </c>
      <c r="F23" s="456">
        <f>F20*2</f>
        <v>2</v>
      </c>
      <c r="G23" s="307">
        <f ca="1">IF(ISERROR(OFFSET('HARGA SATUAN'!$I$6,MATCH(RAB!C23,'HARGA SATUAN'!$C$7:$C$1495,0),0)),0,OFFSET('HARGA SATUAN'!$I$6,MATCH(RAB!C23,'HARGA SATUAN'!$C$7:$C$1495,0),0))</f>
        <v>14200</v>
      </c>
      <c r="H23" s="308">
        <f t="shared" ca="1" si="5"/>
        <v>28400</v>
      </c>
      <c r="I23" s="308">
        <f t="shared" ca="1" si="6"/>
        <v>0</v>
      </c>
      <c r="J23" s="308">
        <f t="shared" ca="1" si="7"/>
        <v>0</v>
      </c>
      <c r="K23" s="309">
        <f t="shared" ca="1" si="8"/>
        <v>28400</v>
      </c>
      <c r="L23" s="316"/>
      <c r="M23" s="289" t="str">
        <f t="shared" si="9"/>
        <v/>
      </c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318"/>
      <c r="C24" s="319" t="s">
        <v>1401</v>
      </c>
      <c r="D24" s="305" t="str">
        <f ca="1">IF(ISERROR(OFFSET('HARGA SATUAN'!$D$6,MATCH(RAB!C24,'HARGA SATUAN'!$C$7:$C$1495,0),0)),"",OFFSET('HARGA SATUAN'!$D$6,MATCH(RAB!C24,'HARGA SATUAN'!$C$7:$C$1495,0),0))</f>
        <v>MDU-KD</v>
      </c>
      <c r="E24" s="306" t="str">
        <f ca="1">IF(B24="+","Unit",IF(ISERROR(OFFSET('HARGA SATUAN'!$E$6,MATCH(RAB!C24,'HARGA SATUAN'!$C$7:$C$1495,0),0)),"",OFFSET('HARGA SATUAN'!$E$6,MATCH(RAB!C24,'HARGA SATUAN'!$C$7:$C$1495,0),0)))</f>
        <v>Mtr</v>
      </c>
      <c r="F24" s="456">
        <f>F20*2</f>
        <v>2</v>
      </c>
      <c r="G24" s="307">
        <f ca="1">IF(ISERROR(OFFSET('HARGA SATUAN'!$I$6,MATCH(RAB!C24,'HARGA SATUAN'!$C$7:$C$1495,0),0)),0,OFFSET('HARGA SATUAN'!$I$6,MATCH(RAB!C24,'HARGA SATUAN'!$C$7:$C$1495,0),0))</f>
        <v>53300</v>
      </c>
      <c r="H24" s="308">
        <f t="shared" ca="1" si="5"/>
        <v>106600</v>
      </c>
      <c r="I24" s="308">
        <f t="shared" ca="1" si="6"/>
        <v>0</v>
      </c>
      <c r="J24" s="308">
        <f t="shared" ca="1" si="7"/>
        <v>0</v>
      </c>
      <c r="K24" s="309">
        <f t="shared" ca="1" si="8"/>
        <v>106600</v>
      </c>
      <c r="L24" s="316"/>
      <c r="M24" s="289" t="str">
        <f t="shared" ca="1" si="9"/>
        <v/>
      </c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318">
        <v>3</v>
      </c>
      <c r="C25" s="319" t="s">
        <v>207</v>
      </c>
      <c r="D25" s="305" t="str">
        <f ca="1">IF(ISERROR(OFFSET('HARGA SATUAN'!$D$6,MATCH(RAB!C25,'HARGA SATUAN'!$C$7:$C$1495,0),0)),"",OFFSET('HARGA SATUAN'!$D$6,MATCH(RAB!C25,'HARGA SATUAN'!$C$7:$C$1495,0),0))</f>
        <v>HDW</v>
      </c>
      <c r="E25" s="306" t="str">
        <f ca="1">IF(B25="+","Unit",IF(ISERROR(OFFSET('HARGA SATUAN'!$E$6,MATCH(RAB!C25,'HARGA SATUAN'!$C$7:$C$1495,0),0)),"",OFFSET('HARGA SATUAN'!$E$6,MATCH(RAB!C25,'HARGA SATUAN'!$C$7:$C$1495,0),0)))</f>
        <v>Bh</v>
      </c>
      <c r="F25" s="456">
        <f>F20*1</f>
        <v>1</v>
      </c>
      <c r="G25" s="307">
        <f ca="1">IF(ISERROR(OFFSET('HARGA SATUAN'!$I$6,MATCH(RAB!C25,'HARGA SATUAN'!$C$7:$C$1495,0),0)),0,OFFSET('HARGA SATUAN'!$I$6,MATCH(RAB!C25,'HARGA SATUAN'!$C$7:$C$1495,0),0))</f>
        <v>87000</v>
      </c>
      <c r="H25" s="308">
        <f t="shared" ca="1" si="5"/>
        <v>0</v>
      </c>
      <c r="I25" s="308">
        <f t="shared" ca="1" si="6"/>
        <v>87000</v>
      </c>
      <c r="J25" s="308">
        <f t="shared" ca="1" si="7"/>
        <v>0</v>
      </c>
      <c r="K25" s="309">
        <f t="shared" ca="1" si="8"/>
        <v>87000</v>
      </c>
      <c r="L25" s="316"/>
      <c r="M25" s="289" t="str">
        <f t="shared" ca="1" si="9"/>
        <v/>
      </c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318">
        <v>4</v>
      </c>
      <c r="C26" s="319" t="s">
        <v>176</v>
      </c>
      <c r="D26" s="305" t="str">
        <f ca="1">IF(ISERROR(OFFSET('HARGA SATUAN'!$D$6,MATCH(RAB!C26,'HARGA SATUAN'!$C$7:$C$1495,0),0)),"",OFFSET('HARGA SATUAN'!$D$6,MATCH(RAB!C26,'HARGA SATUAN'!$C$7:$C$1495,0),0))</f>
        <v>HDW</v>
      </c>
      <c r="E26" s="306" t="str">
        <f ca="1">IF(B26="+","Unit",IF(ISERROR(OFFSET('HARGA SATUAN'!$E$6,MATCH(RAB!C26,'HARGA SATUAN'!$C$7:$C$1495,0),0)),"",OFFSET('HARGA SATUAN'!$E$6,MATCH(RAB!C26,'HARGA SATUAN'!$C$7:$C$1495,0),0)))</f>
        <v>Bh</v>
      </c>
      <c r="F26" s="456">
        <f>F20*2</f>
        <v>2</v>
      </c>
      <c r="G26" s="307">
        <f ca="1">IF(ISERROR(OFFSET('HARGA SATUAN'!$I$6,MATCH(RAB!C26,'HARGA SATUAN'!$C$7:$C$1495,0),0)),0,OFFSET('HARGA SATUAN'!$I$6,MATCH(RAB!C26,'HARGA SATUAN'!$C$7:$C$1495,0),0))</f>
        <v>404600</v>
      </c>
      <c r="H26" s="308">
        <f t="shared" ca="1" si="5"/>
        <v>0</v>
      </c>
      <c r="I26" s="308">
        <f t="shared" ca="1" si="6"/>
        <v>809200</v>
      </c>
      <c r="J26" s="308">
        <f t="shared" ca="1" si="7"/>
        <v>0</v>
      </c>
      <c r="K26" s="309">
        <f t="shared" ca="1" si="8"/>
        <v>809200</v>
      </c>
      <c r="L26" s="316"/>
      <c r="M26" s="289" t="str">
        <f t="shared" ca="1" si="9"/>
        <v/>
      </c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318">
        <v>5</v>
      </c>
      <c r="C27" s="319" t="s">
        <v>184</v>
      </c>
      <c r="D27" s="305" t="str">
        <f ca="1">IF(ISERROR(OFFSET('HARGA SATUAN'!$D$6,MATCH(RAB!C27,'HARGA SATUAN'!$C$7:$C$1495,0),0)),"",OFFSET('HARGA SATUAN'!$D$6,MATCH(RAB!C27,'HARGA SATUAN'!$C$7:$C$1495,0),0))</f>
        <v>HDW</v>
      </c>
      <c r="E27" s="306" t="str">
        <f ca="1">IF(B27="+","Unit",IF(ISERROR(OFFSET('HARGA SATUAN'!$E$6,MATCH(RAB!C27,'HARGA SATUAN'!$C$7:$C$1495,0),0)),"",OFFSET('HARGA SATUAN'!$E$6,MATCH(RAB!C27,'HARGA SATUAN'!$C$7:$C$1495,0),0)))</f>
        <v>Bh</v>
      </c>
      <c r="F27" s="456">
        <f>F20*3</f>
        <v>3</v>
      </c>
      <c r="G27" s="307">
        <f ca="1">IF(ISERROR(OFFSET('HARGA SATUAN'!$I$6,MATCH(RAB!C27,'HARGA SATUAN'!$C$7:$C$1495,0),0)),0,OFFSET('HARGA SATUAN'!$I$6,MATCH(RAB!C27,'HARGA SATUAN'!$C$7:$C$1495,0),0))</f>
        <v>15900</v>
      </c>
      <c r="H27" s="308">
        <f t="shared" ca="1" si="5"/>
        <v>0</v>
      </c>
      <c r="I27" s="308">
        <f t="shared" ca="1" si="6"/>
        <v>47700</v>
      </c>
      <c r="J27" s="308">
        <f t="shared" ca="1" si="7"/>
        <v>0</v>
      </c>
      <c r="K27" s="309">
        <f t="shared" ca="1" si="8"/>
        <v>47700</v>
      </c>
      <c r="L27" s="316"/>
      <c r="M27" s="289" t="str">
        <f t="shared" ca="1" si="9"/>
        <v/>
      </c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318">
        <v>6</v>
      </c>
      <c r="C28" s="319" t="s">
        <v>187</v>
      </c>
      <c r="D28" s="305" t="str">
        <f ca="1">IF(ISERROR(OFFSET('HARGA SATUAN'!$D$6,MATCH(RAB!C28,'HARGA SATUAN'!$C$7:$C$1495,0),0)),"",OFFSET('HARGA SATUAN'!$D$6,MATCH(RAB!C28,'HARGA SATUAN'!$C$7:$C$1495,0),0))</f>
        <v>HDW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56">
        <f>F20*2</f>
        <v>2</v>
      </c>
      <c r="G28" s="307">
        <f ca="1">IF(ISERROR(OFFSET('HARGA SATUAN'!$I$6,MATCH(RAB!C28,'HARGA SATUAN'!$C$7:$C$1495,0),0)),0,OFFSET('HARGA SATUAN'!$I$6,MATCH(RAB!C28,'HARGA SATUAN'!$C$7:$C$1495,0),0))</f>
        <v>17100</v>
      </c>
      <c r="H28" s="308">
        <f t="shared" ca="1" si="5"/>
        <v>0</v>
      </c>
      <c r="I28" s="308">
        <f t="shared" ca="1" si="6"/>
        <v>34200</v>
      </c>
      <c r="J28" s="308">
        <f t="shared" ca="1" si="7"/>
        <v>0</v>
      </c>
      <c r="K28" s="309">
        <f t="shared" ca="1" si="8"/>
        <v>34200</v>
      </c>
      <c r="L28" s="316"/>
      <c r="M28" s="289" t="str">
        <f t="shared" ca="1" si="9"/>
        <v/>
      </c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318">
        <v>7</v>
      </c>
      <c r="C29" s="319" t="s">
        <v>1618</v>
      </c>
      <c r="D29" s="305" t="str">
        <f ca="1">IF(ISERROR(OFFSET('HARGA SATUAN'!$D$6,MATCH(RAB!C29,'HARGA SATUAN'!$C$7:$C$1495,0),0)),"",OFFSET('HARGA SATUAN'!$D$6,MATCH(RAB!C29,'HARGA SATUAN'!$C$7:$C$1495,0),0))</f>
        <v>HDW</v>
      </c>
      <c r="E29" s="306" t="str">
        <f ca="1">IF(B29="+","Unit",IF(ISERROR(OFFSET('HARGA SATUAN'!$E$6,MATCH(RAB!C29,'HARGA SATUAN'!$C$7:$C$1495,0),0)),"",OFFSET('HARGA SATUAN'!$E$6,MATCH(RAB!C29,'HARGA SATUAN'!$C$7:$C$1495,0),0)))</f>
        <v>Bh</v>
      </c>
      <c r="F29" s="456">
        <f>F20*4</f>
        <v>4</v>
      </c>
      <c r="G29" s="307">
        <f ca="1">IF(ISERROR(OFFSET('HARGA SATUAN'!$I$6,MATCH(RAB!C29,'HARGA SATUAN'!$C$7:$C$1495,0),0)),0,OFFSET('HARGA SATUAN'!$I$6,MATCH(RAB!C29,'HARGA SATUAN'!$C$7:$C$1495,0),0))</f>
        <v>49000</v>
      </c>
      <c r="H29" s="308">
        <f t="shared" ca="1" si="5"/>
        <v>0</v>
      </c>
      <c r="I29" s="308">
        <f t="shared" ca="1" si="6"/>
        <v>196000</v>
      </c>
      <c r="J29" s="308">
        <f t="shared" ca="1" si="7"/>
        <v>0</v>
      </c>
      <c r="K29" s="309">
        <f t="shared" ca="1" si="8"/>
        <v>196000</v>
      </c>
      <c r="L29" s="316"/>
      <c r="M29" s="289" t="str">
        <f t="shared" ca="1" si="9"/>
        <v/>
      </c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318">
        <v>8</v>
      </c>
      <c r="C30" s="319" t="s">
        <v>149</v>
      </c>
      <c r="D30" s="305" t="str">
        <f ca="1">IF(ISERROR(OFFSET('HARGA SATUAN'!$D$6,MATCH(RAB!C30,'HARGA SATUAN'!$C$7:$C$1495,0),0)),"",OFFSET('HARGA SATUAN'!$D$6,MATCH(RAB!C30,'HARGA SATUAN'!$C$7:$C$1495,0),0))</f>
        <v>HDW</v>
      </c>
      <c r="E30" s="306" t="str">
        <f ca="1">IF(B30="+","Unit",IF(ISERROR(OFFSET('HARGA SATUAN'!$E$6,MATCH(RAB!C30,'HARGA SATUAN'!$C$7:$C$1495,0),0)),"",OFFSET('HARGA SATUAN'!$E$6,MATCH(RAB!C30,'HARGA SATUAN'!$C$7:$C$1495,0),0)))</f>
        <v>Set</v>
      </c>
      <c r="F30" s="420">
        <f>F20*1</f>
        <v>1</v>
      </c>
      <c r="G30" s="307">
        <f ca="1">IF(ISERROR(OFFSET('HARGA SATUAN'!$I$6,MATCH(RAB!C30,'HARGA SATUAN'!$C$7:$C$1495,0),0)),0,OFFSET('HARGA SATUAN'!$I$6,MATCH(RAB!C30,'HARGA SATUAN'!$C$7:$C$1495,0),0))</f>
        <v>67800</v>
      </c>
      <c r="H30" s="308">
        <f t="shared" ca="1" si="5"/>
        <v>0</v>
      </c>
      <c r="I30" s="308">
        <f t="shared" ca="1" si="6"/>
        <v>67800</v>
      </c>
      <c r="J30" s="308">
        <f t="shared" ca="1" si="7"/>
        <v>0</v>
      </c>
      <c r="K30" s="309">
        <f t="shared" ca="1" si="8"/>
        <v>67800</v>
      </c>
      <c r="L30" s="316"/>
      <c r="M30" s="289" t="str">
        <f t="shared" ca="1" si="9"/>
        <v/>
      </c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318">
        <v>9</v>
      </c>
      <c r="C31" s="319" t="s">
        <v>32</v>
      </c>
      <c r="D31" s="305" t="str">
        <f ca="1">IF(ISERROR(OFFSET('HARGA SATUAN'!$D$6,MATCH(RAB!C31,'HARGA SATUAN'!$C$7:$C$1495,0),0)),"",OFFSET('HARGA SATUAN'!$D$6,MATCH(RAB!C31,'HARGA SATUAN'!$C$7:$C$1495,0),0))</f>
        <v>HDW</v>
      </c>
      <c r="E31" s="306" t="str">
        <f ca="1">IF(B31="+","Unit",IF(ISERROR(OFFSET('HARGA SATUAN'!$E$6,MATCH(RAB!C31,'HARGA SATUAN'!$C$7:$C$1495,0),0)),"",OFFSET('HARGA SATUAN'!$E$6,MATCH(RAB!C31,'HARGA SATUAN'!$C$7:$C$1495,0),0)))</f>
        <v>Mtr</v>
      </c>
      <c r="F31" s="420">
        <f>F20*2</f>
        <v>2</v>
      </c>
      <c r="G31" s="307">
        <f ca="1">IF(ISERROR(OFFSET('HARGA SATUAN'!$I$6,MATCH(RAB!C31,'HARGA SATUAN'!$C$7:$C$1495,0),0)),0,OFFSET('HARGA SATUAN'!$I$6,MATCH(RAB!C31,'HARGA SATUAN'!$C$7:$C$1495,0),0))</f>
        <v>30000</v>
      </c>
      <c r="H31" s="308">
        <f t="shared" ca="1" si="5"/>
        <v>0</v>
      </c>
      <c r="I31" s="308">
        <f t="shared" ca="1" si="6"/>
        <v>60000</v>
      </c>
      <c r="J31" s="308">
        <f t="shared" ca="1" si="7"/>
        <v>0</v>
      </c>
      <c r="K31" s="309">
        <f t="shared" ca="1" si="8"/>
        <v>60000</v>
      </c>
      <c r="L31" s="316"/>
      <c r="M31" s="289" t="str">
        <f t="shared" ca="1" si="9"/>
        <v/>
      </c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318">
        <v>10</v>
      </c>
      <c r="C32" s="319" t="s">
        <v>781</v>
      </c>
      <c r="D32" s="305" t="str">
        <f ca="1">IF(ISERROR(OFFSET('HARGA SATUAN'!$D$6,MATCH(RAB!C32,'HARGA SATUAN'!$C$7:$C$1495,0),0)),"",OFFSET('HARGA SATUAN'!$D$6,MATCH(RAB!C32,'HARGA SATUAN'!$C$7:$C$1495,0),0))</f>
        <v>JASA</v>
      </c>
      <c r="E32" s="306" t="str">
        <f ca="1">IF(B32="+","Unit",IF(ISERROR(OFFSET('HARGA SATUAN'!$E$6,MATCH(RAB!C32,'HARGA SATUAN'!$C$7:$C$1495,0),0)),"",OFFSET('HARGA SATUAN'!$E$6,MATCH(RAB!C32,'HARGA SATUAN'!$C$7:$C$1495,0),0)))</f>
        <v>Unit</v>
      </c>
      <c r="F32" s="457">
        <f>F20*1</f>
        <v>1</v>
      </c>
      <c r="G32" s="307">
        <f ca="1">IF(ISERROR(OFFSET('HARGA SATUAN'!$I$6,MATCH(RAB!C32,'HARGA SATUAN'!$C$7:$C$1495,0),0)),0,OFFSET('HARGA SATUAN'!$I$6,MATCH(RAB!C32,'HARGA SATUAN'!$C$7:$C$1495,0),0))</f>
        <v>346400</v>
      </c>
      <c r="H32" s="308">
        <f t="shared" ca="1" si="5"/>
        <v>0</v>
      </c>
      <c r="I32" s="308">
        <f t="shared" ca="1" si="6"/>
        <v>0</v>
      </c>
      <c r="J32" s="308">
        <f t="shared" ca="1" si="7"/>
        <v>346400</v>
      </c>
      <c r="K32" s="309">
        <f t="shared" ca="1" si="8"/>
        <v>346400</v>
      </c>
      <c r="L32" s="316"/>
      <c r="M32" s="289" t="str">
        <f t="shared" ca="1" si="9"/>
        <v/>
      </c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318"/>
      <c r="C33" s="319"/>
      <c r="D33" s="305" t="str">
        <f ca="1">IF(ISERROR(OFFSET('HARGA SATUAN'!$D$6,MATCH(RAB!C33,'HARGA SATUAN'!$C$7:$C$1495,0),0)),"",OFFSET('HARGA SATUAN'!$D$6,MATCH(RAB!C33,'HARGA SATUAN'!$C$7:$C$1495,0),0))</f>
        <v/>
      </c>
      <c r="E33" s="306" t="str">
        <f ca="1">IF(B33="+","Unit",IF(ISERROR(OFFSET('HARGA SATUAN'!$E$6,MATCH(RAB!C33,'HARGA SATUAN'!$C$7:$C$1495,0),0)),"",OFFSET('HARGA SATUAN'!$E$6,MATCH(RAB!C33,'HARGA SATUAN'!$C$7:$C$1495,0),0)))</f>
        <v/>
      </c>
      <c r="F33" s="457"/>
      <c r="G33" s="307">
        <f ca="1">IF(ISERROR(OFFSET('HARGA SATUAN'!$I$6,MATCH(RAB!C33,'HARGA SATUAN'!$C$7:$C$1495,0),0)),0,OFFSET('HARGA SATUAN'!$I$6,MATCH(RAB!C33,'HARGA SATUAN'!$C$7:$C$1495,0),0))</f>
        <v>0</v>
      </c>
      <c r="H33" s="308">
        <f t="shared" ca="1" si="5"/>
        <v>0</v>
      </c>
      <c r="I33" s="308">
        <f t="shared" ca="1" si="6"/>
        <v>0</v>
      </c>
      <c r="J33" s="308">
        <f t="shared" ca="1" si="7"/>
        <v>0</v>
      </c>
      <c r="K33" s="309">
        <f t="shared" ca="1" si="8"/>
        <v>0</v>
      </c>
      <c r="L33" s="316"/>
      <c r="M33" s="289" t="str">
        <f t="shared" ca="1" si="9"/>
        <v/>
      </c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318" t="s">
        <v>1035</v>
      </c>
      <c r="C34" s="319" t="s">
        <v>1613</v>
      </c>
      <c r="D34" s="305" t="str">
        <f ca="1">IF(ISERROR(OFFSET('HARGA SATUAN'!$D$6,MATCH(RAB!C34,'HARGA SATUAN'!$C$7:$C$1495,0),0)),"",OFFSET('HARGA SATUAN'!$D$6,MATCH(RAB!C34,'HARGA SATUAN'!$C$7:$C$1495,0),0))</f>
        <v/>
      </c>
      <c r="E34" s="306" t="str">
        <f ca="1">IF(B34="+","Unit",IF(ISERROR(OFFSET('HARGA SATUAN'!$E$6,MATCH(RAB!C34,'HARGA SATUAN'!$C$7:$C$1495,0),0)),"",OFFSET('HARGA SATUAN'!$E$6,MATCH(RAB!C34,'HARGA SATUAN'!$C$7:$C$1495,0),0)))</f>
        <v>Unit</v>
      </c>
      <c r="F34" s="456">
        <v>2</v>
      </c>
      <c r="G34" s="307">
        <f ca="1">IF(ISERROR(OFFSET('HARGA SATUAN'!$I$6,MATCH(RAB!C34,'HARGA SATUAN'!$C$7:$C$1495,0),0)),0,OFFSET('HARGA SATUAN'!$I$6,MATCH(RAB!C34,'HARGA SATUAN'!$C$7:$C$1495,0),0))</f>
        <v>0</v>
      </c>
      <c r="H34" s="308">
        <f t="shared" ca="1" si="5"/>
        <v>0</v>
      </c>
      <c r="I34" s="308">
        <f t="shared" ca="1" si="6"/>
        <v>0</v>
      </c>
      <c r="J34" s="308">
        <f t="shared" ca="1" si="7"/>
        <v>0</v>
      </c>
      <c r="K34" s="309">
        <f t="shared" ca="1" si="8"/>
        <v>0</v>
      </c>
      <c r="L34" s="316"/>
      <c r="M34" s="289" t="str">
        <f t="shared" si="9"/>
        <v/>
      </c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318">
        <v>1</v>
      </c>
      <c r="C35" s="319" t="s">
        <v>29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57">
        <f>F34*1</f>
        <v>2</v>
      </c>
      <c r="G35" s="307">
        <f ca="1">IF(ISERROR(OFFSET('HARGA SATUAN'!$I$6,MATCH(RAB!C35,'HARGA SATUAN'!$C$7:$C$1495,0),0)),0,OFFSET('HARGA SATUAN'!$I$6,MATCH(RAB!C35,'HARGA SATUAN'!$C$7:$C$1495,0),0))</f>
        <v>185200</v>
      </c>
      <c r="H35" s="308">
        <f t="shared" ca="1" si="5"/>
        <v>0</v>
      </c>
      <c r="I35" s="308">
        <f t="shared" ca="1" si="6"/>
        <v>370400</v>
      </c>
      <c r="J35" s="308">
        <f t="shared" ca="1" si="7"/>
        <v>0</v>
      </c>
      <c r="K35" s="309">
        <f t="shared" ca="1" si="8"/>
        <v>370400</v>
      </c>
      <c r="L35" s="316"/>
      <c r="M35" s="289" t="str">
        <f t="shared" ca="1" si="9"/>
        <v/>
      </c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318">
        <v>2</v>
      </c>
      <c r="C36" s="319" t="s">
        <v>30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Bh</v>
      </c>
      <c r="F36" s="420">
        <f>F34*1</f>
        <v>2</v>
      </c>
      <c r="G36" s="307">
        <f ca="1">IF(ISERROR(OFFSET('HARGA SATUAN'!$I$6,MATCH(RAB!C36,'HARGA SATUAN'!$C$7:$C$1495,0),0)),0,OFFSET('HARGA SATUAN'!$I$6,MATCH(RAB!C36,'HARGA SATUAN'!$C$7:$C$1495,0),0))</f>
        <v>47459</v>
      </c>
      <c r="H36" s="308">
        <f t="shared" ca="1" si="5"/>
        <v>0</v>
      </c>
      <c r="I36" s="308">
        <f t="shared" ca="1" si="6"/>
        <v>94918</v>
      </c>
      <c r="J36" s="308">
        <f t="shared" ca="1" si="7"/>
        <v>0</v>
      </c>
      <c r="K36" s="309">
        <f t="shared" ca="1" si="8"/>
        <v>94918</v>
      </c>
      <c r="L36" s="316"/>
      <c r="M36" s="289" t="str">
        <f t="shared" ca="1" si="9"/>
        <v/>
      </c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450">
        <v>3</v>
      </c>
      <c r="C37" s="451" t="s">
        <v>31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56">
        <f>F34*1</f>
        <v>2</v>
      </c>
      <c r="G37" s="307">
        <f ca="1">IF(ISERROR(OFFSET('HARGA SATUAN'!$I$6,MATCH(RAB!C37,'HARGA SATUAN'!$C$7:$C$1495,0),0)),0,OFFSET('HARGA SATUAN'!$I$6,MATCH(RAB!C37,'HARGA SATUAN'!$C$7:$C$1495,0),0))</f>
        <v>4880</v>
      </c>
      <c r="H37" s="308">
        <f t="shared" ca="1" si="5"/>
        <v>0</v>
      </c>
      <c r="I37" s="308">
        <f t="shared" ca="1" si="6"/>
        <v>9760</v>
      </c>
      <c r="J37" s="308">
        <f t="shared" ca="1" si="7"/>
        <v>0</v>
      </c>
      <c r="K37" s="309">
        <f t="shared" ca="1" si="8"/>
        <v>9760</v>
      </c>
      <c r="L37" s="316"/>
      <c r="M37" s="289" t="str">
        <f t="shared" ca="1" si="9"/>
        <v/>
      </c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450">
        <v>4</v>
      </c>
      <c r="C38" s="451" t="s">
        <v>32</v>
      </c>
      <c r="D38" s="305" t="str">
        <f ca="1">IF(ISERROR(OFFSET('HARGA SATUAN'!$D$6,MATCH(RAB!C38,'HARGA SATUAN'!$C$7:$C$1495,0),0)),"",OFFSET('HARGA SATUAN'!$D$6,MATCH(RAB!C38,'HARGA SATUAN'!$C$7:$C$1495,0),0))</f>
        <v>HDW</v>
      </c>
      <c r="E38" s="306" t="str">
        <f ca="1">IF(B38="+","Unit",IF(ISERROR(OFFSET('HARGA SATUAN'!$E$6,MATCH(RAB!C38,'HARGA SATUAN'!$C$7:$C$1495,0),0)),"",OFFSET('HARGA SATUAN'!$E$6,MATCH(RAB!C38,'HARGA SATUAN'!$C$7:$C$1495,0),0)))</f>
        <v>Mtr</v>
      </c>
      <c r="F38" s="456">
        <f>F34*10</f>
        <v>20</v>
      </c>
      <c r="G38" s="307">
        <f ca="1">IF(ISERROR(OFFSET('HARGA SATUAN'!$I$6,MATCH(RAB!C38,'HARGA SATUAN'!$C$7:$C$1495,0),0)),0,OFFSET('HARGA SATUAN'!$I$6,MATCH(RAB!C38,'HARGA SATUAN'!$C$7:$C$1495,0),0))</f>
        <v>30000</v>
      </c>
      <c r="H38" s="308">
        <f t="shared" ca="1" si="5"/>
        <v>0</v>
      </c>
      <c r="I38" s="308">
        <f t="shared" ca="1" si="6"/>
        <v>600000</v>
      </c>
      <c r="J38" s="308">
        <f t="shared" ca="1" si="7"/>
        <v>0</v>
      </c>
      <c r="K38" s="309">
        <f t="shared" ca="1" si="8"/>
        <v>600000</v>
      </c>
      <c r="L38" s="316"/>
      <c r="M38" s="289" t="str">
        <f t="shared" ca="1" si="9"/>
        <v/>
      </c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450">
        <v>5</v>
      </c>
      <c r="C39" s="451" t="s">
        <v>33</v>
      </c>
      <c r="D39" s="305" t="str">
        <f ca="1">IF(ISERROR(OFFSET('HARGA SATUAN'!$D$6,MATCH(RAB!C39,'HARGA SATUAN'!$C$7:$C$1495,0),0)),"",OFFSET('HARGA SATUAN'!$D$6,MATCH(RAB!C39,'HARGA SATUAN'!$C$7:$C$1495,0),0))</f>
        <v>HDW</v>
      </c>
      <c r="E39" s="306" t="str">
        <f ca="1">IF(B39="+","Unit",IF(ISERROR(OFFSET('HARGA SATUAN'!$E$6,MATCH(RAB!C39,'HARGA SATUAN'!$C$7:$C$1495,0),0)),"",OFFSET('HARGA SATUAN'!$E$6,MATCH(RAB!C39,'HARGA SATUAN'!$C$7:$C$1495,0),0)))</f>
        <v>Bh</v>
      </c>
      <c r="F39" s="456">
        <f>F34*2</f>
        <v>4</v>
      </c>
      <c r="G39" s="307">
        <f ca="1">IF(ISERROR(OFFSET('HARGA SATUAN'!$I$6,MATCH(RAB!C39,'HARGA SATUAN'!$C$7:$C$1495,0),0)),0,OFFSET('HARGA SATUAN'!$I$6,MATCH(RAB!C39,'HARGA SATUAN'!$C$7:$C$1495,0),0))</f>
        <v>9500</v>
      </c>
      <c r="H39" s="308">
        <f t="shared" ca="1" si="5"/>
        <v>0</v>
      </c>
      <c r="I39" s="308">
        <f t="shared" ca="1" si="6"/>
        <v>38000</v>
      </c>
      <c r="J39" s="308">
        <f t="shared" ca="1" si="7"/>
        <v>0</v>
      </c>
      <c r="K39" s="309">
        <f t="shared" ca="1" si="8"/>
        <v>38000</v>
      </c>
      <c r="L39" s="316"/>
      <c r="M39" s="289" t="str">
        <f t="shared" ca="1" si="9"/>
        <v/>
      </c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450">
        <v>6</v>
      </c>
      <c r="C40" s="451" t="s">
        <v>34</v>
      </c>
      <c r="D40" s="305" t="str">
        <f ca="1">IF(ISERROR(OFFSET('HARGA SATUAN'!$D$6,MATCH(RAB!C40,'HARGA SATUAN'!$C$7:$C$1495,0),0)),"",OFFSET('HARGA SATUAN'!$D$6,MATCH(RAB!C40,'HARGA SATUAN'!$C$7:$C$1495,0),0))</f>
        <v>HDW</v>
      </c>
      <c r="E40" s="306" t="str">
        <f ca="1">IF(B40="+","Unit",IF(ISERROR(OFFSET('HARGA SATUAN'!$E$6,MATCH(RAB!C40,'HARGA SATUAN'!$C$7:$C$1495,0),0)),"",OFFSET('HARGA SATUAN'!$E$6,MATCH(RAB!C40,'HARGA SATUAN'!$C$7:$C$1495,0),0)))</f>
        <v>Bh</v>
      </c>
      <c r="F40" s="456">
        <f>F34*5.5</f>
        <v>11</v>
      </c>
      <c r="G40" s="307">
        <f ca="1">IF(ISERROR(OFFSET('HARGA SATUAN'!$I$6,MATCH(RAB!C40,'HARGA SATUAN'!$C$7:$C$1495,0),0)),0,OFFSET('HARGA SATUAN'!$I$6,MATCH(RAB!C40,'HARGA SATUAN'!$C$7:$C$1495,0),0))</f>
        <v>6100</v>
      </c>
      <c r="H40" s="308">
        <f t="shared" ca="1" si="5"/>
        <v>0</v>
      </c>
      <c r="I40" s="308">
        <f t="shared" ca="1" si="6"/>
        <v>67100</v>
      </c>
      <c r="J40" s="308">
        <f t="shared" ca="1" si="7"/>
        <v>0</v>
      </c>
      <c r="K40" s="309">
        <f t="shared" ca="1" si="8"/>
        <v>67100</v>
      </c>
      <c r="L40" s="316"/>
      <c r="M40" s="289" t="str">
        <f t="shared" ca="1" si="9"/>
        <v/>
      </c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450">
        <v>7</v>
      </c>
      <c r="C41" s="451" t="s">
        <v>35</v>
      </c>
      <c r="D41" s="305" t="str">
        <f ca="1">IF(ISERROR(OFFSET('HARGA SATUAN'!$D$6,MATCH(RAB!C41,'HARGA SATUAN'!$C$7:$C$1495,0),0)),"",OFFSET('HARGA SATUAN'!$D$6,MATCH(RAB!C41,'HARGA SATUAN'!$C$7:$C$1495,0),0))</f>
        <v>HDW</v>
      </c>
      <c r="E41" s="306" t="str">
        <f ca="1">IF(B41="+","Unit",IF(ISERROR(OFFSET('HARGA SATUAN'!$E$6,MATCH(RAB!C41,'HARGA SATUAN'!$C$7:$C$1495,0),0)),"",OFFSET('HARGA SATUAN'!$E$6,MATCH(RAB!C41,'HARGA SATUAN'!$C$7:$C$1495,0),0)))</f>
        <v>Bh</v>
      </c>
      <c r="F41" s="456">
        <f>F34*6</f>
        <v>12</v>
      </c>
      <c r="G41" s="307">
        <f ca="1">IF(ISERROR(OFFSET('HARGA SATUAN'!$I$6,MATCH(RAB!C41,'HARGA SATUAN'!$C$7:$C$1495,0),0)),0,OFFSET('HARGA SATUAN'!$I$6,MATCH(RAB!C41,'HARGA SATUAN'!$C$7:$C$1495,0),0))</f>
        <v>2300</v>
      </c>
      <c r="H41" s="308">
        <f t="shared" ca="1" si="5"/>
        <v>0</v>
      </c>
      <c r="I41" s="308">
        <f t="shared" ca="1" si="6"/>
        <v>27600</v>
      </c>
      <c r="J41" s="308">
        <f t="shared" ca="1" si="7"/>
        <v>0</v>
      </c>
      <c r="K41" s="309">
        <f t="shared" ca="1" si="8"/>
        <v>27600</v>
      </c>
      <c r="L41" s="316"/>
      <c r="M41" s="289" t="str">
        <f t="shared" ca="1" si="9"/>
        <v/>
      </c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452">
        <v>8</v>
      </c>
      <c r="C42" s="453" t="s">
        <v>1619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Mtr</v>
      </c>
      <c r="F42" s="456">
        <f>F34*4.8</f>
        <v>9.6</v>
      </c>
      <c r="G42" s="307">
        <f ca="1">IF(ISERROR(OFFSET('HARGA SATUAN'!$I$6,MATCH(RAB!C42,'HARGA SATUAN'!$C$7:$C$1495,0),0)),0,OFFSET('HARGA SATUAN'!$I$6,MATCH(RAB!C42,'HARGA SATUAN'!$C$7:$C$1495,0),0))</f>
        <v>23310</v>
      </c>
      <c r="H42" s="308">
        <f t="shared" ca="1" si="5"/>
        <v>0</v>
      </c>
      <c r="I42" s="308">
        <f t="shared" ca="1" si="6"/>
        <v>223776</v>
      </c>
      <c r="J42" s="308">
        <f t="shared" ca="1" si="7"/>
        <v>0</v>
      </c>
      <c r="K42" s="309">
        <f t="shared" ca="1" si="8"/>
        <v>223776</v>
      </c>
      <c r="L42" s="316"/>
      <c r="M42" s="289" t="str">
        <f t="shared" ca="1" si="9"/>
        <v/>
      </c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454">
        <v>9</v>
      </c>
      <c r="C43" s="455" t="s">
        <v>736</v>
      </c>
      <c r="D43" s="305" t="str">
        <f ca="1">IF(ISERROR(OFFSET('HARGA SATUAN'!$D$6,MATCH(RAB!C43,'HARGA SATUAN'!$C$7:$C$1495,0),0)),"",OFFSET('HARGA SATUAN'!$D$6,MATCH(RAB!C43,'HARGA SATUAN'!$C$7:$C$1495,0),0))</f>
        <v>JASA</v>
      </c>
      <c r="E43" s="306" t="str">
        <f ca="1">IF(B43="+","Unit",IF(ISERROR(OFFSET('HARGA SATUAN'!$E$6,MATCH(RAB!C43,'HARGA SATUAN'!$C$7:$C$1495,0),0)),"",OFFSET('HARGA SATUAN'!$E$6,MATCH(RAB!C43,'HARGA SATUAN'!$C$7:$C$1495,0),0)))</f>
        <v>Unit</v>
      </c>
      <c r="F43" s="456">
        <f>F34*1</f>
        <v>2</v>
      </c>
      <c r="G43" s="307">
        <f ca="1">IF(ISERROR(OFFSET('HARGA SATUAN'!$I$6,MATCH(RAB!C43,'HARGA SATUAN'!$C$7:$C$1495,0),0)),0,OFFSET('HARGA SATUAN'!$I$6,MATCH(RAB!C43,'HARGA SATUAN'!$C$7:$C$1495,0),0))</f>
        <v>65400</v>
      </c>
      <c r="H43" s="308">
        <f t="shared" ca="1" si="5"/>
        <v>0</v>
      </c>
      <c r="I43" s="308">
        <f t="shared" ca="1" si="6"/>
        <v>0</v>
      </c>
      <c r="J43" s="308">
        <f t="shared" ca="1" si="7"/>
        <v>130800</v>
      </c>
      <c r="K43" s="309">
        <f t="shared" ca="1" si="8"/>
        <v>130800</v>
      </c>
      <c r="L43" s="316"/>
      <c r="M43" s="289" t="str">
        <f t="shared" ca="1" si="9"/>
        <v/>
      </c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454"/>
      <c r="C44" s="455"/>
      <c r="D44" s="305" t="str">
        <f ca="1">IF(ISERROR(OFFSET('HARGA SATUAN'!$D$6,MATCH(RAB!C44,'HARGA SATUAN'!$C$7:$C$1495,0),0)),"",OFFSET('HARGA SATUAN'!$D$6,MATCH(RAB!C44,'HARGA SATUAN'!$C$7:$C$1495,0),0))</f>
        <v/>
      </c>
      <c r="E44" s="306" t="str">
        <f ca="1">IF(B44="+","Unit",IF(ISERROR(OFFSET('HARGA SATUAN'!$E$6,MATCH(RAB!C44,'HARGA SATUAN'!$C$7:$C$1495,0),0)),"",OFFSET('HARGA SATUAN'!$E$6,MATCH(RAB!C44,'HARGA SATUAN'!$C$7:$C$1495,0),0)))</f>
        <v/>
      </c>
      <c r="F44" s="456"/>
      <c r="G44" s="307">
        <f ca="1">IF(ISERROR(OFFSET('HARGA SATUAN'!$I$6,MATCH(RAB!C44,'HARGA SATUAN'!$C$7:$C$1495,0),0)),0,OFFSET('HARGA SATUAN'!$I$6,MATCH(RAB!C44,'HARGA SATUAN'!$C$7:$C$1495,0),0))</f>
        <v>0</v>
      </c>
      <c r="H44" s="308">
        <f t="shared" ca="1" si="5"/>
        <v>0</v>
      </c>
      <c r="I44" s="308">
        <f t="shared" ca="1" si="6"/>
        <v>0</v>
      </c>
      <c r="J44" s="308">
        <f t="shared" ca="1" si="7"/>
        <v>0</v>
      </c>
      <c r="K44" s="309">
        <f t="shared" ca="1" si="8"/>
        <v>0</v>
      </c>
      <c r="L44" s="316"/>
      <c r="M44" s="289"/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>
      <c r="A45" s="283"/>
      <c r="B45" s="725" t="s">
        <v>1035</v>
      </c>
      <c r="C45" s="726" t="s">
        <v>1632</v>
      </c>
      <c r="D45" s="305" t="str">
        <f ca="1">IF(ISERROR(OFFSET('HARGA SATUAN'!$D$6,MATCH(RAB!C45,'HARGA SATUAN'!$C$7:$C$1495,0),0)),"",OFFSET('HARGA SATUAN'!$D$6,MATCH(RAB!C45,'HARGA SATUAN'!$C$7:$C$1495,0),0))</f>
        <v/>
      </c>
      <c r="E45" s="306" t="str">
        <f ca="1">IF(B45="+","Unit",IF(ISERROR(OFFSET('HARGA SATUAN'!$E$6,MATCH(RAB!C45,'HARGA SATUAN'!$C$7:$C$1495,0),0)),"",OFFSET('HARGA SATUAN'!$E$6,MATCH(RAB!C45,'HARGA SATUAN'!$C$7:$C$1495,0),0)))</f>
        <v>Unit</v>
      </c>
      <c r="F45" s="456">
        <v>2</v>
      </c>
      <c r="G45" s="307">
        <f ca="1">IF(ISERROR(OFFSET('HARGA SATUAN'!$I$6,MATCH(RAB!C45,'HARGA SATUAN'!$C$7:$C$1495,0),0)),0,OFFSET('HARGA SATUAN'!$I$6,MATCH(RAB!C45,'HARGA SATUAN'!$C$7:$C$1495,0),0))</f>
        <v>0</v>
      </c>
      <c r="H45" s="308">
        <f t="shared" ca="1" si="5"/>
        <v>0</v>
      </c>
      <c r="I45" s="308">
        <f t="shared" ca="1" si="6"/>
        <v>0</v>
      </c>
      <c r="J45" s="308">
        <f t="shared" ca="1" si="7"/>
        <v>0</v>
      </c>
      <c r="K45" s="309">
        <f t="shared" ca="1" si="8"/>
        <v>0</v>
      </c>
      <c r="L45" s="316"/>
      <c r="M45" s="289"/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>
      <c r="A46" s="283"/>
      <c r="B46" s="725">
        <v>1</v>
      </c>
      <c r="C46" s="726" t="s">
        <v>229</v>
      </c>
      <c r="D46" s="305" t="str">
        <f ca="1">IF(ISERROR(OFFSET('HARGA SATUAN'!$D$6,MATCH(RAB!C46,'HARGA SATUAN'!$C$7:$C$1495,0),0)),"",OFFSET('HARGA SATUAN'!$D$6,MATCH(RAB!C46,'HARGA SATUAN'!$C$7:$C$1495,0),0))</f>
        <v>HDW</v>
      </c>
      <c r="E46" s="306" t="str">
        <f ca="1">IF(B46="+","Unit",IF(ISERROR(OFFSET('HARGA SATUAN'!$E$6,MATCH(RAB!C46,'HARGA SATUAN'!$C$7:$C$1495,0),0)),"",OFFSET('HARGA SATUAN'!$E$6,MATCH(RAB!C46,'HARGA SATUAN'!$C$7:$C$1495,0),0)))</f>
        <v>Bh</v>
      </c>
      <c r="F46" s="456">
        <f>F45*1</f>
        <v>2</v>
      </c>
      <c r="G46" s="307">
        <f ca="1">IF(ISERROR(OFFSET('HARGA SATUAN'!$I$6,MATCH(RAB!C46,'HARGA SATUAN'!$C$7:$C$1495,0),0)),0,OFFSET('HARGA SATUAN'!$I$6,MATCH(RAB!C46,'HARGA SATUAN'!$C$7:$C$1495,0),0))</f>
        <v>4212</v>
      </c>
      <c r="H46" s="308">
        <f t="shared" ca="1" si="5"/>
        <v>0</v>
      </c>
      <c r="I46" s="308">
        <f t="shared" ca="1" si="6"/>
        <v>8424</v>
      </c>
      <c r="J46" s="308">
        <f t="shared" ca="1" si="7"/>
        <v>0</v>
      </c>
      <c r="K46" s="309">
        <f t="shared" ca="1" si="8"/>
        <v>8424</v>
      </c>
      <c r="L46" s="316"/>
      <c r="M46" s="289"/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>
      <c r="A47" s="283"/>
      <c r="B47" s="725">
        <v>2</v>
      </c>
      <c r="C47" s="726" t="s">
        <v>266</v>
      </c>
      <c r="D47" s="305" t="str">
        <f ca="1">IF(ISERROR(OFFSET('HARGA SATUAN'!$D$6,MATCH(RAB!C47,'HARGA SATUAN'!$C$7:$C$1495,0),0)),"",OFFSET('HARGA SATUAN'!$D$6,MATCH(RAB!C47,'HARGA SATUAN'!$C$7:$C$1495,0),0))</f>
        <v>HDW</v>
      </c>
      <c r="E47" s="306" t="str">
        <f ca="1">IF(B47="+","Unit",IF(ISERROR(OFFSET('HARGA SATUAN'!$E$6,MATCH(RAB!C47,'HARGA SATUAN'!$C$7:$C$1495,0),0)),"",OFFSET('HARGA SATUAN'!$E$6,MATCH(RAB!C47,'HARGA SATUAN'!$C$7:$C$1495,0),0)))</f>
        <v>Mtr</v>
      </c>
      <c r="F47" s="456">
        <f>F45*1</f>
        <v>2</v>
      </c>
      <c r="G47" s="307">
        <f ca="1">IF(ISERROR(OFFSET('HARGA SATUAN'!$I$6,MATCH(RAB!C47,'HARGA SATUAN'!$C$7:$C$1495,0),0)),0,OFFSET('HARGA SATUAN'!$I$6,MATCH(RAB!C47,'HARGA SATUAN'!$C$7:$C$1495,0),0))</f>
        <v>23310</v>
      </c>
      <c r="H47" s="308">
        <f t="shared" ca="1" si="5"/>
        <v>0</v>
      </c>
      <c r="I47" s="308">
        <f t="shared" ca="1" si="6"/>
        <v>46620</v>
      </c>
      <c r="J47" s="308">
        <f t="shared" ca="1" si="7"/>
        <v>0</v>
      </c>
      <c r="K47" s="309">
        <f t="shared" ca="1" si="8"/>
        <v>46620</v>
      </c>
      <c r="L47" s="316"/>
      <c r="M47" s="289"/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>
      <c r="A48" s="283"/>
      <c r="B48" s="725">
        <v>3</v>
      </c>
      <c r="C48" s="726" t="s">
        <v>35</v>
      </c>
      <c r="D48" s="305" t="str">
        <f ca="1">IF(ISERROR(OFFSET('HARGA SATUAN'!$D$6,MATCH(RAB!C48,'HARGA SATUAN'!$C$7:$C$1495,0),0)),"",OFFSET('HARGA SATUAN'!$D$6,MATCH(RAB!C48,'HARGA SATUAN'!$C$7:$C$1495,0),0))</f>
        <v>HDW</v>
      </c>
      <c r="E48" s="306" t="str">
        <f ca="1">IF(B48="+","Unit",IF(ISERROR(OFFSET('HARGA SATUAN'!$E$6,MATCH(RAB!C48,'HARGA SATUAN'!$C$7:$C$1495,0),0)),"",OFFSET('HARGA SATUAN'!$E$6,MATCH(RAB!C48,'HARGA SATUAN'!$C$7:$C$1495,0),0)))</f>
        <v>Bh</v>
      </c>
      <c r="F48" s="456">
        <f>F45*1</f>
        <v>2</v>
      </c>
      <c r="G48" s="307">
        <f ca="1">IF(ISERROR(OFFSET('HARGA SATUAN'!$I$6,MATCH(RAB!C48,'HARGA SATUAN'!$C$7:$C$1495,0),0)),0,OFFSET('HARGA SATUAN'!$I$6,MATCH(RAB!C48,'HARGA SATUAN'!$C$7:$C$1495,0),0))</f>
        <v>2300</v>
      </c>
      <c r="H48" s="308">
        <f t="shared" ca="1" si="5"/>
        <v>0</v>
      </c>
      <c r="I48" s="308">
        <f t="shared" ca="1" si="6"/>
        <v>4600</v>
      </c>
      <c r="J48" s="308">
        <f t="shared" ca="1" si="7"/>
        <v>0</v>
      </c>
      <c r="K48" s="309">
        <f t="shared" ca="1" si="8"/>
        <v>4600</v>
      </c>
      <c r="L48" s="316"/>
      <c r="M48" s="289"/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>
      <c r="A49" s="283"/>
      <c r="B49" s="725">
        <v>4</v>
      </c>
      <c r="C49" s="726" t="s">
        <v>609</v>
      </c>
      <c r="D49" s="305" t="str">
        <f ca="1">IF(ISERROR(OFFSET('HARGA SATUAN'!$D$6,MATCH(RAB!C49,'HARGA SATUAN'!$C$7:$C$1495,0),0)),"",OFFSET('HARGA SATUAN'!$D$6,MATCH(RAB!C49,'HARGA SATUAN'!$C$7:$C$1495,0),0))</f>
        <v>HDW</v>
      </c>
      <c r="E49" s="306" t="str">
        <f ca="1">IF(B49="+","Unit",IF(ISERROR(OFFSET('HARGA SATUAN'!$E$6,MATCH(RAB!C49,'HARGA SATUAN'!$C$7:$C$1495,0),0)),"",OFFSET('HARGA SATUAN'!$E$6,MATCH(RAB!C49,'HARGA SATUAN'!$C$7:$C$1495,0),0)))</f>
        <v>Bh</v>
      </c>
      <c r="F49" s="456">
        <f>F45*1</f>
        <v>2</v>
      </c>
      <c r="G49" s="307">
        <f ca="1">IF(ISERROR(OFFSET('HARGA SATUAN'!$I$6,MATCH(RAB!C49,'HARGA SATUAN'!$C$7:$C$1495,0),0)),0,OFFSET('HARGA SATUAN'!$I$6,MATCH(RAB!C49,'HARGA SATUAN'!$C$7:$C$1495,0),0))</f>
        <v>71000</v>
      </c>
      <c r="H49" s="308">
        <f t="shared" ca="1" si="5"/>
        <v>0</v>
      </c>
      <c r="I49" s="308">
        <f t="shared" ca="1" si="6"/>
        <v>142000</v>
      </c>
      <c r="J49" s="308">
        <f t="shared" ca="1" si="7"/>
        <v>0</v>
      </c>
      <c r="K49" s="309">
        <f t="shared" ca="1" si="8"/>
        <v>142000</v>
      </c>
      <c r="L49" s="316"/>
      <c r="M49" s="289"/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>
      <c r="A50" s="283"/>
      <c r="B50" s="725">
        <v>5</v>
      </c>
      <c r="C50" s="726" t="s">
        <v>629</v>
      </c>
      <c r="D50" s="305" t="str">
        <f ca="1">IF(ISERROR(OFFSET('HARGA SATUAN'!$D$6,MATCH(RAB!C50,'HARGA SATUAN'!$C$7:$C$1495,0),0)),"",OFFSET('HARGA SATUAN'!$D$6,MATCH(RAB!C50,'HARGA SATUAN'!$C$7:$C$1495,0),0))</f>
        <v>JASA</v>
      </c>
      <c r="E50" s="306" t="str">
        <f ca="1">IF(B50="+","Unit",IF(ISERROR(OFFSET('HARGA SATUAN'!$E$6,MATCH(RAB!C50,'HARGA SATUAN'!$C$7:$C$1495,0),0)),"",OFFSET('HARGA SATUAN'!$E$6,MATCH(RAB!C50,'HARGA SATUAN'!$C$7:$C$1495,0),0)))</f>
        <v>Unit</v>
      </c>
      <c r="F50" s="456">
        <f>F45*1</f>
        <v>2</v>
      </c>
      <c r="G50" s="307">
        <f ca="1">IF(ISERROR(OFFSET('HARGA SATUAN'!$I$6,MATCH(RAB!C50,'HARGA SATUAN'!$C$7:$C$1495,0),0)),0,OFFSET('HARGA SATUAN'!$I$6,MATCH(RAB!C50,'HARGA SATUAN'!$C$7:$C$1495,0),0))</f>
        <v>29400</v>
      </c>
      <c r="H50" s="308">
        <f t="shared" ca="1" si="5"/>
        <v>0</v>
      </c>
      <c r="I50" s="308">
        <f t="shared" ca="1" si="6"/>
        <v>0</v>
      </c>
      <c r="J50" s="308">
        <f t="shared" ca="1" si="7"/>
        <v>58800</v>
      </c>
      <c r="K50" s="309">
        <f t="shared" ca="1" si="8"/>
        <v>58800</v>
      </c>
      <c r="L50" s="316"/>
      <c r="M50" s="289"/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>
      <c r="A51" s="283"/>
      <c r="B51" s="454"/>
      <c r="C51" s="455"/>
      <c r="D51" s="305" t="str">
        <f ca="1">IF(ISERROR(OFFSET('HARGA SATUAN'!$D$6,MATCH(RAB!C51,'HARGA SATUAN'!$C$7:$C$1495,0),0)),"",OFFSET('HARGA SATUAN'!$D$6,MATCH(RAB!C51,'HARGA SATUAN'!$C$7:$C$1495,0),0))</f>
        <v/>
      </c>
      <c r="E51" s="306" t="str">
        <f ca="1">IF(B51="+","Unit",IF(ISERROR(OFFSET('HARGA SATUAN'!$E$6,MATCH(RAB!C51,'HARGA SATUAN'!$C$7:$C$1495,0),0)),"",OFFSET('HARGA SATUAN'!$E$6,MATCH(RAB!C51,'HARGA SATUAN'!$C$7:$C$1495,0),0)))</f>
        <v/>
      </c>
      <c r="F51" s="456"/>
      <c r="G51" s="307">
        <f ca="1">IF(ISERROR(OFFSET('HARGA SATUAN'!$I$6,MATCH(RAB!C51,'HARGA SATUAN'!$C$7:$C$1495,0),0)),0,OFFSET('HARGA SATUAN'!$I$6,MATCH(RAB!C51,'HARGA SATUAN'!$C$7:$C$1495,0),0))</f>
        <v>0</v>
      </c>
      <c r="H51" s="308">
        <f t="shared" ca="1" si="5"/>
        <v>0</v>
      </c>
      <c r="I51" s="308">
        <f t="shared" ca="1" si="6"/>
        <v>0</v>
      </c>
      <c r="J51" s="308">
        <f t="shared" ca="1" si="7"/>
        <v>0</v>
      </c>
      <c r="K51" s="309">
        <f t="shared" ca="1" si="8"/>
        <v>0</v>
      </c>
      <c r="L51" s="316"/>
      <c r="M51" s="289"/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>
      <c r="A52" s="283"/>
      <c r="B52" s="725" t="s">
        <v>1035</v>
      </c>
      <c r="C52" s="726" t="s">
        <v>1631</v>
      </c>
      <c r="D52" s="305" t="str">
        <f ca="1">IF(ISERROR(OFFSET('HARGA SATUAN'!$D$6,MATCH(RAB!C52,'HARGA SATUAN'!$C$7:$C$1495,0),0)),"",OFFSET('HARGA SATUAN'!$D$6,MATCH(RAB!C52,'HARGA SATUAN'!$C$7:$C$1495,0),0))</f>
        <v/>
      </c>
      <c r="E52" s="306" t="str">
        <f ca="1">IF(B52="+","Unit",IF(ISERROR(OFFSET('HARGA SATUAN'!$E$6,MATCH(RAB!C52,'HARGA SATUAN'!$C$7:$C$1495,0),0)),"",OFFSET('HARGA SATUAN'!$E$6,MATCH(RAB!C52,'HARGA SATUAN'!$C$7:$C$1495,0),0)))</f>
        <v>Unit</v>
      </c>
      <c r="F52" s="456">
        <v>6</v>
      </c>
      <c r="G52" s="307">
        <f ca="1">IF(ISERROR(OFFSET('HARGA SATUAN'!$I$6,MATCH(RAB!C52,'HARGA SATUAN'!$C$7:$C$1495,0),0)),0,OFFSET('HARGA SATUAN'!$I$6,MATCH(RAB!C52,'HARGA SATUAN'!$C$7:$C$1495,0),0))</f>
        <v>0</v>
      </c>
      <c r="H52" s="308">
        <f t="shared" ca="1" si="5"/>
        <v>0</v>
      </c>
      <c r="I52" s="308">
        <f t="shared" ca="1" si="6"/>
        <v>0</v>
      </c>
      <c r="J52" s="308">
        <f t="shared" ca="1" si="7"/>
        <v>0</v>
      </c>
      <c r="K52" s="309">
        <f t="shared" ca="1" si="8"/>
        <v>0</v>
      </c>
      <c r="L52" s="316"/>
      <c r="M52" s="289"/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>
      <c r="A53" s="283"/>
      <c r="B53" s="725">
        <v>1</v>
      </c>
      <c r="C53" s="726" t="s">
        <v>595</v>
      </c>
      <c r="D53" s="305" t="str">
        <f ca="1">IF(ISERROR(OFFSET('HARGA SATUAN'!$D$6,MATCH(RAB!C53,'HARGA SATUAN'!$C$7:$C$1495,0),0)),"",OFFSET('HARGA SATUAN'!$D$6,MATCH(RAB!C53,'HARGA SATUAN'!$C$7:$C$1495,0),0))</f>
        <v>HDW</v>
      </c>
      <c r="E53" s="306" t="str">
        <f ca="1">IF(B53="+","Unit",IF(ISERROR(OFFSET('HARGA SATUAN'!$E$6,MATCH(RAB!C53,'HARGA SATUAN'!$C$7:$C$1495,0),0)),"",OFFSET('HARGA SATUAN'!$E$6,MATCH(RAB!C53,'HARGA SATUAN'!$C$7:$C$1495,0),0)))</f>
        <v>Bh</v>
      </c>
      <c r="F53" s="456">
        <f>F52*1</f>
        <v>6</v>
      </c>
      <c r="G53" s="307">
        <f ca="1">IF(ISERROR(OFFSET('HARGA SATUAN'!$I$6,MATCH(RAB!C53,'HARGA SATUAN'!$C$7:$C$1495,0),0)),0,OFFSET('HARGA SATUAN'!$I$6,MATCH(RAB!C53,'HARGA SATUAN'!$C$7:$C$1495,0),0))</f>
        <v>78500</v>
      </c>
      <c r="H53" s="308">
        <f t="shared" ca="1" si="5"/>
        <v>0</v>
      </c>
      <c r="I53" s="308">
        <f t="shared" ca="1" si="6"/>
        <v>471000</v>
      </c>
      <c r="J53" s="308">
        <f t="shared" ca="1" si="7"/>
        <v>0</v>
      </c>
      <c r="K53" s="309">
        <f t="shared" ca="1" si="8"/>
        <v>471000</v>
      </c>
      <c r="L53" s="316"/>
      <c r="M53" s="289"/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>
      <c r="A54" s="283"/>
      <c r="B54" s="725">
        <v>2</v>
      </c>
      <c r="C54" s="726" t="s">
        <v>229</v>
      </c>
      <c r="D54" s="305" t="str">
        <f ca="1">IF(ISERROR(OFFSET('HARGA SATUAN'!$D$6,MATCH(RAB!C54,'HARGA SATUAN'!$C$7:$C$1495,0),0)),"",OFFSET('HARGA SATUAN'!$D$6,MATCH(RAB!C54,'HARGA SATUAN'!$C$7:$C$1495,0),0))</f>
        <v>HDW</v>
      </c>
      <c r="E54" s="306" t="str">
        <f ca="1">IF(B54="+","Unit",IF(ISERROR(OFFSET('HARGA SATUAN'!$E$6,MATCH(RAB!C54,'HARGA SATUAN'!$C$7:$C$1495,0),0)),"",OFFSET('HARGA SATUAN'!$E$6,MATCH(RAB!C54,'HARGA SATUAN'!$C$7:$C$1495,0),0)))</f>
        <v>Bh</v>
      </c>
      <c r="F54" s="456">
        <f>F52*1</f>
        <v>6</v>
      </c>
      <c r="G54" s="307">
        <f ca="1">IF(ISERROR(OFFSET('HARGA SATUAN'!$I$6,MATCH(RAB!C54,'HARGA SATUAN'!$C$7:$C$1495,0),0)),0,OFFSET('HARGA SATUAN'!$I$6,MATCH(RAB!C54,'HARGA SATUAN'!$C$7:$C$1495,0),0))</f>
        <v>4212</v>
      </c>
      <c r="H54" s="308">
        <f t="shared" ca="1" si="5"/>
        <v>0</v>
      </c>
      <c r="I54" s="308">
        <f t="shared" ca="1" si="6"/>
        <v>25272</v>
      </c>
      <c r="J54" s="308">
        <f t="shared" ca="1" si="7"/>
        <v>0</v>
      </c>
      <c r="K54" s="309">
        <f t="shared" ca="1" si="8"/>
        <v>25272</v>
      </c>
      <c r="L54" s="316"/>
      <c r="M54" s="289"/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>
      <c r="A55" s="283"/>
      <c r="B55" s="725">
        <v>3</v>
      </c>
      <c r="C55" s="726" t="s">
        <v>266</v>
      </c>
      <c r="D55" s="305" t="str">
        <f ca="1">IF(ISERROR(OFFSET('HARGA SATUAN'!$D$6,MATCH(RAB!C55,'HARGA SATUAN'!$C$7:$C$1495,0),0)),"",OFFSET('HARGA SATUAN'!$D$6,MATCH(RAB!C55,'HARGA SATUAN'!$C$7:$C$1495,0),0))</f>
        <v>HDW</v>
      </c>
      <c r="E55" s="306" t="str">
        <f ca="1">IF(B55="+","Unit",IF(ISERROR(OFFSET('HARGA SATUAN'!$E$6,MATCH(RAB!C55,'HARGA SATUAN'!$C$7:$C$1495,0),0)),"",OFFSET('HARGA SATUAN'!$E$6,MATCH(RAB!C55,'HARGA SATUAN'!$C$7:$C$1495,0),0)))</f>
        <v>Mtr</v>
      </c>
      <c r="F55" s="456">
        <f>F52*1</f>
        <v>6</v>
      </c>
      <c r="G55" s="307">
        <f ca="1">IF(ISERROR(OFFSET('HARGA SATUAN'!$I$6,MATCH(RAB!C55,'HARGA SATUAN'!$C$7:$C$1495,0),0)),0,OFFSET('HARGA SATUAN'!$I$6,MATCH(RAB!C55,'HARGA SATUAN'!$C$7:$C$1495,0),0))</f>
        <v>23310</v>
      </c>
      <c r="H55" s="308">
        <f t="shared" ca="1" si="5"/>
        <v>0</v>
      </c>
      <c r="I55" s="308">
        <f t="shared" ca="1" si="6"/>
        <v>139860</v>
      </c>
      <c r="J55" s="308">
        <f t="shared" ca="1" si="7"/>
        <v>0</v>
      </c>
      <c r="K55" s="309">
        <f t="shared" ca="1" si="8"/>
        <v>139860</v>
      </c>
      <c r="L55" s="316"/>
      <c r="M55" s="289"/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>
      <c r="A56" s="283"/>
      <c r="B56" s="725">
        <v>4</v>
      </c>
      <c r="C56" s="726" t="s">
        <v>35</v>
      </c>
      <c r="D56" s="305" t="str">
        <f ca="1">IF(ISERROR(OFFSET('HARGA SATUAN'!$D$6,MATCH(RAB!C56,'HARGA SATUAN'!$C$7:$C$1495,0),0)),"",OFFSET('HARGA SATUAN'!$D$6,MATCH(RAB!C56,'HARGA SATUAN'!$C$7:$C$1495,0),0))</f>
        <v>HDW</v>
      </c>
      <c r="E56" s="306" t="str">
        <f ca="1">IF(B56="+","Unit",IF(ISERROR(OFFSET('HARGA SATUAN'!$E$6,MATCH(RAB!C56,'HARGA SATUAN'!$C$7:$C$1495,0),0)),"",OFFSET('HARGA SATUAN'!$E$6,MATCH(RAB!C56,'HARGA SATUAN'!$C$7:$C$1495,0),0)))</f>
        <v>Bh</v>
      </c>
      <c r="F56" s="456">
        <f>F52*1</f>
        <v>6</v>
      </c>
      <c r="G56" s="307">
        <f ca="1">IF(ISERROR(OFFSET('HARGA SATUAN'!$I$6,MATCH(RAB!C56,'HARGA SATUAN'!$C$7:$C$1495,0),0)),0,OFFSET('HARGA SATUAN'!$I$6,MATCH(RAB!C56,'HARGA SATUAN'!$C$7:$C$1495,0),0))</f>
        <v>2300</v>
      </c>
      <c r="H56" s="308">
        <f t="shared" ca="1" si="5"/>
        <v>0</v>
      </c>
      <c r="I56" s="308">
        <f t="shared" ca="1" si="6"/>
        <v>13800</v>
      </c>
      <c r="J56" s="308">
        <f t="shared" ca="1" si="7"/>
        <v>0</v>
      </c>
      <c r="K56" s="309">
        <f t="shared" ca="1" si="8"/>
        <v>13800</v>
      </c>
      <c r="L56" s="316"/>
      <c r="M56" s="289"/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>
      <c r="A57" s="283"/>
      <c r="B57" s="725">
        <v>5</v>
      </c>
      <c r="C57" s="726" t="s">
        <v>630</v>
      </c>
      <c r="D57" s="305" t="str">
        <f ca="1">IF(ISERROR(OFFSET('HARGA SATUAN'!$D$6,MATCH(RAB!C57,'HARGA SATUAN'!$C$7:$C$1495,0),0)),"",OFFSET('HARGA SATUAN'!$D$6,MATCH(RAB!C57,'HARGA SATUAN'!$C$7:$C$1495,0),0))</f>
        <v>JASA</v>
      </c>
      <c r="E57" s="306" t="str">
        <f ca="1">IF(B57="+","Unit",IF(ISERROR(OFFSET('HARGA SATUAN'!$E$6,MATCH(RAB!C57,'HARGA SATUAN'!$C$7:$C$1495,0),0)),"",OFFSET('HARGA SATUAN'!$E$6,MATCH(RAB!C57,'HARGA SATUAN'!$C$7:$C$1495,0),0)))</f>
        <v>Unit</v>
      </c>
      <c r="F57" s="456">
        <f>F52*1</f>
        <v>6</v>
      </c>
      <c r="G57" s="307">
        <f ca="1">IF(ISERROR(OFFSET('HARGA SATUAN'!$I$6,MATCH(RAB!C57,'HARGA SATUAN'!$C$7:$C$1495,0),0)),0,OFFSET('HARGA SATUAN'!$I$6,MATCH(RAB!C57,'HARGA SATUAN'!$C$7:$C$1495,0),0))</f>
        <v>35700</v>
      </c>
      <c r="H57" s="308">
        <f t="shared" ca="1" si="5"/>
        <v>0</v>
      </c>
      <c r="I57" s="308">
        <f t="shared" ca="1" si="6"/>
        <v>0</v>
      </c>
      <c r="J57" s="308">
        <f t="shared" ca="1" si="7"/>
        <v>214200</v>
      </c>
      <c r="K57" s="309">
        <f t="shared" ca="1" si="8"/>
        <v>214200</v>
      </c>
      <c r="L57" s="316"/>
      <c r="M57" s="289"/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>
      <c r="A58" s="283"/>
      <c r="B58" s="454"/>
      <c r="C58" s="455"/>
      <c r="D58" s="305" t="str">
        <f ca="1">IF(ISERROR(OFFSET('HARGA SATUAN'!$D$6,MATCH(RAB!C58,'HARGA SATUAN'!$C$7:$C$1495,0),0)),"",OFFSET('HARGA SATUAN'!$D$6,MATCH(RAB!C58,'HARGA SATUAN'!$C$7:$C$1495,0),0))</f>
        <v/>
      </c>
      <c r="E58" s="306" t="str">
        <f ca="1">IF(B58="+","Unit",IF(ISERROR(OFFSET('HARGA SATUAN'!$E$6,MATCH(RAB!C58,'HARGA SATUAN'!$C$7:$C$1495,0),0)),"",OFFSET('HARGA SATUAN'!$E$6,MATCH(RAB!C58,'HARGA SATUAN'!$C$7:$C$1495,0),0)))</f>
        <v/>
      </c>
      <c r="F58" s="456"/>
      <c r="G58" s="307">
        <f ca="1">IF(ISERROR(OFFSET('HARGA SATUAN'!$I$6,MATCH(RAB!C58,'HARGA SATUAN'!$C$7:$C$1495,0),0)),0,OFFSET('HARGA SATUAN'!$I$6,MATCH(RAB!C58,'HARGA SATUAN'!$C$7:$C$1495,0),0))</f>
        <v>0</v>
      </c>
      <c r="H58" s="308">
        <f t="shared" ca="1" si="5"/>
        <v>0</v>
      </c>
      <c r="I58" s="308">
        <f t="shared" ca="1" si="6"/>
        <v>0</v>
      </c>
      <c r="J58" s="308">
        <f t="shared" ca="1" si="7"/>
        <v>0</v>
      </c>
      <c r="K58" s="309">
        <f t="shared" ca="1" si="8"/>
        <v>0</v>
      </c>
      <c r="L58" s="316"/>
      <c r="M58" s="289"/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>
      <c r="A59" s="283"/>
      <c r="B59" s="454" t="s">
        <v>1035</v>
      </c>
      <c r="C59" s="727" t="s">
        <v>1633</v>
      </c>
      <c r="D59" s="305" t="str">
        <f ca="1">IF(ISERROR(OFFSET('HARGA SATUAN'!$D$6,MATCH(RAB!C59,'HARGA SATUAN'!$C$7:$C$1495,0),0)),"",OFFSET('HARGA SATUAN'!$D$6,MATCH(RAB!C59,'HARGA SATUAN'!$C$7:$C$1495,0),0))</f>
        <v/>
      </c>
      <c r="E59" s="306" t="str">
        <f ca="1">IF(B59="+","Unit",IF(ISERROR(OFFSET('HARGA SATUAN'!$E$6,MATCH(RAB!C59,'HARGA SATUAN'!$C$7:$C$1495,0),0)),"",OFFSET('HARGA SATUAN'!$E$6,MATCH(RAB!C59,'HARGA SATUAN'!$C$7:$C$1495,0),0)))</f>
        <v>Unit</v>
      </c>
      <c r="F59" s="456">
        <v>3</v>
      </c>
      <c r="G59" s="307">
        <f ca="1">IF(ISERROR(OFFSET('HARGA SATUAN'!$I$6,MATCH(RAB!C59,'HARGA SATUAN'!$C$7:$C$1495,0),0)),0,OFFSET('HARGA SATUAN'!$I$6,MATCH(RAB!C59,'HARGA SATUAN'!$C$7:$C$1495,0),0))</f>
        <v>0</v>
      </c>
      <c r="H59" s="308">
        <f t="shared" ca="1" si="5"/>
        <v>0</v>
      </c>
      <c r="I59" s="308">
        <f t="shared" ca="1" si="6"/>
        <v>0</v>
      </c>
      <c r="J59" s="308">
        <f t="shared" ca="1" si="7"/>
        <v>0</v>
      </c>
      <c r="K59" s="309">
        <f t="shared" ca="1" si="8"/>
        <v>0</v>
      </c>
      <c r="L59" s="316"/>
      <c r="M59" s="289"/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>
      <c r="A60" s="283"/>
      <c r="B60" s="725">
        <v>1</v>
      </c>
      <c r="C60" s="726" t="s">
        <v>28</v>
      </c>
      <c r="D60" s="305" t="str">
        <f ca="1">IF(ISERROR(OFFSET('HARGA SATUAN'!$D$6,MATCH(RAB!C60,'HARGA SATUAN'!$C$7:$C$1495,0),0)),"",OFFSET('HARGA SATUAN'!$D$6,MATCH(RAB!C60,'HARGA SATUAN'!$C$7:$C$1495,0),0))</f>
        <v>HDW</v>
      </c>
      <c r="E60" s="306" t="str">
        <f ca="1">IF(B60="+","Unit",IF(ISERROR(OFFSET('HARGA SATUAN'!$E$6,MATCH(RAB!C60,'HARGA SATUAN'!$C$7:$C$1495,0),0)),"",OFFSET('HARGA SATUAN'!$E$6,MATCH(RAB!C60,'HARGA SATUAN'!$C$7:$C$1495,0),0)))</f>
        <v>Bh</v>
      </c>
      <c r="F60" s="456">
        <f>F59*1</f>
        <v>3</v>
      </c>
      <c r="G60" s="307">
        <f ca="1">IF(ISERROR(OFFSET('HARGA SATUAN'!$I$6,MATCH(RAB!C60,'HARGA SATUAN'!$C$7:$C$1495,0),0)),0,OFFSET('HARGA SATUAN'!$I$6,MATCH(RAB!C60,'HARGA SATUAN'!$C$7:$C$1495,0),0))</f>
        <v>26500</v>
      </c>
      <c r="H60" s="308">
        <f t="shared" ca="1" si="5"/>
        <v>0</v>
      </c>
      <c r="I60" s="308">
        <f t="shared" ca="1" si="6"/>
        <v>79500</v>
      </c>
      <c r="J60" s="308">
        <f t="shared" ca="1" si="7"/>
        <v>0</v>
      </c>
      <c r="K60" s="309">
        <f t="shared" ca="1" si="8"/>
        <v>79500</v>
      </c>
      <c r="L60" s="316"/>
      <c r="M60" s="289"/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>
      <c r="A61" s="283"/>
      <c r="B61" s="725">
        <v>2</v>
      </c>
      <c r="C61" s="726" t="s">
        <v>203</v>
      </c>
      <c r="D61" s="305" t="str">
        <f ca="1">IF(ISERROR(OFFSET('HARGA SATUAN'!$D$6,MATCH(RAB!C61,'HARGA SATUAN'!$C$7:$C$1495,0),0)),"",OFFSET('HARGA SATUAN'!$D$6,MATCH(RAB!C61,'HARGA SATUAN'!$C$7:$C$1495,0),0))</f>
        <v>HDW</v>
      </c>
      <c r="E61" s="306" t="str">
        <f ca="1">IF(B61="+","Unit",IF(ISERROR(OFFSET('HARGA SATUAN'!$E$6,MATCH(RAB!C61,'HARGA SATUAN'!$C$7:$C$1495,0),0)),"",OFFSET('HARGA SATUAN'!$E$6,MATCH(RAB!C61,'HARGA SATUAN'!$C$7:$C$1495,0),0)))</f>
        <v>Bh</v>
      </c>
      <c r="F61" s="456">
        <f>F59*1</f>
        <v>3</v>
      </c>
      <c r="G61" s="307">
        <f ca="1">IF(ISERROR(OFFSET('HARGA SATUAN'!$I$6,MATCH(RAB!C61,'HARGA SATUAN'!$C$7:$C$1495,0),0)),0,OFFSET('HARGA SATUAN'!$I$6,MATCH(RAB!C61,'HARGA SATUAN'!$C$7:$C$1495,0),0))</f>
        <v>12500</v>
      </c>
      <c r="H61" s="308">
        <f t="shared" ca="1" si="5"/>
        <v>0</v>
      </c>
      <c r="I61" s="308">
        <f t="shared" ca="1" si="6"/>
        <v>37500</v>
      </c>
      <c r="J61" s="308">
        <f t="shared" ca="1" si="7"/>
        <v>0</v>
      </c>
      <c r="K61" s="309">
        <f t="shared" ca="1" si="8"/>
        <v>37500</v>
      </c>
      <c r="L61" s="316"/>
      <c r="M61" s="289"/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>
      <c r="A62" s="283"/>
      <c r="B62" s="725">
        <v>3</v>
      </c>
      <c r="C62" s="726" t="s">
        <v>205</v>
      </c>
      <c r="D62" s="305" t="str">
        <f ca="1">IF(ISERROR(OFFSET('HARGA SATUAN'!$D$6,MATCH(RAB!C62,'HARGA SATUAN'!$C$7:$C$1495,0),0)),"",OFFSET('HARGA SATUAN'!$D$6,MATCH(RAB!C62,'HARGA SATUAN'!$C$7:$C$1495,0),0))</f>
        <v>HDW</v>
      </c>
      <c r="E62" s="306" t="str">
        <f ca="1">IF(B62="+","Unit",IF(ISERROR(OFFSET('HARGA SATUAN'!$E$6,MATCH(RAB!C62,'HARGA SATUAN'!$C$7:$C$1495,0),0)),"",OFFSET('HARGA SATUAN'!$E$6,MATCH(RAB!C62,'HARGA SATUAN'!$C$7:$C$1495,0),0)))</f>
        <v>Mtr</v>
      </c>
      <c r="F62" s="456">
        <f>F59*12</f>
        <v>36</v>
      </c>
      <c r="G62" s="307">
        <f ca="1">IF(ISERROR(OFFSET('HARGA SATUAN'!$I$6,MATCH(RAB!C62,'HARGA SATUAN'!$C$7:$C$1495,0),0)),0,OFFSET('HARGA SATUAN'!$I$6,MATCH(RAB!C62,'HARGA SATUAN'!$C$7:$C$1495,0),0))</f>
        <v>24300</v>
      </c>
      <c r="H62" s="308">
        <f t="shared" ca="1" si="5"/>
        <v>0</v>
      </c>
      <c r="I62" s="308">
        <f t="shared" ca="1" si="6"/>
        <v>874800</v>
      </c>
      <c r="J62" s="308">
        <f t="shared" ca="1" si="7"/>
        <v>0</v>
      </c>
      <c r="K62" s="309">
        <f t="shared" ca="1" si="8"/>
        <v>874800</v>
      </c>
      <c r="L62" s="316"/>
      <c r="M62" s="289"/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>
      <c r="A63" s="283"/>
      <c r="B63" s="725">
        <v>4</v>
      </c>
      <c r="C63" s="726" t="s">
        <v>287</v>
      </c>
      <c r="D63" s="305" t="str">
        <f ca="1">IF(ISERROR(OFFSET('HARGA SATUAN'!$D$6,MATCH(RAB!C63,'HARGA SATUAN'!$C$7:$C$1495,0),0)),"",OFFSET('HARGA SATUAN'!$D$6,MATCH(RAB!C63,'HARGA SATUAN'!$C$7:$C$1495,0),0))</f>
        <v>HDW</v>
      </c>
      <c r="E63" s="306" t="str">
        <f ca="1">IF(B63="+","Unit",IF(ISERROR(OFFSET('HARGA SATUAN'!$E$6,MATCH(RAB!C63,'HARGA SATUAN'!$C$7:$C$1495,0),0)),"",OFFSET('HARGA SATUAN'!$E$6,MATCH(RAB!C63,'HARGA SATUAN'!$C$7:$C$1495,0),0)))</f>
        <v>Bh</v>
      </c>
      <c r="F63" s="456">
        <f>F59*2</f>
        <v>6</v>
      </c>
      <c r="G63" s="307">
        <f ca="1">IF(ISERROR(OFFSET('HARGA SATUAN'!$I$6,MATCH(RAB!C63,'HARGA SATUAN'!$C$7:$C$1495,0),0)),0,OFFSET('HARGA SATUAN'!$I$6,MATCH(RAB!C63,'HARGA SATUAN'!$C$7:$C$1495,0),0))</f>
        <v>40000</v>
      </c>
      <c r="H63" s="308">
        <f t="shared" ca="1" si="5"/>
        <v>0</v>
      </c>
      <c r="I63" s="308">
        <f t="shared" ca="1" si="6"/>
        <v>240000</v>
      </c>
      <c r="J63" s="308">
        <f t="shared" ca="1" si="7"/>
        <v>0</v>
      </c>
      <c r="K63" s="309">
        <f t="shared" ca="1" si="8"/>
        <v>240000</v>
      </c>
      <c r="L63" s="316"/>
      <c r="M63" s="289"/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>
      <c r="A64" s="283"/>
      <c r="B64" s="725">
        <v>5</v>
      </c>
      <c r="C64" s="726" t="s">
        <v>26</v>
      </c>
      <c r="D64" s="305" t="str">
        <f ca="1">IF(ISERROR(OFFSET('HARGA SATUAN'!$D$6,MATCH(RAB!C64,'HARGA SATUAN'!$C$7:$C$1495,0),0)),"",OFFSET('HARGA SATUAN'!$D$6,MATCH(RAB!C64,'HARGA SATUAN'!$C$7:$C$1495,0),0))</f>
        <v>HDW</v>
      </c>
      <c r="E64" s="306" t="str">
        <f ca="1">IF(B64="+","Unit",IF(ISERROR(OFFSET('HARGA SATUAN'!$E$6,MATCH(RAB!C64,'HARGA SATUAN'!$C$7:$C$1495,0),0)),"",OFFSET('HARGA SATUAN'!$E$6,MATCH(RAB!C64,'HARGA SATUAN'!$C$7:$C$1495,0),0)))</f>
        <v>Bh</v>
      </c>
      <c r="F64" s="456">
        <f>F59*1</f>
        <v>3</v>
      </c>
      <c r="G64" s="307">
        <f ca="1">IF(ISERROR(OFFSET('HARGA SATUAN'!$I$6,MATCH(RAB!C64,'HARGA SATUAN'!$C$7:$C$1495,0),0)),0,OFFSET('HARGA SATUAN'!$I$6,MATCH(RAB!C64,'HARGA SATUAN'!$C$7:$C$1495,0),0))</f>
        <v>2500</v>
      </c>
      <c r="H64" s="308">
        <f t="shared" ca="1" si="5"/>
        <v>0</v>
      </c>
      <c r="I64" s="308">
        <f t="shared" ca="1" si="6"/>
        <v>7500</v>
      </c>
      <c r="J64" s="308">
        <f t="shared" ca="1" si="7"/>
        <v>0</v>
      </c>
      <c r="K64" s="309">
        <f t="shared" ca="1" si="8"/>
        <v>7500</v>
      </c>
      <c r="L64" s="316"/>
      <c r="M64" s="289"/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>
      <c r="A65" s="283"/>
      <c r="B65" s="725">
        <v>6</v>
      </c>
      <c r="C65" s="726" t="s">
        <v>759</v>
      </c>
      <c r="D65" s="305" t="str">
        <f ca="1">IF(ISERROR(OFFSET('HARGA SATUAN'!$D$6,MATCH(RAB!C65,'HARGA SATUAN'!$C$7:$C$1495,0),0)),"",OFFSET('HARGA SATUAN'!$D$6,MATCH(RAB!C65,'HARGA SATUAN'!$C$7:$C$1495,0),0))</f>
        <v>JASA</v>
      </c>
      <c r="E65" s="306" t="str">
        <f ca="1">IF(B65="+","Unit",IF(ISERROR(OFFSET('HARGA SATUAN'!$E$6,MATCH(RAB!C65,'HARGA SATUAN'!$C$7:$C$1495,0),0)),"",OFFSET('HARGA SATUAN'!$E$6,MATCH(RAB!C65,'HARGA SATUAN'!$C$7:$C$1495,0),0)))</f>
        <v>Unit</v>
      </c>
      <c r="F65" s="456">
        <f>F59*1</f>
        <v>3</v>
      </c>
      <c r="G65" s="307">
        <f ca="1">IF(ISERROR(OFFSET('HARGA SATUAN'!$I$6,MATCH(RAB!C65,'HARGA SATUAN'!$C$7:$C$1495,0),0)),0,OFFSET('HARGA SATUAN'!$I$6,MATCH(RAB!C65,'HARGA SATUAN'!$C$7:$C$1495,0),0))</f>
        <v>43500</v>
      </c>
      <c r="H65" s="308">
        <f t="shared" ca="1" si="5"/>
        <v>0</v>
      </c>
      <c r="I65" s="308">
        <f t="shared" ca="1" si="6"/>
        <v>0</v>
      </c>
      <c r="J65" s="308">
        <f t="shared" ca="1" si="7"/>
        <v>130500</v>
      </c>
      <c r="K65" s="309">
        <f t="shared" ca="1" si="8"/>
        <v>130500</v>
      </c>
      <c r="L65" s="316"/>
      <c r="M65" s="289"/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>
      <c r="A66" s="283"/>
      <c r="B66" s="454"/>
      <c r="C66" s="455"/>
      <c r="D66" s="305" t="str">
        <f ca="1">IF(ISERROR(OFFSET('HARGA SATUAN'!$D$6,MATCH(RAB!C66,'HARGA SATUAN'!$C$7:$C$1495,0),0)),"",OFFSET('HARGA SATUAN'!$D$6,MATCH(RAB!C66,'HARGA SATUAN'!$C$7:$C$1495,0),0))</f>
        <v/>
      </c>
      <c r="E66" s="306" t="str">
        <f ca="1">IF(B66="+","Unit",IF(ISERROR(OFFSET('HARGA SATUAN'!$E$6,MATCH(RAB!C66,'HARGA SATUAN'!$C$7:$C$1495,0),0)),"",OFFSET('HARGA SATUAN'!$E$6,MATCH(RAB!C66,'HARGA SATUAN'!$C$7:$C$1495,0),0)))</f>
        <v/>
      </c>
      <c r="F66" s="456"/>
      <c r="G66" s="307">
        <f ca="1">IF(ISERROR(OFFSET('HARGA SATUAN'!$I$6,MATCH(RAB!C66,'HARGA SATUAN'!$C$7:$C$1495,0),0)),0,OFFSET('HARGA SATUAN'!$I$6,MATCH(RAB!C66,'HARGA SATUAN'!$C$7:$C$1495,0),0))</f>
        <v>0</v>
      </c>
      <c r="H66" s="308">
        <f t="shared" ca="1" si="5"/>
        <v>0</v>
      </c>
      <c r="I66" s="308">
        <f t="shared" ca="1" si="6"/>
        <v>0</v>
      </c>
      <c r="J66" s="308">
        <f t="shared" ca="1" si="7"/>
        <v>0</v>
      </c>
      <c r="K66" s="309">
        <f t="shared" ca="1" si="8"/>
        <v>0</v>
      </c>
      <c r="L66" s="316"/>
      <c r="M66" s="289"/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>
      <c r="A67" s="283"/>
      <c r="B67" s="725" t="s">
        <v>1035</v>
      </c>
      <c r="C67" s="726" t="s">
        <v>1634</v>
      </c>
      <c r="D67" s="305" t="str">
        <f ca="1">IF(ISERROR(OFFSET('HARGA SATUAN'!$D$6,MATCH(RAB!C67,'HARGA SATUAN'!$C$7:$C$1495,0),0)),"",OFFSET('HARGA SATUAN'!$D$6,MATCH(RAB!C67,'HARGA SATUAN'!$C$7:$C$1495,0),0))</f>
        <v/>
      </c>
      <c r="E67" s="306" t="str">
        <f ca="1">IF(B67="+","Unit",IF(ISERROR(OFFSET('HARGA SATUAN'!$E$6,MATCH(RAB!C67,'HARGA SATUAN'!$C$7:$C$1495,0),0)),"",OFFSET('HARGA SATUAN'!$E$6,MATCH(RAB!C67,'HARGA SATUAN'!$C$7:$C$1495,0),0)))</f>
        <v>Unit</v>
      </c>
      <c r="F67" s="728">
        <v>3</v>
      </c>
      <c r="G67" s="307">
        <f ca="1">IF(ISERROR(OFFSET('HARGA SATUAN'!$I$6,MATCH(RAB!C67,'HARGA SATUAN'!$C$7:$C$1495,0),0)),0,OFFSET('HARGA SATUAN'!$I$6,MATCH(RAB!C67,'HARGA SATUAN'!$C$7:$C$1495,0),0))</f>
        <v>0</v>
      </c>
      <c r="H67" s="308">
        <f t="shared" ca="1" si="5"/>
        <v>0</v>
      </c>
      <c r="I67" s="308">
        <f t="shared" ca="1" si="6"/>
        <v>0</v>
      </c>
      <c r="J67" s="308">
        <f t="shared" ca="1" si="7"/>
        <v>0</v>
      </c>
      <c r="K67" s="309">
        <f t="shared" ca="1" si="8"/>
        <v>0</v>
      </c>
      <c r="L67" s="316"/>
      <c r="M67" s="289"/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>
      <c r="A68" s="283"/>
      <c r="B68" s="725">
        <v>1</v>
      </c>
      <c r="C68" s="726" t="s">
        <v>262</v>
      </c>
      <c r="D68" s="305" t="str">
        <f ca="1">IF(ISERROR(OFFSET('HARGA SATUAN'!$D$6,MATCH(RAB!C68,'HARGA SATUAN'!$C$7:$C$1495,0),0)),"",OFFSET('HARGA SATUAN'!$D$6,MATCH(RAB!C68,'HARGA SATUAN'!$C$7:$C$1495,0),0))</f>
        <v>HDW</v>
      </c>
      <c r="E68" s="306" t="str">
        <f ca="1">IF(B68="+","Unit",IF(ISERROR(OFFSET('HARGA SATUAN'!$E$6,MATCH(RAB!C68,'HARGA SATUAN'!$C$7:$C$1495,0),0)),"",OFFSET('HARGA SATUAN'!$E$6,MATCH(RAB!C68,'HARGA SATUAN'!$C$7:$C$1495,0),0)))</f>
        <v>Bh</v>
      </c>
      <c r="F68" s="728">
        <f>F67*1</f>
        <v>3</v>
      </c>
      <c r="G68" s="307">
        <f ca="1">IF(ISERROR(OFFSET('HARGA SATUAN'!$I$6,MATCH(RAB!C68,'HARGA SATUAN'!$C$7:$C$1495,0),0)),0,OFFSET('HARGA SATUAN'!$I$6,MATCH(RAB!C68,'HARGA SATUAN'!$C$7:$C$1495,0),0))</f>
        <v>104200</v>
      </c>
      <c r="H68" s="308">
        <f t="shared" ca="1" si="5"/>
        <v>0</v>
      </c>
      <c r="I68" s="308">
        <f t="shared" ca="1" si="6"/>
        <v>312600</v>
      </c>
      <c r="J68" s="308">
        <f t="shared" ca="1" si="7"/>
        <v>0</v>
      </c>
      <c r="K68" s="309">
        <f t="shared" ca="1" si="8"/>
        <v>312600</v>
      </c>
      <c r="L68" s="316"/>
      <c r="M68" s="289"/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>
      <c r="A69" s="283"/>
      <c r="B69" s="725">
        <v>2</v>
      </c>
      <c r="C69" s="726" t="s">
        <v>596</v>
      </c>
      <c r="D69" s="305" t="str">
        <f ca="1">IF(ISERROR(OFFSET('HARGA SATUAN'!$D$6,MATCH(RAB!C69,'HARGA SATUAN'!$C$7:$C$1495,0),0)),"",OFFSET('HARGA SATUAN'!$D$6,MATCH(RAB!C69,'HARGA SATUAN'!$C$7:$C$1495,0),0))</f>
        <v>HDW</v>
      </c>
      <c r="E69" s="306" t="str">
        <f ca="1">IF(B69="+","Unit",IF(ISERROR(OFFSET('HARGA SATUAN'!$E$6,MATCH(RAB!C69,'HARGA SATUAN'!$C$7:$C$1495,0),0)),"",OFFSET('HARGA SATUAN'!$E$6,MATCH(RAB!C69,'HARGA SATUAN'!$C$7:$C$1495,0),0)))</f>
        <v>Bh</v>
      </c>
      <c r="F69" s="728">
        <f>F67*1</f>
        <v>3</v>
      </c>
      <c r="G69" s="307">
        <f ca="1">IF(ISERROR(OFFSET('HARGA SATUAN'!$I$6,MATCH(RAB!C69,'HARGA SATUAN'!$C$7:$C$1495,0),0)),0,OFFSET('HARGA SATUAN'!$I$6,MATCH(RAB!C69,'HARGA SATUAN'!$C$7:$C$1495,0),0))</f>
        <v>120000</v>
      </c>
      <c r="H69" s="308">
        <f t="shared" ca="1" si="5"/>
        <v>0</v>
      </c>
      <c r="I69" s="308">
        <f t="shared" ca="1" si="6"/>
        <v>360000</v>
      </c>
      <c r="J69" s="308">
        <f t="shared" ca="1" si="7"/>
        <v>0</v>
      </c>
      <c r="K69" s="309">
        <f t="shared" ca="1" si="8"/>
        <v>360000</v>
      </c>
      <c r="L69" s="316"/>
      <c r="M69" s="289"/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>
      <c r="A70" s="283"/>
      <c r="B70" s="725">
        <v>4</v>
      </c>
      <c r="C70" s="726" t="s">
        <v>214</v>
      </c>
      <c r="D70" s="305" t="str">
        <f ca="1">IF(ISERROR(OFFSET('HARGA SATUAN'!$D$6,MATCH(RAB!C70,'HARGA SATUAN'!$C$7:$C$1495,0),0)),"",OFFSET('HARGA SATUAN'!$D$6,MATCH(RAB!C70,'HARGA SATUAN'!$C$7:$C$1495,0),0))</f>
        <v>HDW</v>
      </c>
      <c r="E70" s="306" t="str">
        <f ca="1">IF(B70="+","Unit",IF(ISERROR(OFFSET('HARGA SATUAN'!$E$6,MATCH(RAB!C70,'HARGA SATUAN'!$C$7:$C$1495,0),0)),"",OFFSET('HARGA SATUAN'!$E$6,MATCH(RAB!C70,'HARGA SATUAN'!$C$7:$C$1495,0),0)))</f>
        <v>Bh</v>
      </c>
      <c r="F70" s="456">
        <f>F67*1</f>
        <v>3</v>
      </c>
      <c r="G70" s="307">
        <f ca="1">IF(ISERROR(OFFSET('HARGA SATUAN'!$I$6,MATCH(RAB!C70,'HARGA SATUAN'!$C$7:$C$1495,0),0)),0,OFFSET('HARGA SATUAN'!$I$6,MATCH(RAB!C70,'HARGA SATUAN'!$C$7:$C$1495,0),0))</f>
        <v>4500</v>
      </c>
      <c r="H70" s="308">
        <f t="shared" ca="1" si="5"/>
        <v>0</v>
      </c>
      <c r="I70" s="308">
        <f t="shared" ca="1" si="6"/>
        <v>13500</v>
      </c>
      <c r="J70" s="308">
        <f t="shared" ca="1" si="7"/>
        <v>0</v>
      </c>
      <c r="K70" s="309">
        <f t="shared" ca="1" si="8"/>
        <v>13500</v>
      </c>
      <c r="L70" s="316"/>
      <c r="M70" s="289"/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>
      <c r="A71" s="283"/>
      <c r="B71" s="725">
        <v>3</v>
      </c>
      <c r="C71" s="726" t="s">
        <v>767</v>
      </c>
      <c r="D71" s="305" t="str">
        <f ca="1">IF(ISERROR(OFFSET('HARGA SATUAN'!$D$6,MATCH(RAB!C71,'HARGA SATUAN'!$C$7:$C$1495,0),0)),"",OFFSET('HARGA SATUAN'!$D$6,MATCH(RAB!C71,'HARGA SATUAN'!$C$7:$C$1495,0),0))</f>
        <v>JASA</v>
      </c>
      <c r="E71" s="306" t="str">
        <f ca="1">IF(B71="+","Unit",IF(ISERROR(OFFSET('HARGA SATUAN'!$E$6,MATCH(RAB!C71,'HARGA SATUAN'!$C$7:$C$1495,0),0)),"",OFFSET('HARGA SATUAN'!$E$6,MATCH(RAB!C71,'HARGA SATUAN'!$C$7:$C$1495,0),0)))</f>
        <v>Unit</v>
      </c>
      <c r="F71" s="728">
        <f>F67*1</f>
        <v>3</v>
      </c>
      <c r="G71" s="307">
        <f ca="1">IF(ISERROR(OFFSET('HARGA SATUAN'!$I$6,MATCH(RAB!C71,'HARGA SATUAN'!$C$7:$C$1495,0),0)),0,OFFSET('HARGA SATUAN'!$I$6,MATCH(RAB!C71,'HARGA SATUAN'!$C$7:$C$1495,0),0))</f>
        <v>55500</v>
      </c>
      <c r="H71" s="308">
        <f t="shared" ca="1" si="5"/>
        <v>0</v>
      </c>
      <c r="I71" s="308">
        <f t="shared" ca="1" si="6"/>
        <v>0</v>
      </c>
      <c r="J71" s="308">
        <f t="shared" ca="1" si="7"/>
        <v>166500</v>
      </c>
      <c r="K71" s="309">
        <f t="shared" ca="1" si="8"/>
        <v>166500</v>
      </c>
      <c r="L71" s="316"/>
      <c r="M71" s="289"/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>
      <c r="A72" s="283"/>
      <c r="B72" s="454"/>
      <c r="C72" s="455"/>
      <c r="D72" s="305" t="str">
        <f ca="1">IF(ISERROR(OFFSET('HARGA SATUAN'!$D$6,MATCH(RAB!C72,'HARGA SATUAN'!$C$7:$C$1495,0),0)),"",OFFSET('HARGA SATUAN'!$D$6,MATCH(RAB!C72,'HARGA SATUAN'!$C$7:$C$1495,0),0))</f>
        <v/>
      </c>
      <c r="E72" s="306" t="str">
        <f ca="1">IF(B72="+","Unit",IF(ISERROR(OFFSET('HARGA SATUAN'!$E$6,MATCH(RAB!C72,'HARGA SATUAN'!$C$7:$C$1495,0),0)),"",OFFSET('HARGA SATUAN'!$E$6,MATCH(RAB!C72,'HARGA SATUAN'!$C$7:$C$1495,0),0)))</f>
        <v/>
      </c>
      <c r="F72" s="456"/>
      <c r="G72" s="307">
        <f ca="1">IF(ISERROR(OFFSET('HARGA SATUAN'!$I$6,MATCH(RAB!C72,'HARGA SATUAN'!$C$7:$C$1495,0),0)),0,OFFSET('HARGA SATUAN'!$I$6,MATCH(RAB!C72,'HARGA SATUAN'!$C$7:$C$1495,0),0))</f>
        <v>0</v>
      </c>
      <c r="H72" s="308">
        <f t="shared" ca="1" si="5"/>
        <v>0</v>
      </c>
      <c r="I72" s="308">
        <f t="shared" ca="1" si="6"/>
        <v>0</v>
      </c>
      <c r="J72" s="308">
        <f t="shared" ca="1" si="7"/>
        <v>0</v>
      </c>
      <c r="K72" s="309">
        <f t="shared" ca="1" si="8"/>
        <v>0</v>
      </c>
      <c r="L72" s="316"/>
      <c r="M72" s="289"/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>
      <c r="A73" s="283"/>
      <c r="B73" s="725" t="s">
        <v>1035</v>
      </c>
      <c r="C73" s="726" t="s">
        <v>1635</v>
      </c>
      <c r="D73" s="305" t="str">
        <f ca="1">IF(ISERROR(OFFSET('HARGA SATUAN'!$D$6,MATCH(RAB!C73,'HARGA SATUAN'!$C$7:$C$1495,0),0)),"",OFFSET('HARGA SATUAN'!$D$6,MATCH(RAB!C73,'HARGA SATUAN'!$C$7:$C$1495,0),0))</f>
        <v/>
      </c>
      <c r="E73" s="306" t="str">
        <f ca="1">IF(B73="+","Unit",IF(ISERROR(OFFSET('HARGA SATUAN'!$E$6,MATCH(RAB!C73,'HARGA SATUAN'!$C$7:$C$1495,0),0)),"",OFFSET('HARGA SATUAN'!$E$6,MATCH(RAB!C73,'HARGA SATUAN'!$C$7:$C$1495,0),0)))</f>
        <v>Unit</v>
      </c>
      <c r="F73" s="456">
        <v>3</v>
      </c>
      <c r="G73" s="307">
        <f ca="1">IF(ISERROR(OFFSET('HARGA SATUAN'!$I$6,MATCH(RAB!C73,'HARGA SATUAN'!$C$7:$C$1495,0),0)),0,OFFSET('HARGA SATUAN'!$I$6,MATCH(RAB!C73,'HARGA SATUAN'!$C$7:$C$1495,0),0))</f>
        <v>0</v>
      </c>
      <c r="H73" s="308">
        <f t="shared" ca="1" si="5"/>
        <v>0</v>
      </c>
      <c r="I73" s="308">
        <f t="shared" ca="1" si="6"/>
        <v>0</v>
      </c>
      <c r="J73" s="308">
        <f t="shared" ca="1" si="7"/>
        <v>0</v>
      </c>
      <c r="K73" s="309">
        <f t="shared" ca="1" si="8"/>
        <v>0</v>
      </c>
      <c r="L73" s="316"/>
      <c r="M73" s="289"/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>
      <c r="A74" s="283"/>
      <c r="B74" s="725">
        <v>1</v>
      </c>
      <c r="C74" s="726" t="s">
        <v>30</v>
      </c>
      <c r="D74" s="305" t="str">
        <f ca="1">IF(ISERROR(OFFSET('HARGA SATUAN'!$D$6,MATCH(RAB!C74,'HARGA SATUAN'!$C$7:$C$1495,0),0)),"",OFFSET('HARGA SATUAN'!$D$6,MATCH(RAB!C74,'HARGA SATUAN'!$C$7:$C$1495,0),0))</f>
        <v>HDW</v>
      </c>
      <c r="E74" s="306" t="str">
        <f ca="1">IF(B74="+","Unit",IF(ISERROR(OFFSET('HARGA SATUAN'!$E$6,MATCH(RAB!C74,'HARGA SATUAN'!$C$7:$C$1495,0),0)),"",OFFSET('HARGA SATUAN'!$E$6,MATCH(RAB!C74,'HARGA SATUAN'!$C$7:$C$1495,0),0)))</f>
        <v>Bh</v>
      </c>
      <c r="F74" s="456">
        <f>F73*1</f>
        <v>3</v>
      </c>
      <c r="G74" s="307">
        <f ca="1">IF(ISERROR(OFFSET('HARGA SATUAN'!$I$6,MATCH(RAB!C74,'HARGA SATUAN'!$C$7:$C$1495,0),0)),0,OFFSET('HARGA SATUAN'!$I$6,MATCH(RAB!C74,'HARGA SATUAN'!$C$7:$C$1495,0),0))</f>
        <v>47459</v>
      </c>
      <c r="H74" s="308">
        <f t="shared" ca="1" si="5"/>
        <v>0</v>
      </c>
      <c r="I74" s="308">
        <f t="shared" ca="1" si="6"/>
        <v>142377</v>
      </c>
      <c r="J74" s="308">
        <f t="shared" ca="1" si="7"/>
        <v>0</v>
      </c>
      <c r="K74" s="309">
        <f t="shared" ca="1" si="8"/>
        <v>142377</v>
      </c>
      <c r="L74" s="316"/>
      <c r="M74" s="289"/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>
      <c r="A75" s="283"/>
      <c r="B75" s="725">
        <v>2</v>
      </c>
      <c r="C75" s="726" t="s">
        <v>32</v>
      </c>
      <c r="D75" s="305" t="str">
        <f ca="1">IF(ISERROR(OFFSET('HARGA SATUAN'!$D$6,MATCH(RAB!C75,'HARGA SATUAN'!$C$7:$C$1495,0),0)),"",OFFSET('HARGA SATUAN'!$D$6,MATCH(RAB!C75,'HARGA SATUAN'!$C$7:$C$1495,0),0))</f>
        <v>HDW</v>
      </c>
      <c r="E75" s="306" t="str">
        <f ca="1">IF(B75="+","Unit",IF(ISERROR(OFFSET('HARGA SATUAN'!$E$6,MATCH(RAB!C75,'HARGA SATUAN'!$C$7:$C$1495,0),0)),"",OFFSET('HARGA SATUAN'!$E$6,MATCH(RAB!C75,'HARGA SATUAN'!$C$7:$C$1495,0),0)))</f>
        <v>Mtr</v>
      </c>
      <c r="F75" s="456">
        <f>F73*1</f>
        <v>3</v>
      </c>
      <c r="G75" s="307">
        <f ca="1">IF(ISERROR(OFFSET('HARGA SATUAN'!$I$6,MATCH(RAB!C75,'HARGA SATUAN'!$C$7:$C$1495,0),0)),0,OFFSET('HARGA SATUAN'!$I$6,MATCH(RAB!C75,'HARGA SATUAN'!$C$7:$C$1495,0),0))</f>
        <v>30000</v>
      </c>
      <c r="H75" s="308">
        <f t="shared" ca="1" si="5"/>
        <v>0</v>
      </c>
      <c r="I75" s="308">
        <f t="shared" ca="1" si="6"/>
        <v>90000</v>
      </c>
      <c r="J75" s="308">
        <f t="shared" ca="1" si="7"/>
        <v>0</v>
      </c>
      <c r="K75" s="309">
        <f t="shared" ca="1" si="8"/>
        <v>90000</v>
      </c>
      <c r="L75" s="316"/>
      <c r="M75" s="289"/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>
      <c r="A76" s="283"/>
      <c r="B76" s="725">
        <v>3</v>
      </c>
      <c r="C76" s="726" t="s">
        <v>33</v>
      </c>
      <c r="D76" s="305" t="str">
        <f ca="1">IF(ISERROR(OFFSET('HARGA SATUAN'!$D$6,MATCH(RAB!C76,'HARGA SATUAN'!$C$7:$C$1495,0),0)),"",OFFSET('HARGA SATUAN'!$D$6,MATCH(RAB!C76,'HARGA SATUAN'!$C$7:$C$1495,0),0))</f>
        <v>HDW</v>
      </c>
      <c r="E76" s="306" t="str">
        <f ca="1">IF(B76="+","Unit",IF(ISERROR(OFFSET('HARGA SATUAN'!$E$6,MATCH(RAB!C76,'HARGA SATUAN'!$C$7:$C$1495,0),0)),"",OFFSET('HARGA SATUAN'!$E$6,MATCH(RAB!C76,'HARGA SATUAN'!$C$7:$C$1495,0),0)))</f>
        <v>Bh</v>
      </c>
      <c r="F76" s="456">
        <f>F73*1</f>
        <v>3</v>
      </c>
      <c r="G76" s="307">
        <f ca="1">IF(ISERROR(OFFSET('HARGA SATUAN'!$I$6,MATCH(RAB!C76,'HARGA SATUAN'!$C$7:$C$1495,0),0)),0,OFFSET('HARGA SATUAN'!$I$6,MATCH(RAB!C76,'HARGA SATUAN'!$C$7:$C$1495,0),0))</f>
        <v>9500</v>
      </c>
      <c r="H76" s="308">
        <f t="shared" ca="1" si="5"/>
        <v>0</v>
      </c>
      <c r="I76" s="308">
        <f t="shared" ca="1" si="6"/>
        <v>28500</v>
      </c>
      <c r="J76" s="308">
        <f t="shared" ca="1" si="7"/>
        <v>0</v>
      </c>
      <c r="K76" s="309">
        <f t="shared" ca="1" si="8"/>
        <v>28500</v>
      </c>
      <c r="L76" s="316"/>
      <c r="M76" s="289"/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>
      <c r="A77" s="283"/>
      <c r="B77" s="725">
        <v>4</v>
      </c>
      <c r="C77" s="726" t="s">
        <v>738</v>
      </c>
      <c r="D77" s="305" t="str">
        <f ca="1">IF(ISERROR(OFFSET('HARGA SATUAN'!$D$6,MATCH(RAB!C77,'HARGA SATUAN'!$C$7:$C$1495,0),0)),"",OFFSET('HARGA SATUAN'!$D$6,MATCH(RAB!C77,'HARGA SATUAN'!$C$7:$C$1495,0),0))</f>
        <v>JASA</v>
      </c>
      <c r="E77" s="306" t="str">
        <f ca="1">IF(B77="+","Unit",IF(ISERROR(OFFSET('HARGA SATUAN'!$E$6,MATCH(RAB!C77,'HARGA SATUAN'!$C$7:$C$1495,0),0)),"",OFFSET('HARGA SATUAN'!$E$6,MATCH(RAB!C77,'HARGA SATUAN'!$C$7:$C$1495,0),0)))</f>
        <v>Unit</v>
      </c>
      <c r="F77" s="456">
        <f>F73*1</f>
        <v>3</v>
      </c>
      <c r="G77" s="307">
        <f ca="1">IF(ISERROR(OFFSET('HARGA SATUAN'!$I$6,MATCH(RAB!C77,'HARGA SATUAN'!$C$7:$C$1495,0),0)),0,OFFSET('HARGA SATUAN'!$I$6,MATCH(RAB!C77,'HARGA SATUAN'!$C$7:$C$1495,0),0))</f>
        <v>21200</v>
      </c>
      <c r="H77" s="308">
        <f t="shared" ca="1" si="5"/>
        <v>0</v>
      </c>
      <c r="I77" s="308">
        <f t="shared" ca="1" si="6"/>
        <v>0</v>
      </c>
      <c r="J77" s="308">
        <f t="shared" ca="1" si="7"/>
        <v>63600</v>
      </c>
      <c r="K77" s="309">
        <f t="shared" ca="1" si="8"/>
        <v>63600</v>
      </c>
      <c r="L77" s="316"/>
      <c r="M77" s="289"/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>
      <c r="A78" s="283"/>
      <c r="B78" s="454"/>
      <c r="C78" s="455"/>
      <c r="D78" s="305" t="str">
        <f ca="1">IF(ISERROR(OFFSET('HARGA SATUAN'!$D$6,MATCH(RAB!C78,'HARGA SATUAN'!$C$7:$C$1495,0),0)),"",OFFSET('HARGA SATUAN'!$D$6,MATCH(RAB!C78,'HARGA SATUAN'!$C$7:$C$1495,0),0))</f>
        <v/>
      </c>
      <c r="E78" s="306" t="str">
        <f ca="1">IF(B78="+","Unit",IF(ISERROR(OFFSET('HARGA SATUAN'!$E$6,MATCH(RAB!C78,'HARGA SATUAN'!$C$7:$C$1495,0),0)),"",OFFSET('HARGA SATUAN'!$E$6,MATCH(RAB!C78,'HARGA SATUAN'!$C$7:$C$1495,0),0)))</f>
        <v/>
      </c>
      <c r="F78" s="456"/>
      <c r="G78" s="307">
        <f ca="1">IF(ISERROR(OFFSET('HARGA SATUAN'!$I$6,MATCH(RAB!C78,'HARGA SATUAN'!$C$7:$C$1495,0),0)),0,OFFSET('HARGA SATUAN'!$I$6,MATCH(RAB!C78,'HARGA SATUAN'!$C$7:$C$1495,0),0))</f>
        <v>0</v>
      </c>
      <c r="H78" s="308">
        <f t="shared" ca="1" si="5"/>
        <v>0</v>
      </c>
      <c r="I78" s="308">
        <f t="shared" ca="1" si="6"/>
        <v>0</v>
      </c>
      <c r="J78" s="308">
        <f t="shared" ca="1" si="7"/>
        <v>0</v>
      </c>
      <c r="K78" s="309">
        <f t="shared" ca="1" si="8"/>
        <v>0</v>
      </c>
      <c r="L78" s="316"/>
      <c r="M78" s="289"/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 s="317" customFormat="1">
      <c r="A79" s="283"/>
      <c r="B79" s="725" t="s">
        <v>1035</v>
      </c>
      <c r="C79" s="726" t="s">
        <v>1636</v>
      </c>
      <c r="D79" s="305" t="str">
        <f ca="1">IF(ISERROR(OFFSET('HARGA SATUAN'!$D$6,MATCH(RAB!C79,'HARGA SATUAN'!$C$7:$C$1495,0),0)),"",OFFSET('HARGA SATUAN'!$D$6,MATCH(RAB!C79,'HARGA SATUAN'!$C$7:$C$1495,0),0))</f>
        <v/>
      </c>
      <c r="E79" s="306" t="str">
        <f ca="1">IF(B79="+","Unit",IF(ISERROR(OFFSET('HARGA SATUAN'!$E$6,MATCH(RAB!C79,'HARGA SATUAN'!$C$7:$C$1495,0),0)),"",OFFSET('HARGA SATUAN'!$E$6,MATCH(RAB!C79,'HARGA SATUAN'!$C$7:$C$1495,0),0)))</f>
        <v>Unit</v>
      </c>
      <c r="F79" s="456">
        <v>5</v>
      </c>
      <c r="G79" s="307">
        <f ca="1">IF(ISERROR(OFFSET('HARGA SATUAN'!$I$6,MATCH(RAB!C79,'HARGA SATUAN'!$C$7:$C$1495,0),0)),0,OFFSET('HARGA SATUAN'!$I$6,MATCH(RAB!C79,'HARGA SATUAN'!$C$7:$C$1495,0),0))</f>
        <v>0</v>
      </c>
      <c r="H79" s="308">
        <f t="shared" ca="1" si="5"/>
        <v>0</v>
      </c>
      <c r="I79" s="308">
        <f t="shared" ca="1" si="6"/>
        <v>0</v>
      </c>
      <c r="J79" s="308">
        <f t="shared" ca="1" si="7"/>
        <v>0</v>
      </c>
      <c r="K79" s="309">
        <f t="shared" ca="1" si="8"/>
        <v>0</v>
      </c>
      <c r="L79" s="316"/>
      <c r="M79" s="289"/>
      <c r="N79" s="316"/>
      <c r="O79" s="310"/>
      <c r="P79" s="310"/>
      <c r="Q79" s="291"/>
      <c r="R79" s="283"/>
      <c r="S79" s="311"/>
      <c r="T79" s="288"/>
      <c r="U79" s="288"/>
      <c r="V79" s="288"/>
    </row>
    <row r="80" spans="1:22" s="317" customFormat="1">
      <c r="A80" s="283"/>
      <c r="B80" s="725">
        <v>1</v>
      </c>
      <c r="C80" s="726" t="s">
        <v>30</v>
      </c>
      <c r="D80" s="305" t="str">
        <f ca="1">IF(ISERROR(OFFSET('HARGA SATUAN'!$D$6,MATCH(RAB!C80,'HARGA SATUAN'!$C$7:$C$1495,0),0)),"",OFFSET('HARGA SATUAN'!$D$6,MATCH(RAB!C80,'HARGA SATUAN'!$C$7:$C$1495,0),0))</f>
        <v>HDW</v>
      </c>
      <c r="E80" s="306" t="str">
        <f ca="1">IF(B80="+","Unit",IF(ISERROR(OFFSET('HARGA SATUAN'!$E$6,MATCH(RAB!C80,'HARGA SATUAN'!$C$7:$C$1495,0),0)),"",OFFSET('HARGA SATUAN'!$E$6,MATCH(RAB!C80,'HARGA SATUAN'!$C$7:$C$1495,0),0)))</f>
        <v>Bh</v>
      </c>
      <c r="F80" s="456">
        <f>F79*1</f>
        <v>5</v>
      </c>
      <c r="G80" s="307">
        <f ca="1">IF(ISERROR(OFFSET('HARGA SATUAN'!$I$6,MATCH(RAB!C80,'HARGA SATUAN'!$C$7:$C$1495,0),0)),0,OFFSET('HARGA SATUAN'!$I$6,MATCH(RAB!C80,'HARGA SATUAN'!$C$7:$C$1495,0),0))</f>
        <v>47459</v>
      </c>
      <c r="H80" s="308">
        <f t="shared" ca="1" si="5"/>
        <v>0</v>
      </c>
      <c r="I80" s="308">
        <f t="shared" ca="1" si="6"/>
        <v>237295</v>
      </c>
      <c r="J80" s="308">
        <f t="shared" ca="1" si="7"/>
        <v>0</v>
      </c>
      <c r="K80" s="309">
        <f t="shared" ca="1" si="8"/>
        <v>237295</v>
      </c>
      <c r="L80" s="316"/>
      <c r="M80" s="289"/>
      <c r="N80" s="316"/>
      <c r="O80" s="310"/>
      <c r="P80" s="310"/>
      <c r="Q80" s="291"/>
      <c r="R80" s="283"/>
      <c r="S80" s="311"/>
      <c r="T80" s="288"/>
      <c r="U80" s="288"/>
      <c r="V80" s="288"/>
    </row>
    <row r="81" spans="1:22" s="317" customFormat="1">
      <c r="A81" s="283"/>
      <c r="B81" s="725">
        <v>2</v>
      </c>
      <c r="C81" s="726" t="s">
        <v>32</v>
      </c>
      <c r="D81" s="305" t="str">
        <f ca="1">IF(ISERROR(OFFSET('HARGA SATUAN'!$D$6,MATCH(RAB!C81,'HARGA SATUAN'!$C$7:$C$1495,0),0)),"",OFFSET('HARGA SATUAN'!$D$6,MATCH(RAB!C81,'HARGA SATUAN'!$C$7:$C$1495,0),0))</f>
        <v>HDW</v>
      </c>
      <c r="E81" s="306" t="str">
        <f ca="1">IF(B81="+","Unit",IF(ISERROR(OFFSET('HARGA SATUAN'!$E$6,MATCH(RAB!C81,'HARGA SATUAN'!$C$7:$C$1495,0),0)),"",OFFSET('HARGA SATUAN'!$E$6,MATCH(RAB!C81,'HARGA SATUAN'!$C$7:$C$1495,0),0)))</f>
        <v>Mtr</v>
      </c>
      <c r="F81" s="456">
        <f>F79*0.8</f>
        <v>4</v>
      </c>
      <c r="G81" s="307">
        <f ca="1">IF(ISERROR(OFFSET('HARGA SATUAN'!$I$6,MATCH(RAB!C81,'HARGA SATUAN'!$C$7:$C$1495,0),0)),0,OFFSET('HARGA SATUAN'!$I$6,MATCH(RAB!C81,'HARGA SATUAN'!$C$7:$C$1495,0),0))</f>
        <v>30000</v>
      </c>
      <c r="H81" s="308">
        <f t="shared" ca="1" si="5"/>
        <v>0</v>
      </c>
      <c r="I81" s="308">
        <f t="shared" ca="1" si="6"/>
        <v>120000</v>
      </c>
      <c r="J81" s="308">
        <f t="shared" ca="1" si="7"/>
        <v>0</v>
      </c>
      <c r="K81" s="309">
        <f t="shared" ca="1" si="8"/>
        <v>120000</v>
      </c>
      <c r="L81" s="316"/>
      <c r="M81" s="289"/>
      <c r="N81" s="316"/>
      <c r="O81" s="310"/>
      <c r="P81" s="310"/>
      <c r="Q81" s="291"/>
      <c r="R81" s="283"/>
      <c r="S81" s="311"/>
      <c r="T81" s="288"/>
      <c r="U81" s="288"/>
      <c r="V81" s="288"/>
    </row>
    <row r="82" spans="1:22" s="317" customFormat="1">
      <c r="A82" s="283"/>
      <c r="B82" s="725">
        <v>3</v>
      </c>
      <c r="C82" s="726" t="s">
        <v>33</v>
      </c>
      <c r="D82" s="305" t="str">
        <f ca="1">IF(ISERROR(OFFSET('HARGA SATUAN'!$D$6,MATCH(RAB!C82,'HARGA SATUAN'!$C$7:$C$1495,0),0)),"",OFFSET('HARGA SATUAN'!$D$6,MATCH(RAB!C82,'HARGA SATUAN'!$C$7:$C$1495,0),0))</f>
        <v>HDW</v>
      </c>
      <c r="E82" s="306" t="str">
        <f ca="1">IF(B82="+","Unit",IF(ISERROR(OFFSET('HARGA SATUAN'!$E$6,MATCH(RAB!C82,'HARGA SATUAN'!$C$7:$C$1495,0),0)),"",OFFSET('HARGA SATUAN'!$E$6,MATCH(RAB!C82,'HARGA SATUAN'!$C$7:$C$1495,0),0)))</f>
        <v>Bh</v>
      </c>
      <c r="F82" s="456">
        <f>F79*1</f>
        <v>5</v>
      </c>
      <c r="G82" s="307">
        <f ca="1">IF(ISERROR(OFFSET('HARGA SATUAN'!$I$6,MATCH(RAB!C82,'HARGA SATUAN'!$C$7:$C$1495,0),0)),0,OFFSET('HARGA SATUAN'!$I$6,MATCH(RAB!C82,'HARGA SATUAN'!$C$7:$C$1495,0),0))</f>
        <v>9500</v>
      </c>
      <c r="H82" s="308">
        <f t="shared" ca="1" si="5"/>
        <v>0</v>
      </c>
      <c r="I82" s="308">
        <f t="shared" ca="1" si="6"/>
        <v>47500</v>
      </c>
      <c r="J82" s="308">
        <f t="shared" ca="1" si="7"/>
        <v>0</v>
      </c>
      <c r="K82" s="309">
        <f t="shared" ca="1" si="8"/>
        <v>47500</v>
      </c>
      <c r="L82" s="316"/>
      <c r="M82" s="289"/>
      <c r="N82" s="316"/>
      <c r="O82" s="310"/>
      <c r="P82" s="310"/>
      <c r="Q82" s="291"/>
      <c r="R82" s="283"/>
      <c r="S82" s="311"/>
      <c r="T82" s="288"/>
      <c r="U82" s="288"/>
      <c r="V82" s="288"/>
    </row>
    <row r="83" spans="1:22" s="317" customFormat="1">
      <c r="A83" s="283"/>
      <c r="B83" s="725">
        <v>4</v>
      </c>
      <c r="C83" s="726" t="s">
        <v>737</v>
      </c>
      <c r="D83" s="305" t="str">
        <f ca="1">IF(ISERROR(OFFSET('HARGA SATUAN'!$D$6,MATCH(RAB!C83,'HARGA SATUAN'!$C$7:$C$1495,0),0)),"",OFFSET('HARGA SATUAN'!$D$6,MATCH(RAB!C83,'HARGA SATUAN'!$C$7:$C$1495,0),0))</f>
        <v>JASA</v>
      </c>
      <c r="E83" s="306" t="str">
        <f ca="1">IF(B83="+","Unit",IF(ISERROR(OFFSET('HARGA SATUAN'!$E$6,MATCH(RAB!C83,'HARGA SATUAN'!$C$7:$C$1495,0),0)),"",OFFSET('HARGA SATUAN'!$E$6,MATCH(RAB!C83,'HARGA SATUAN'!$C$7:$C$1495,0),0)))</f>
        <v>Unit</v>
      </c>
      <c r="F83" s="456">
        <f>F79*1</f>
        <v>5</v>
      </c>
      <c r="G83" s="307">
        <f ca="1">IF(ISERROR(OFFSET('HARGA SATUAN'!$I$6,MATCH(RAB!C83,'HARGA SATUAN'!$C$7:$C$1495,0),0)),0,OFFSET('HARGA SATUAN'!$I$6,MATCH(RAB!C83,'HARGA SATUAN'!$C$7:$C$1495,0),0))</f>
        <v>16200</v>
      </c>
      <c r="H83" s="308">
        <f t="shared" ca="1" si="5"/>
        <v>0</v>
      </c>
      <c r="I83" s="308">
        <f t="shared" ca="1" si="6"/>
        <v>0</v>
      </c>
      <c r="J83" s="308">
        <f t="shared" ca="1" si="7"/>
        <v>81000</v>
      </c>
      <c r="K83" s="309">
        <f t="shared" ca="1" si="8"/>
        <v>81000</v>
      </c>
      <c r="L83" s="316"/>
      <c r="M83" s="289"/>
      <c r="N83" s="316"/>
      <c r="O83" s="310"/>
      <c r="P83" s="310"/>
      <c r="Q83" s="291"/>
      <c r="R83" s="283"/>
      <c r="S83" s="311"/>
      <c r="T83" s="288"/>
      <c r="U83" s="288"/>
      <c r="V83" s="288"/>
    </row>
    <row r="84" spans="1:22" s="317" customFormat="1">
      <c r="A84" s="283"/>
      <c r="B84" s="450"/>
      <c r="C84" s="451"/>
      <c r="D84" s="305" t="str">
        <f ca="1">IF(ISERROR(OFFSET('HARGA SATUAN'!$D$6,MATCH(RAB!C84,'HARGA SATUAN'!$C$7:$C$1495,0),0)),"",OFFSET('HARGA SATUAN'!$D$6,MATCH(RAB!C84,'HARGA SATUAN'!$C$7:$C$1495,0),0))</f>
        <v/>
      </c>
      <c r="E84" s="306" t="str">
        <f ca="1">IF(B84="+","Unit",IF(ISERROR(OFFSET('HARGA SATUAN'!$E$6,MATCH(RAB!C84,'HARGA SATUAN'!$C$7:$C$1495,0),0)),"",OFFSET('HARGA SATUAN'!$E$6,MATCH(RAB!C84,'HARGA SATUAN'!$C$7:$C$1495,0),0)))</f>
        <v/>
      </c>
      <c r="F84" s="458"/>
      <c r="G84" s="307">
        <f ca="1">IF(ISERROR(OFFSET('HARGA SATUAN'!$I$6,MATCH(RAB!C84,'HARGA SATUAN'!$C$7:$C$1495,0),0)),0,OFFSET('HARGA SATUAN'!$I$6,MATCH(RAB!C84,'HARGA SATUAN'!$C$7:$C$1495,0),0))</f>
        <v>0</v>
      </c>
      <c r="H84" s="308">
        <f t="shared" ref="H84:H105" ca="1" si="10">IF(OR(D84="MDU",D84="MDU-KD"),(IF($O$3="RAB NON MDU","PLN KD",G84*F84)),0)</f>
        <v>0</v>
      </c>
      <c r="I84" s="308">
        <f t="shared" ref="I84:I105" ca="1" si="11">IF(D84="HDW",G84*F84,0)</f>
        <v>0</v>
      </c>
      <c r="J84" s="308">
        <f t="shared" ref="J84:J105" ca="1" si="12">IF(D84="JASA",G84*F84,0)</f>
        <v>0</v>
      </c>
      <c r="K84" s="309">
        <f t="shared" ref="K84:K105" ca="1" si="13">SUM(H84:J84)</f>
        <v>0</v>
      </c>
      <c r="L84" s="316"/>
      <c r="M84" s="289" t="e">
        <f>IF(AND(F84&gt;0,#REF!=0),"",IF(AND(ISBLANK(F84)=FALSE,K84=0),"WARNING",""))</f>
        <v>#REF!</v>
      </c>
      <c r="N84" s="316"/>
      <c r="O84" s="310"/>
      <c r="P84" s="310"/>
      <c r="Q84" s="291"/>
      <c r="R84" s="283"/>
      <c r="S84" s="311"/>
      <c r="T84" s="288"/>
      <c r="U84" s="288"/>
      <c r="V84" s="288"/>
    </row>
    <row r="85" spans="1:22" s="317" customFormat="1" hidden="1">
      <c r="A85" s="283"/>
      <c r="B85" s="450"/>
      <c r="C85" s="451"/>
      <c r="D85" s="305" t="str">
        <f ca="1">IF(ISERROR(OFFSET('HARGA SATUAN'!$D$6,MATCH(RAB!C85,'HARGA SATUAN'!$C$7:$C$1495,0),0)),"",OFFSET('HARGA SATUAN'!$D$6,MATCH(RAB!C85,'HARGA SATUAN'!$C$7:$C$1495,0),0))</f>
        <v/>
      </c>
      <c r="E85" s="306" t="str">
        <f ca="1">IF(B85="+","Unit",IF(ISERROR(OFFSET('HARGA SATUAN'!$E$6,MATCH(RAB!C85,'HARGA SATUAN'!$C$7:$C$1495,0),0)),"",OFFSET('HARGA SATUAN'!$E$6,MATCH(RAB!C85,'HARGA SATUAN'!$C$7:$C$1495,0),0)))</f>
        <v/>
      </c>
      <c r="F85" s="458"/>
      <c r="G85" s="307">
        <f ca="1">IF(ISERROR(OFFSET('HARGA SATUAN'!$I$6,MATCH(RAB!C85,'HARGA SATUAN'!$C$7:$C$1495,0),0)),0,OFFSET('HARGA SATUAN'!$I$6,MATCH(RAB!C85,'HARGA SATUAN'!$C$7:$C$1495,0),0))</f>
        <v>0</v>
      </c>
      <c r="H85" s="308">
        <f t="shared" ca="1" si="10"/>
        <v>0</v>
      </c>
      <c r="I85" s="308">
        <f t="shared" ca="1" si="11"/>
        <v>0</v>
      </c>
      <c r="J85" s="308">
        <f t="shared" ca="1" si="12"/>
        <v>0</v>
      </c>
      <c r="K85" s="309">
        <f t="shared" ca="1" si="13"/>
        <v>0</v>
      </c>
      <c r="L85" s="316"/>
      <c r="M85" s="289" t="str">
        <f t="shared" ref="M85:M110" ca="1" si="14">IF(AND(F85&gt;0,F84=0),"",IF(AND(ISBLANK(F85)=FALSE,K85=0),"WARNING",""))</f>
        <v/>
      </c>
      <c r="N85" s="316"/>
      <c r="O85" s="310"/>
      <c r="P85" s="310"/>
      <c r="Q85" s="291"/>
      <c r="R85" s="283"/>
      <c r="S85" s="311"/>
      <c r="T85" s="288"/>
      <c r="U85" s="288"/>
      <c r="V85" s="288"/>
    </row>
    <row r="86" spans="1:22" s="317" customFormat="1" hidden="1">
      <c r="A86" s="283"/>
      <c r="B86" s="450"/>
      <c r="C86" s="451"/>
      <c r="D86" s="305" t="str">
        <f ca="1">IF(ISERROR(OFFSET('HARGA SATUAN'!$D$6,MATCH(RAB!C86,'HARGA SATUAN'!$C$7:$C$1495,0),0)),"",OFFSET('HARGA SATUAN'!$D$6,MATCH(RAB!C86,'HARGA SATUAN'!$C$7:$C$1495,0),0))</f>
        <v/>
      </c>
      <c r="E86" s="306" t="str">
        <f ca="1">IF(B86="+","Unit",IF(ISERROR(OFFSET('HARGA SATUAN'!$E$6,MATCH(RAB!C86,'HARGA SATUAN'!$C$7:$C$1495,0),0)),"",OFFSET('HARGA SATUAN'!$E$6,MATCH(RAB!C86,'HARGA SATUAN'!$C$7:$C$1495,0),0)))</f>
        <v/>
      </c>
      <c r="F86" s="458"/>
      <c r="G86" s="307">
        <f ca="1">IF(ISERROR(OFFSET('HARGA SATUAN'!$I$6,MATCH(RAB!C86,'HARGA SATUAN'!$C$7:$C$1495,0),0)),0,OFFSET('HARGA SATUAN'!$I$6,MATCH(RAB!C86,'HARGA SATUAN'!$C$7:$C$1495,0),0))</f>
        <v>0</v>
      </c>
      <c r="H86" s="308">
        <f t="shared" ca="1" si="10"/>
        <v>0</v>
      </c>
      <c r="I86" s="308">
        <f t="shared" ca="1" si="11"/>
        <v>0</v>
      </c>
      <c r="J86" s="308">
        <f t="shared" ca="1" si="12"/>
        <v>0</v>
      </c>
      <c r="K86" s="309">
        <f t="shared" ca="1" si="13"/>
        <v>0</v>
      </c>
      <c r="L86" s="316"/>
      <c r="M86" s="289" t="str">
        <f t="shared" ca="1" si="14"/>
        <v/>
      </c>
      <c r="N86" s="316"/>
      <c r="O86" s="310"/>
      <c r="P86" s="310"/>
      <c r="Q86" s="291"/>
      <c r="R86" s="283"/>
      <c r="S86" s="311"/>
      <c r="T86" s="288"/>
      <c r="U86" s="288"/>
      <c r="V86" s="288"/>
    </row>
    <row r="87" spans="1:22" s="317" customFormat="1" hidden="1">
      <c r="A87" s="283"/>
      <c r="B87" s="450"/>
      <c r="C87" s="451"/>
      <c r="D87" s="305" t="str">
        <f ca="1">IF(ISERROR(OFFSET('HARGA SATUAN'!$D$6,MATCH(RAB!C87,'HARGA SATUAN'!$C$7:$C$1495,0),0)),"",OFFSET('HARGA SATUAN'!$D$6,MATCH(RAB!C87,'HARGA SATUAN'!$C$7:$C$1495,0),0))</f>
        <v/>
      </c>
      <c r="E87" s="306" t="str">
        <f ca="1">IF(B87="+","Unit",IF(ISERROR(OFFSET('HARGA SATUAN'!$E$6,MATCH(RAB!C87,'HARGA SATUAN'!$C$7:$C$1495,0),0)),"",OFFSET('HARGA SATUAN'!$E$6,MATCH(RAB!C87,'HARGA SATUAN'!$C$7:$C$1495,0),0)))</f>
        <v/>
      </c>
      <c r="F87" s="458"/>
      <c r="G87" s="307">
        <f ca="1">IF(ISERROR(OFFSET('HARGA SATUAN'!$I$6,MATCH(RAB!C87,'HARGA SATUAN'!$C$7:$C$1495,0),0)),0,OFFSET('HARGA SATUAN'!$I$6,MATCH(RAB!C87,'HARGA SATUAN'!$C$7:$C$1495,0),0))</f>
        <v>0</v>
      </c>
      <c r="H87" s="308">
        <f t="shared" ca="1" si="10"/>
        <v>0</v>
      </c>
      <c r="I87" s="308">
        <f t="shared" ca="1" si="11"/>
        <v>0</v>
      </c>
      <c r="J87" s="308">
        <f t="shared" ca="1" si="12"/>
        <v>0</v>
      </c>
      <c r="K87" s="309">
        <f t="shared" ca="1" si="13"/>
        <v>0</v>
      </c>
      <c r="L87" s="316"/>
      <c r="M87" s="289" t="str">
        <f t="shared" ca="1" si="14"/>
        <v/>
      </c>
      <c r="N87" s="316"/>
      <c r="O87" s="310"/>
      <c r="P87" s="310"/>
      <c r="Q87" s="291"/>
      <c r="R87" s="283"/>
      <c r="S87" s="311"/>
      <c r="T87" s="288"/>
      <c r="U87" s="288"/>
      <c r="V87" s="288"/>
    </row>
    <row r="88" spans="1:22" s="317" customFormat="1" hidden="1">
      <c r="A88" s="283"/>
      <c r="B88" s="450"/>
      <c r="C88" s="451"/>
      <c r="D88" s="305" t="str">
        <f ca="1">IF(ISERROR(OFFSET('HARGA SATUAN'!$D$6,MATCH(RAB!C88,'HARGA SATUAN'!$C$7:$C$1495,0),0)),"",OFFSET('HARGA SATUAN'!$D$6,MATCH(RAB!C88,'HARGA SATUAN'!$C$7:$C$1495,0),0))</f>
        <v/>
      </c>
      <c r="E88" s="306" t="str">
        <f ca="1">IF(B88="+","Unit",IF(ISERROR(OFFSET('HARGA SATUAN'!$E$6,MATCH(RAB!C88,'HARGA SATUAN'!$C$7:$C$1495,0),0)),"",OFFSET('HARGA SATUAN'!$E$6,MATCH(RAB!C88,'HARGA SATUAN'!$C$7:$C$1495,0),0)))</f>
        <v/>
      </c>
      <c r="F88" s="458"/>
      <c r="G88" s="307">
        <f ca="1">IF(ISERROR(OFFSET('HARGA SATUAN'!$I$6,MATCH(RAB!C88,'HARGA SATUAN'!$C$7:$C$1495,0),0)),0,OFFSET('HARGA SATUAN'!$I$6,MATCH(RAB!C88,'HARGA SATUAN'!$C$7:$C$1495,0),0))</f>
        <v>0</v>
      </c>
      <c r="H88" s="308">
        <f t="shared" ca="1" si="10"/>
        <v>0</v>
      </c>
      <c r="I88" s="308">
        <f t="shared" ca="1" si="11"/>
        <v>0</v>
      </c>
      <c r="J88" s="308">
        <f t="shared" ca="1" si="12"/>
        <v>0</v>
      </c>
      <c r="K88" s="309">
        <f t="shared" ca="1" si="13"/>
        <v>0</v>
      </c>
      <c r="L88" s="316"/>
      <c r="M88" s="289" t="str">
        <f t="shared" ca="1" si="14"/>
        <v/>
      </c>
      <c r="N88" s="316"/>
      <c r="O88" s="310"/>
      <c r="P88" s="310"/>
      <c r="Q88" s="291"/>
      <c r="R88" s="283"/>
      <c r="S88" s="311"/>
      <c r="T88" s="288"/>
      <c r="U88" s="288"/>
      <c r="V88" s="288"/>
    </row>
    <row r="89" spans="1:22" s="317" customFormat="1" hidden="1">
      <c r="A89" s="283"/>
      <c r="B89" s="450"/>
      <c r="C89" s="451"/>
      <c r="D89" s="305" t="str">
        <f ca="1">IF(ISERROR(OFFSET('HARGA SATUAN'!$D$6,MATCH(RAB!C89,'HARGA SATUAN'!$C$7:$C$1495,0),0)),"",OFFSET('HARGA SATUAN'!$D$6,MATCH(RAB!C89,'HARGA SATUAN'!$C$7:$C$1495,0),0))</f>
        <v/>
      </c>
      <c r="E89" s="306" t="str">
        <f ca="1">IF(B89="+","Unit",IF(ISERROR(OFFSET('HARGA SATUAN'!$E$6,MATCH(RAB!C89,'HARGA SATUAN'!$C$7:$C$1495,0),0)),"",OFFSET('HARGA SATUAN'!$E$6,MATCH(RAB!C89,'HARGA SATUAN'!$C$7:$C$1495,0),0)))</f>
        <v/>
      </c>
      <c r="F89" s="458"/>
      <c r="G89" s="307">
        <f ca="1">IF(ISERROR(OFFSET('HARGA SATUAN'!$I$6,MATCH(RAB!C89,'HARGA SATUAN'!$C$7:$C$1495,0),0)),0,OFFSET('HARGA SATUAN'!$I$6,MATCH(RAB!C89,'HARGA SATUAN'!$C$7:$C$1495,0),0))</f>
        <v>0</v>
      </c>
      <c r="H89" s="308">
        <f t="shared" ca="1" si="10"/>
        <v>0</v>
      </c>
      <c r="I89" s="308">
        <f t="shared" ca="1" si="11"/>
        <v>0</v>
      </c>
      <c r="J89" s="308">
        <f t="shared" ca="1" si="12"/>
        <v>0</v>
      </c>
      <c r="K89" s="309">
        <f t="shared" ca="1" si="13"/>
        <v>0</v>
      </c>
      <c r="L89" s="316"/>
      <c r="M89" s="289" t="str">
        <f t="shared" ca="1" si="14"/>
        <v/>
      </c>
      <c r="N89" s="316"/>
      <c r="O89" s="310"/>
      <c r="P89" s="310"/>
      <c r="Q89" s="291"/>
      <c r="R89" s="283"/>
      <c r="S89" s="311"/>
      <c r="T89" s="288"/>
      <c r="U89" s="288"/>
      <c r="V89" s="288"/>
    </row>
    <row r="90" spans="1:22" s="317" customFormat="1" hidden="1">
      <c r="A90" s="283"/>
      <c r="B90" s="450"/>
      <c r="C90" s="451"/>
      <c r="D90" s="305" t="str">
        <f ca="1">IF(ISERROR(OFFSET('HARGA SATUAN'!$D$6,MATCH(RAB!C90,'HARGA SATUAN'!$C$7:$C$1495,0),0)),"",OFFSET('HARGA SATUAN'!$D$6,MATCH(RAB!C90,'HARGA SATUAN'!$C$7:$C$1495,0),0))</f>
        <v/>
      </c>
      <c r="E90" s="306" t="str">
        <f ca="1">IF(B90="+","Unit",IF(ISERROR(OFFSET('HARGA SATUAN'!$E$6,MATCH(RAB!C90,'HARGA SATUAN'!$C$7:$C$1495,0),0)),"",OFFSET('HARGA SATUAN'!$E$6,MATCH(RAB!C90,'HARGA SATUAN'!$C$7:$C$1495,0),0)))</f>
        <v/>
      </c>
      <c r="F90" s="458"/>
      <c r="G90" s="307">
        <f ca="1">IF(ISERROR(OFFSET('HARGA SATUAN'!$I$6,MATCH(RAB!C90,'HARGA SATUAN'!$C$7:$C$1495,0),0)),0,OFFSET('HARGA SATUAN'!$I$6,MATCH(RAB!C90,'HARGA SATUAN'!$C$7:$C$1495,0),0))</f>
        <v>0</v>
      </c>
      <c r="H90" s="308">
        <f t="shared" ca="1" si="10"/>
        <v>0</v>
      </c>
      <c r="I90" s="308">
        <f t="shared" ca="1" si="11"/>
        <v>0</v>
      </c>
      <c r="J90" s="308">
        <f t="shared" ca="1" si="12"/>
        <v>0</v>
      </c>
      <c r="K90" s="309">
        <f t="shared" ca="1" si="13"/>
        <v>0</v>
      </c>
      <c r="L90" s="316"/>
      <c r="M90" s="289" t="str">
        <f t="shared" ca="1" si="14"/>
        <v/>
      </c>
      <c r="N90" s="316"/>
      <c r="O90" s="310"/>
      <c r="P90" s="310"/>
      <c r="Q90" s="291"/>
      <c r="R90" s="283"/>
      <c r="S90" s="311"/>
      <c r="T90" s="288"/>
      <c r="U90" s="288"/>
      <c r="V90" s="288"/>
    </row>
    <row r="91" spans="1:22" s="317" customFormat="1" hidden="1">
      <c r="A91" s="283"/>
      <c r="B91" s="450"/>
      <c r="C91" s="451"/>
      <c r="D91" s="305" t="str">
        <f ca="1">IF(ISERROR(OFFSET('HARGA SATUAN'!$D$6,MATCH(RAB!C91,'HARGA SATUAN'!$C$7:$C$1495,0),0)),"",OFFSET('HARGA SATUAN'!$D$6,MATCH(RAB!C91,'HARGA SATUAN'!$C$7:$C$1495,0),0))</f>
        <v/>
      </c>
      <c r="E91" s="306" t="str">
        <f ca="1">IF(B91="+","Unit",IF(ISERROR(OFFSET('HARGA SATUAN'!$E$6,MATCH(RAB!C91,'HARGA SATUAN'!$C$7:$C$1495,0),0)),"",OFFSET('HARGA SATUAN'!$E$6,MATCH(RAB!C91,'HARGA SATUAN'!$C$7:$C$1495,0),0)))</f>
        <v/>
      </c>
      <c r="F91" s="458"/>
      <c r="G91" s="307">
        <f ca="1">IF(ISERROR(OFFSET('HARGA SATUAN'!$I$6,MATCH(RAB!C91,'HARGA SATUAN'!$C$7:$C$1495,0),0)),0,OFFSET('HARGA SATUAN'!$I$6,MATCH(RAB!C91,'HARGA SATUAN'!$C$7:$C$1495,0),0))</f>
        <v>0</v>
      </c>
      <c r="H91" s="308">
        <f t="shared" ca="1" si="10"/>
        <v>0</v>
      </c>
      <c r="I91" s="308">
        <f t="shared" ca="1" si="11"/>
        <v>0</v>
      </c>
      <c r="J91" s="308">
        <f t="shared" ca="1" si="12"/>
        <v>0</v>
      </c>
      <c r="K91" s="309">
        <f t="shared" ca="1" si="13"/>
        <v>0</v>
      </c>
      <c r="L91" s="316"/>
      <c r="M91" s="289" t="str">
        <f t="shared" ca="1" si="14"/>
        <v/>
      </c>
      <c r="N91" s="316"/>
      <c r="O91" s="310"/>
      <c r="P91" s="310"/>
      <c r="Q91" s="291"/>
      <c r="R91" s="283"/>
      <c r="S91" s="311"/>
      <c r="T91" s="288"/>
      <c r="U91" s="288"/>
      <c r="V91" s="288"/>
    </row>
    <row r="92" spans="1:22" s="317" customFormat="1" hidden="1">
      <c r="A92" s="283"/>
      <c r="B92" s="450"/>
      <c r="C92" s="451"/>
      <c r="D92" s="305" t="str">
        <f ca="1">IF(ISERROR(OFFSET('HARGA SATUAN'!$D$6,MATCH(RAB!C92,'HARGA SATUAN'!$C$7:$C$1495,0),0)),"",OFFSET('HARGA SATUAN'!$D$6,MATCH(RAB!C92,'HARGA SATUAN'!$C$7:$C$1495,0),0))</f>
        <v/>
      </c>
      <c r="E92" s="306" t="str">
        <f ca="1">IF(B92="+","Unit",IF(ISERROR(OFFSET('HARGA SATUAN'!$E$6,MATCH(RAB!C92,'HARGA SATUAN'!$C$7:$C$1495,0),0)),"",OFFSET('HARGA SATUAN'!$E$6,MATCH(RAB!C92,'HARGA SATUAN'!$C$7:$C$1495,0),0)))</f>
        <v/>
      </c>
      <c r="F92" s="458"/>
      <c r="G92" s="307">
        <f ca="1">IF(ISERROR(OFFSET('HARGA SATUAN'!$I$6,MATCH(RAB!C92,'HARGA SATUAN'!$C$7:$C$1495,0),0)),0,OFFSET('HARGA SATUAN'!$I$6,MATCH(RAB!C92,'HARGA SATUAN'!$C$7:$C$1495,0),0))</f>
        <v>0</v>
      </c>
      <c r="H92" s="308">
        <f t="shared" ca="1" si="10"/>
        <v>0</v>
      </c>
      <c r="I92" s="308">
        <f t="shared" ca="1" si="11"/>
        <v>0</v>
      </c>
      <c r="J92" s="308">
        <f t="shared" ca="1" si="12"/>
        <v>0</v>
      </c>
      <c r="K92" s="309">
        <f t="shared" ca="1" si="13"/>
        <v>0</v>
      </c>
      <c r="L92" s="316"/>
      <c r="M92" s="289" t="str">
        <f t="shared" ca="1" si="14"/>
        <v/>
      </c>
      <c r="N92" s="316"/>
      <c r="O92" s="310"/>
      <c r="P92" s="310"/>
      <c r="Q92" s="291"/>
      <c r="R92" s="283"/>
      <c r="S92" s="311"/>
      <c r="T92" s="288"/>
      <c r="U92" s="288"/>
      <c r="V92" s="288"/>
    </row>
    <row r="93" spans="1:22" s="317" customFormat="1" hidden="1">
      <c r="A93" s="283"/>
      <c r="B93" s="450"/>
      <c r="C93" s="451"/>
      <c r="D93" s="305" t="str">
        <f ca="1">IF(ISERROR(OFFSET('HARGA SATUAN'!$D$6,MATCH(RAB!C93,'HARGA SATUAN'!$C$7:$C$1495,0),0)),"",OFFSET('HARGA SATUAN'!$D$6,MATCH(RAB!C93,'HARGA SATUAN'!$C$7:$C$1495,0),0))</f>
        <v/>
      </c>
      <c r="E93" s="306" t="str">
        <f ca="1">IF(B93="+","Unit",IF(ISERROR(OFFSET('HARGA SATUAN'!$E$6,MATCH(RAB!C93,'HARGA SATUAN'!$C$7:$C$1495,0),0)),"",OFFSET('HARGA SATUAN'!$E$6,MATCH(RAB!C93,'HARGA SATUAN'!$C$7:$C$1495,0),0)))</f>
        <v/>
      </c>
      <c r="F93" s="458"/>
      <c r="G93" s="307">
        <f ca="1">IF(ISERROR(OFFSET('HARGA SATUAN'!$I$6,MATCH(RAB!C93,'HARGA SATUAN'!$C$7:$C$1495,0),0)),0,OFFSET('HARGA SATUAN'!$I$6,MATCH(RAB!C93,'HARGA SATUAN'!$C$7:$C$1495,0),0))</f>
        <v>0</v>
      </c>
      <c r="H93" s="308">
        <f t="shared" ca="1" si="10"/>
        <v>0</v>
      </c>
      <c r="I93" s="308">
        <f t="shared" ca="1" si="11"/>
        <v>0</v>
      </c>
      <c r="J93" s="308">
        <f t="shared" ca="1" si="12"/>
        <v>0</v>
      </c>
      <c r="K93" s="309">
        <f t="shared" ca="1" si="13"/>
        <v>0</v>
      </c>
      <c r="L93" s="316"/>
      <c r="M93" s="289" t="str">
        <f t="shared" ca="1" si="14"/>
        <v/>
      </c>
      <c r="N93" s="316"/>
      <c r="O93" s="310"/>
      <c r="P93" s="310"/>
      <c r="Q93" s="291"/>
      <c r="R93" s="283"/>
      <c r="S93" s="311"/>
      <c r="T93" s="288"/>
      <c r="U93" s="288"/>
      <c r="V93" s="288"/>
    </row>
    <row r="94" spans="1:22" s="317" customFormat="1" hidden="1">
      <c r="A94" s="283"/>
      <c r="B94" s="450"/>
      <c r="C94" s="451"/>
      <c r="D94" s="305" t="str">
        <f ca="1">IF(ISERROR(OFFSET('HARGA SATUAN'!$D$6,MATCH(RAB!C94,'HARGA SATUAN'!$C$7:$C$1495,0),0)),"",OFFSET('HARGA SATUAN'!$D$6,MATCH(RAB!C94,'HARGA SATUAN'!$C$7:$C$1495,0),0))</f>
        <v/>
      </c>
      <c r="E94" s="306" t="str">
        <f ca="1">IF(B94="+","Unit",IF(ISERROR(OFFSET('HARGA SATUAN'!$E$6,MATCH(RAB!C94,'HARGA SATUAN'!$C$7:$C$1495,0),0)),"",OFFSET('HARGA SATUAN'!$E$6,MATCH(RAB!C94,'HARGA SATUAN'!$C$7:$C$1495,0),0)))</f>
        <v/>
      </c>
      <c r="F94" s="458"/>
      <c r="G94" s="307">
        <f ca="1">IF(ISERROR(OFFSET('HARGA SATUAN'!$I$6,MATCH(RAB!C94,'HARGA SATUAN'!$C$7:$C$1495,0),0)),0,OFFSET('HARGA SATUAN'!$I$6,MATCH(RAB!C94,'HARGA SATUAN'!$C$7:$C$1495,0),0))</f>
        <v>0</v>
      </c>
      <c r="H94" s="308">
        <f t="shared" ca="1" si="10"/>
        <v>0</v>
      </c>
      <c r="I94" s="308">
        <f t="shared" ca="1" si="11"/>
        <v>0</v>
      </c>
      <c r="J94" s="308">
        <f t="shared" ca="1" si="12"/>
        <v>0</v>
      </c>
      <c r="K94" s="309">
        <f t="shared" ca="1" si="13"/>
        <v>0</v>
      </c>
      <c r="L94" s="316"/>
      <c r="M94" s="289" t="str">
        <f t="shared" ca="1" si="14"/>
        <v/>
      </c>
      <c r="N94" s="316"/>
      <c r="O94" s="310"/>
      <c r="P94" s="310"/>
      <c r="Q94" s="291"/>
      <c r="R94" s="283"/>
      <c r="S94" s="311"/>
      <c r="T94" s="288"/>
      <c r="U94" s="288"/>
      <c r="V94" s="288"/>
    </row>
    <row r="95" spans="1:22" s="317" customFormat="1" hidden="1">
      <c r="A95" s="283"/>
      <c r="B95" s="450"/>
      <c r="C95" s="451"/>
      <c r="D95" s="305" t="str">
        <f ca="1">IF(ISERROR(OFFSET('HARGA SATUAN'!$D$6,MATCH(RAB!C95,'HARGA SATUAN'!$C$7:$C$1495,0),0)),"",OFFSET('HARGA SATUAN'!$D$6,MATCH(RAB!C95,'HARGA SATUAN'!$C$7:$C$1495,0),0))</f>
        <v/>
      </c>
      <c r="E95" s="306" t="str">
        <f ca="1">IF(B95="+","Unit",IF(ISERROR(OFFSET('HARGA SATUAN'!$E$6,MATCH(RAB!C95,'HARGA SATUAN'!$C$7:$C$1495,0),0)),"",OFFSET('HARGA SATUAN'!$E$6,MATCH(RAB!C95,'HARGA SATUAN'!$C$7:$C$1495,0),0)))</f>
        <v/>
      </c>
      <c r="F95" s="458"/>
      <c r="G95" s="307">
        <f ca="1">IF(ISERROR(OFFSET('HARGA SATUAN'!$I$6,MATCH(RAB!C95,'HARGA SATUAN'!$C$7:$C$1495,0),0)),0,OFFSET('HARGA SATUAN'!$I$6,MATCH(RAB!C95,'HARGA SATUAN'!$C$7:$C$1495,0),0))</f>
        <v>0</v>
      </c>
      <c r="H95" s="308">
        <f t="shared" ca="1" si="10"/>
        <v>0</v>
      </c>
      <c r="I95" s="308">
        <f t="shared" ca="1" si="11"/>
        <v>0</v>
      </c>
      <c r="J95" s="308">
        <f t="shared" ca="1" si="12"/>
        <v>0</v>
      </c>
      <c r="K95" s="309">
        <f t="shared" ca="1" si="13"/>
        <v>0</v>
      </c>
      <c r="L95" s="316"/>
      <c r="M95" s="289" t="str">
        <f t="shared" ca="1" si="14"/>
        <v/>
      </c>
      <c r="N95" s="316"/>
      <c r="O95" s="310"/>
      <c r="P95" s="310"/>
      <c r="Q95" s="291"/>
      <c r="R95" s="283"/>
      <c r="S95" s="311"/>
      <c r="T95" s="288"/>
      <c r="U95" s="288"/>
      <c r="V95" s="288"/>
    </row>
    <row r="96" spans="1:22" s="317" customFormat="1" hidden="1">
      <c r="A96" s="283"/>
      <c r="B96" s="450"/>
      <c r="C96" s="451"/>
      <c r="D96" s="305" t="str">
        <f ca="1">IF(ISERROR(OFFSET('HARGA SATUAN'!$D$6,MATCH(RAB!C96,'HARGA SATUAN'!$C$7:$C$1495,0),0)),"",OFFSET('HARGA SATUAN'!$D$6,MATCH(RAB!C96,'HARGA SATUAN'!$C$7:$C$1495,0),0))</f>
        <v/>
      </c>
      <c r="E96" s="306" t="str">
        <f ca="1">IF(B96="+","Unit",IF(ISERROR(OFFSET('HARGA SATUAN'!$E$6,MATCH(RAB!C96,'HARGA SATUAN'!$C$7:$C$1495,0),0)),"",OFFSET('HARGA SATUAN'!$E$6,MATCH(RAB!C96,'HARGA SATUAN'!$C$7:$C$1495,0),0)))</f>
        <v/>
      </c>
      <c r="F96" s="458"/>
      <c r="G96" s="307">
        <f ca="1">IF(ISERROR(OFFSET('HARGA SATUAN'!$I$6,MATCH(RAB!C96,'HARGA SATUAN'!$C$7:$C$1495,0),0)),0,OFFSET('HARGA SATUAN'!$I$6,MATCH(RAB!C96,'HARGA SATUAN'!$C$7:$C$1495,0),0))</f>
        <v>0</v>
      </c>
      <c r="H96" s="308">
        <f t="shared" ca="1" si="10"/>
        <v>0</v>
      </c>
      <c r="I96" s="308">
        <f t="shared" ca="1" si="11"/>
        <v>0</v>
      </c>
      <c r="J96" s="308">
        <f t="shared" ca="1" si="12"/>
        <v>0</v>
      </c>
      <c r="K96" s="309">
        <f t="shared" ca="1" si="13"/>
        <v>0</v>
      </c>
      <c r="L96" s="316"/>
      <c r="M96" s="289" t="str">
        <f t="shared" ca="1" si="14"/>
        <v/>
      </c>
      <c r="N96" s="316"/>
      <c r="O96" s="310"/>
      <c r="P96" s="310"/>
      <c r="Q96" s="291"/>
      <c r="R96" s="283"/>
      <c r="S96" s="311"/>
      <c r="T96" s="288"/>
      <c r="U96" s="288"/>
      <c r="V96" s="288"/>
    </row>
    <row r="97" spans="1:22" s="317" customFormat="1" hidden="1">
      <c r="A97" s="283"/>
      <c r="B97" s="450"/>
      <c r="C97" s="451"/>
      <c r="D97" s="305" t="str">
        <f ca="1">IF(ISERROR(OFFSET('HARGA SATUAN'!$D$6,MATCH(RAB!C97,'HARGA SATUAN'!$C$7:$C$1495,0),0)),"",OFFSET('HARGA SATUAN'!$D$6,MATCH(RAB!C97,'HARGA SATUAN'!$C$7:$C$1495,0),0))</f>
        <v/>
      </c>
      <c r="E97" s="306" t="str">
        <f ca="1">IF(B97="+","Unit",IF(ISERROR(OFFSET('HARGA SATUAN'!$E$6,MATCH(RAB!C97,'HARGA SATUAN'!$C$7:$C$1495,0),0)),"",OFFSET('HARGA SATUAN'!$E$6,MATCH(RAB!C97,'HARGA SATUAN'!$C$7:$C$1495,0),0)))</f>
        <v/>
      </c>
      <c r="F97" s="458"/>
      <c r="G97" s="307">
        <f ca="1">IF(ISERROR(OFFSET('HARGA SATUAN'!$I$6,MATCH(RAB!C97,'HARGA SATUAN'!$C$7:$C$1495,0),0)),0,OFFSET('HARGA SATUAN'!$I$6,MATCH(RAB!C97,'HARGA SATUAN'!$C$7:$C$1495,0),0))</f>
        <v>0</v>
      </c>
      <c r="H97" s="308">
        <f t="shared" ca="1" si="10"/>
        <v>0</v>
      </c>
      <c r="I97" s="308">
        <f t="shared" ca="1" si="11"/>
        <v>0</v>
      </c>
      <c r="J97" s="308">
        <f t="shared" ca="1" si="12"/>
        <v>0</v>
      </c>
      <c r="K97" s="309">
        <f t="shared" ca="1" si="13"/>
        <v>0</v>
      </c>
      <c r="L97" s="316"/>
      <c r="M97" s="289" t="str">
        <f t="shared" ca="1" si="14"/>
        <v/>
      </c>
      <c r="N97" s="316"/>
      <c r="O97" s="310"/>
      <c r="P97" s="310"/>
      <c r="Q97" s="291"/>
      <c r="R97" s="283"/>
      <c r="S97" s="311"/>
      <c r="T97" s="288"/>
      <c r="U97" s="288"/>
      <c r="V97" s="288"/>
    </row>
    <row r="98" spans="1:22" s="317" customFormat="1" hidden="1">
      <c r="A98" s="283"/>
      <c r="B98" s="450"/>
      <c r="C98" s="451"/>
      <c r="D98" s="305" t="str">
        <f ca="1">IF(ISERROR(OFFSET('HARGA SATUAN'!$D$6,MATCH(RAB!C98,'HARGA SATUAN'!$C$7:$C$1495,0),0)),"",OFFSET('HARGA SATUAN'!$D$6,MATCH(RAB!C98,'HARGA SATUAN'!$C$7:$C$1495,0),0))</f>
        <v/>
      </c>
      <c r="E98" s="306" t="str">
        <f ca="1">IF(B98="+","Unit",IF(ISERROR(OFFSET('HARGA SATUAN'!$E$6,MATCH(RAB!C98,'HARGA SATUAN'!$C$7:$C$1495,0),0)),"",OFFSET('HARGA SATUAN'!$E$6,MATCH(RAB!C98,'HARGA SATUAN'!$C$7:$C$1495,0),0)))</f>
        <v/>
      </c>
      <c r="F98" s="458"/>
      <c r="G98" s="307">
        <f ca="1">IF(ISERROR(OFFSET('HARGA SATUAN'!$I$6,MATCH(RAB!C98,'HARGA SATUAN'!$C$7:$C$1495,0),0)),0,OFFSET('HARGA SATUAN'!$I$6,MATCH(RAB!C98,'HARGA SATUAN'!$C$7:$C$1495,0),0))</f>
        <v>0</v>
      </c>
      <c r="H98" s="308">
        <f t="shared" ca="1" si="10"/>
        <v>0</v>
      </c>
      <c r="I98" s="308">
        <f t="shared" ca="1" si="11"/>
        <v>0</v>
      </c>
      <c r="J98" s="308">
        <f t="shared" ca="1" si="12"/>
        <v>0</v>
      </c>
      <c r="K98" s="309">
        <f t="shared" ca="1" si="13"/>
        <v>0</v>
      </c>
      <c r="L98" s="316"/>
      <c r="M98" s="289" t="str">
        <f t="shared" ca="1" si="14"/>
        <v/>
      </c>
      <c r="N98" s="316"/>
      <c r="O98" s="310"/>
      <c r="P98" s="310"/>
      <c r="Q98" s="291"/>
      <c r="R98" s="283"/>
      <c r="S98" s="311"/>
      <c r="T98" s="288"/>
      <c r="U98" s="288"/>
      <c r="V98" s="288"/>
    </row>
    <row r="99" spans="1:22" s="317" customFormat="1" hidden="1">
      <c r="A99" s="283"/>
      <c r="B99" s="450"/>
      <c r="C99" s="451"/>
      <c r="D99" s="305" t="str">
        <f ca="1">IF(ISERROR(OFFSET('HARGA SATUAN'!$D$6,MATCH(RAB!C99,'HARGA SATUAN'!$C$7:$C$1495,0),0)),"",OFFSET('HARGA SATUAN'!$D$6,MATCH(RAB!C99,'HARGA SATUAN'!$C$7:$C$1495,0),0))</f>
        <v/>
      </c>
      <c r="E99" s="306" t="str">
        <f ca="1">IF(B99="+","Unit",IF(ISERROR(OFFSET('HARGA SATUAN'!$E$6,MATCH(RAB!C99,'HARGA SATUAN'!$C$7:$C$1495,0),0)),"",OFFSET('HARGA SATUAN'!$E$6,MATCH(RAB!C99,'HARGA SATUAN'!$C$7:$C$1495,0),0)))</f>
        <v/>
      </c>
      <c r="F99" s="458"/>
      <c r="G99" s="307">
        <f ca="1">IF(ISERROR(OFFSET('HARGA SATUAN'!$I$6,MATCH(RAB!C99,'HARGA SATUAN'!$C$7:$C$1495,0),0)),0,OFFSET('HARGA SATUAN'!$I$6,MATCH(RAB!C99,'HARGA SATUAN'!$C$7:$C$1495,0),0))</f>
        <v>0</v>
      </c>
      <c r="H99" s="308">
        <f t="shared" ca="1" si="10"/>
        <v>0</v>
      </c>
      <c r="I99" s="308">
        <f t="shared" ca="1" si="11"/>
        <v>0</v>
      </c>
      <c r="J99" s="308">
        <f t="shared" ca="1" si="12"/>
        <v>0</v>
      </c>
      <c r="K99" s="309">
        <f t="shared" ca="1" si="13"/>
        <v>0</v>
      </c>
      <c r="L99" s="316"/>
      <c r="M99" s="289" t="str">
        <f t="shared" ca="1" si="14"/>
        <v/>
      </c>
      <c r="N99" s="316"/>
      <c r="O99" s="310"/>
      <c r="P99" s="310"/>
      <c r="Q99" s="291"/>
      <c r="R99" s="283"/>
      <c r="S99" s="311"/>
      <c r="T99" s="288"/>
      <c r="U99" s="288"/>
      <c r="V99" s="288"/>
    </row>
    <row r="100" spans="1:22" s="317" customFormat="1" hidden="1">
      <c r="A100" s="283"/>
      <c r="B100" s="450"/>
      <c r="C100" s="451"/>
      <c r="D100" s="305" t="str">
        <f ca="1">IF(ISERROR(OFFSET('HARGA SATUAN'!$D$6,MATCH(RAB!C100,'HARGA SATUAN'!$C$7:$C$1495,0),0)),"",OFFSET('HARGA SATUAN'!$D$6,MATCH(RAB!C100,'HARGA SATUAN'!$C$7:$C$1495,0),0))</f>
        <v/>
      </c>
      <c r="E100" s="306" t="str">
        <f ca="1">IF(B100="+","Unit",IF(ISERROR(OFFSET('HARGA SATUAN'!$E$6,MATCH(RAB!C100,'HARGA SATUAN'!$C$7:$C$1495,0),0)),"",OFFSET('HARGA SATUAN'!$E$6,MATCH(RAB!C100,'HARGA SATUAN'!$C$7:$C$1495,0),0)))</f>
        <v/>
      </c>
      <c r="F100" s="458"/>
      <c r="G100" s="307">
        <f ca="1">IF(ISERROR(OFFSET('HARGA SATUAN'!$I$6,MATCH(RAB!C100,'HARGA SATUAN'!$C$7:$C$1495,0),0)),0,OFFSET('HARGA SATUAN'!$I$6,MATCH(RAB!C100,'HARGA SATUAN'!$C$7:$C$1495,0),0))</f>
        <v>0</v>
      </c>
      <c r="H100" s="308">
        <f t="shared" ca="1" si="10"/>
        <v>0</v>
      </c>
      <c r="I100" s="308">
        <f t="shared" ca="1" si="11"/>
        <v>0</v>
      </c>
      <c r="J100" s="308">
        <f t="shared" ca="1" si="12"/>
        <v>0</v>
      </c>
      <c r="K100" s="309">
        <f t="shared" ca="1" si="13"/>
        <v>0</v>
      </c>
      <c r="L100" s="316"/>
      <c r="M100" s="289" t="str">
        <f t="shared" ca="1" si="14"/>
        <v/>
      </c>
      <c r="N100" s="316"/>
      <c r="O100" s="310"/>
      <c r="P100" s="310"/>
      <c r="Q100" s="291"/>
      <c r="R100" s="283"/>
      <c r="S100" s="311"/>
      <c r="T100" s="288"/>
      <c r="U100" s="288"/>
      <c r="V100" s="288"/>
    </row>
    <row r="101" spans="1:22" s="317" customFormat="1" hidden="1">
      <c r="A101" s="283"/>
      <c r="B101" s="450"/>
      <c r="C101" s="451"/>
      <c r="D101" s="305" t="str">
        <f ca="1">IF(ISERROR(OFFSET('HARGA SATUAN'!$D$6,MATCH(RAB!C101,'HARGA SATUAN'!$C$7:$C$1495,0),0)),"",OFFSET('HARGA SATUAN'!$D$6,MATCH(RAB!C101,'HARGA SATUAN'!$C$7:$C$1495,0),0))</f>
        <v/>
      </c>
      <c r="E101" s="306" t="str">
        <f ca="1">IF(B101="+","Unit",IF(ISERROR(OFFSET('HARGA SATUAN'!$E$6,MATCH(RAB!C101,'HARGA SATUAN'!$C$7:$C$1495,0),0)),"",OFFSET('HARGA SATUAN'!$E$6,MATCH(RAB!C101,'HARGA SATUAN'!$C$7:$C$1495,0),0)))</f>
        <v/>
      </c>
      <c r="F101" s="458"/>
      <c r="G101" s="307">
        <f ca="1">IF(ISERROR(OFFSET('HARGA SATUAN'!$I$6,MATCH(RAB!C101,'HARGA SATUAN'!$C$7:$C$1495,0),0)),0,OFFSET('HARGA SATUAN'!$I$6,MATCH(RAB!C101,'HARGA SATUAN'!$C$7:$C$1495,0),0))</f>
        <v>0</v>
      </c>
      <c r="H101" s="308">
        <f t="shared" ca="1" si="10"/>
        <v>0</v>
      </c>
      <c r="I101" s="308">
        <f t="shared" ca="1" si="11"/>
        <v>0</v>
      </c>
      <c r="J101" s="308">
        <f t="shared" ca="1" si="12"/>
        <v>0</v>
      </c>
      <c r="K101" s="309">
        <f t="shared" ca="1" si="13"/>
        <v>0</v>
      </c>
      <c r="L101" s="316"/>
      <c r="M101" s="289" t="str">
        <f t="shared" ca="1" si="14"/>
        <v/>
      </c>
      <c r="N101" s="316"/>
      <c r="O101" s="310"/>
      <c r="P101" s="310"/>
      <c r="Q101" s="291"/>
      <c r="R101" s="283"/>
      <c r="S101" s="311"/>
      <c r="T101" s="288"/>
      <c r="U101" s="288"/>
      <c r="V101" s="288"/>
    </row>
    <row r="102" spans="1:22" s="317" customFormat="1" hidden="1">
      <c r="A102" s="283"/>
      <c r="B102" s="450"/>
      <c r="C102" s="451"/>
      <c r="D102" s="305" t="str">
        <f ca="1">IF(ISERROR(OFFSET('HARGA SATUAN'!$D$6,MATCH(RAB!C102,'HARGA SATUAN'!$C$7:$C$1495,0),0)),"",OFFSET('HARGA SATUAN'!$D$6,MATCH(RAB!C102,'HARGA SATUAN'!$C$7:$C$1495,0),0))</f>
        <v/>
      </c>
      <c r="E102" s="306" t="str">
        <f ca="1">IF(B102="+","Unit",IF(ISERROR(OFFSET('HARGA SATUAN'!$E$6,MATCH(RAB!C102,'HARGA SATUAN'!$C$7:$C$1495,0),0)),"",OFFSET('HARGA SATUAN'!$E$6,MATCH(RAB!C102,'HARGA SATUAN'!$C$7:$C$1495,0),0)))</f>
        <v/>
      </c>
      <c r="F102" s="458"/>
      <c r="G102" s="307">
        <f ca="1">IF(ISERROR(OFFSET('HARGA SATUAN'!$I$6,MATCH(RAB!C102,'HARGA SATUAN'!$C$7:$C$1495,0),0)),0,OFFSET('HARGA SATUAN'!$I$6,MATCH(RAB!C102,'HARGA SATUAN'!$C$7:$C$1495,0),0))</f>
        <v>0</v>
      </c>
      <c r="H102" s="308">
        <f t="shared" ca="1" si="10"/>
        <v>0</v>
      </c>
      <c r="I102" s="308">
        <f t="shared" ca="1" si="11"/>
        <v>0</v>
      </c>
      <c r="J102" s="308">
        <f t="shared" ca="1" si="12"/>
        <v>0</v>
      </c>
      <c r="K102" s="309">
        <f t="shared" ca="1" si="13"/>
        <v>0</v>
      </c>
      <c r="L102" s="316"/>
      <c r="M102" s="289" t="str">
        <f t="shared" ca="1" si="14"/>
        <v/>
      </c>
      <c r="N102" s="316"/>
      <c r="O102" s="310"/>
      <c r="P102" s="310"/>
      <c r="Q102" s="291"/>
      <c r="R102" s="283"/>
      <c r="S102" s="311"/>
      <c r="T102" s="288"/>
      <c r="U102" s="288"/>
      <c r="V102" s="288"/>
    </row>
    <row r="103" spans="1:22" s="317" customFormat="1" hidden="1">
      <c r="A103" s="283"/>
      <c r="B103" s="450"/>
      <c r="C103" s="451"/>
      <c r="D103" s="305" t="str">
        <f ca="1">IF(ISERROR(OFFSET('HARGA SATUAN'!$D$6,MATCH(RAB!C103,'HARGA SATUAN'!$C$7:$C$1495,0),0)),"",OFFSET('HARGA SATUAN'!$D$6,MATCH(RAB!C103,'HARGA SATUAN'!$C$7:$C$1495,0),0))</f>
        <v/>
      </c>
      <c r="E103" s="306" t="str">
        <f ca="1">IF(B103="+","Unit",IF(ISERROR(OFFSET('HARGA SATUAN'!$E$6,MATCH(RAB!C103,'HARGA SATUAN'!$C$7:$C$1495,0),0)),"",OFFSET('HARGA SATUAN'!$E$6,MATCH(RAB!C103,'HARGA SATUAN'!$C$7:$C$1495,0),0)))</f>
        <v/>
      </c>
      <c r="F103" s="458"/>
      <c r="G103" s="307">
        <f ca="1">IF(ISERROR(OFFSET('HARGA SATUAN'!$I$6,MATCH(RAB!C103,'HARGA SATUAN'!$C$7:$C$1495,0),0)),0,OFFSET('HARGA SATUAN'!$I$6,MATCH(RAB!C103,'HARGA SATUAN'!$C$7:$C$1495,0),0))</f>
        <v>0</v>
      </c>
      <c r="H103" s="308">
        <f t="shared" ca="1" si="10"/>
        <v>0</v>
      </c>
      <c r="I103" s="308">
        <f t="shared" ca="1" si="11"/>
        <v>0</v>
      </c>
      <c r="J103" s="308">
        <f t="shared" ca="1" si="12"/>
        <v>0</v>
      </c>
      <c r="K103" s="309">
        <f t="shared" ca="1" si="13"/>
        <v>0</v>
      </c>
      <c r="L103" s="316"/>
      <c r="M103" s="289" t="str">
        <f t="shared" ca="1" si="14"/>
        <v/>
      </c>
      <c r="N103" s="316"/>
      <c r="O103" s="310"/>
      <c r="P103" s="310"/>
      <c r="Q103" s="291"/>
      <c r="R103" s="283"/>
      <c r="S103" s="311"/>
      <c r="T103" s="288"/>
      <c r="U103" s="288"/>
      <c r="V103" s="288"/>
    </row>
    <row r="104" spans="1:22" s="317" customFormat="1" hidden="1">
      <c r="A104" s="283"/>
      <c r="B104" s="450"/>
      <c r="C104" s="451"/>
      <c r="D104" s="305" t="str">
        <f ca="1">IF(ISERROR(OFFSET('HARGA SATUAN'!$D$6,MATCH(RAB!C104,'HARGA SATUAN'!$C$7:$C$1495,0),0)),"",OFFSET('HARGA SATUAN'!$D$6,MATCH(RAB!C104,'HARGA SATUAN'!$C$7:$C$1495,0),0))</f>
        <v/>
      </c>
      <c r="E104" s="306" t="str">
        <f ca="1">IF(B104="+","Unit",IF(ISERROR(OFFSET('HARGA SATUAN'!$E$6,MATCH(RAB!C104,'HARGA SATUAN'!$C$7:$C$1495,0),0)),"",OFFSET('HARGA SATUAN'!$E$6,MATCH(RAB!C104,'HARGA SATUAN'!$C$7:$C$1495,0),0)))</f>
        <v/>
      </c>
      <c r="F104" s="458"/>
      <c r="G104" s="307">
        <f ca="1">IF(ISERROR(OFFSET('HARGA SATUAN'!$I$6,MATCH(RAB!C104,'HARGA SATUAN'!$C$7:$C$1495,0),0)),0,OFFSET('HARGA SATUAN'!$I$6,MATCH(RAB!C104,'HARGA SATUAN'!$C$7:$C$1495,0),0))</f>
        <v>0</v>
      </c>
      <c r="H104" s="308">
        <f t="shared" ca="1" si="10"/>
        <v>0</v>
      </c>
      <c r="I104" s="308">
        <f t="shared" ca="1" si="11"/>
        <v>0</v>
      </c>
      <c r="J104" s="308">
        <f t="shared" ca="1" si="12"/>
        <v>0</v>
      </c>
      <c r="K104" s="309">
        <f t="shared" ca="1" si="13"/>
        <v>0</v>
      </c>
      <c r="L104" s="316"/>
      <c r="M104" s="289" t="str">
        <f t="shared" ca="1" si="14"/>
        <v/>
      </c>
      <c r="N104" s="316"/>
      <c r="O104" s="310"/>
      <c r="P104" s="310"/>
      <c r="Q104" s="291"/>
      <c r="R104" s="283"/>
      <c r="S104" s="311"/>
      <c r="T104" s="288"/>
      <c r="U104" s="288"/>
      <c r="V104" s="288"/>
    </row>
    <row r="105" spans="1:22" s="317" customFormat="1" hidden="1">
      <c r="A105" s="283"/>
      <c r="B105" s="450"/>
      <c r="C105" s="451"/>
      <c r="D105" s="305" t="str">
        <f ca="1">IF(ISERROR(OFFSET('HARGA SATUAN'!$D$6,MATCH(RAB!C105,'HARGA SATUAN'!$C$7:$C$1495,0),0)),"",OFFSET('HARGA SATUAN'!$D$6,MATCH(RAB!C105,'HARGA SATUAN'!$C$7:$C$1495,0),0))</f>
        <v/>
      </c>
      <c r="E105" s="306" t="str">
        <f ca="1">IF(B105="+","Unit",IF(ISERROR(OFFSET('HARGA SATUAN'!$E$6,MATCH(RAB!C105,'HARGA SATUAN'!$C$7:$C$1495,0),0)),"",OFFSET('HARGA SATUAN'!$E$6,MATCH(RAB!C105,'HARGA SATUAN'!$C$7:$C$1495,0),0)))</f>
        <v/>
      </c>
      <c r="F105" s="458"/>
      <c r="G105" s="307">
        <f ca="1">IF(ISERROR(OFFSET('HARGA SATUAN'!$I$6,MATCH(RAB!C105,'HARGA SATUAN'!$C$7:$C$1495,0),0)),0,OFFSET('HARGA SATUAN'!$I$6,MATCH(RAB!C105,'HARGA SATUAN'!$C$7:$C$1495,0),0))</f>
        <v>0</v>
      </c>
      <c r="H105" s="308">
        <f t="shared" ca="1" si="10"/>
        <v>0</v>
      </c>
      <c r="I105" s="308">
        <f t="shared" ca="1" si="11"/>
        <v>0</v>
      </c>
      <c r="J105" s="308">
        <f t="shared" ca="1" si="12"/>
        <v>0</v>
      </c>
      <c r="K105" s="309">
        <f t="shared" ca="1" si="13"/>
        <v>0</v>
      </c>
      <c r="L105" s="316"/>
      <c r="M105" s="289" t="str">
        <f t="shared" ca="1" si="14"/>
        <v/>
      </c>
      <c r="N105" s="316"/>
      <c r="O105" s="310"/>
      <c r="P105" s="310"/>
      <c r="Q105" s="291"/>
      <c r="R105" s="283"/>
      <c r="S105" s="311"/>
      <c r="T105" s="288"/>
      <c r="U105" s="288"/>
      <c r="V105" s="288"/>
    </row>
    <row r="106" spans="1:22" s="317" customFormat="1">
      <c r="A106" s="283"/>
      <c r="B106" s="419" t="s">
        <v>1602</v>
      </c>
      <c r="C106" s="422" t="s">
        <v>1604</v>
      </c>
      <c r="D106" s="305" t="str">
        <f ca="1">IF(ISERROR(OFFSET('HARGA SATUAN'!$D$6,MATCH(RAB!C106,'HARGA SATUAN'!$C$7:$C$1495,0),0)),"",OFFSET('HARGA SATUAN'!$D$6,MATCH(RAB!C106,'HARGA SATUAN'!$C$7:$C$1495,0),0))</f>
        <v/>
      </c>
      <c r="E106" s="306" t="str">
        <f ca="1">IF(B106="+","Unit",IF(ISERROR(OFFSET('HARGA SATUAN'!$E$6,MATCH(RAB!C106,'HARGA SATUAN'!$C$7:$C$1495,0),0)),"",OFFSET('HARGA SATUAN'!$E$6,MATCH(RAB!C106,'HARGA SATUAN'!$C$7:$C$1495,0),0)))</f>
        <v/>
      </c>
      <c r="F106" s="459"/>
      <c r="G106" s="307">
        <f ca="1">IF(ISERROR(OFFSET('HARGA SATUAN'!$I$6,MATCH(RAB!C106,'HARGA SATUAN'!$C$7:$C$1495,0),0)),0,OFFSET('HARGA SATUAN'!$I$6,MATCH(RAB!C106,'HARGA SATUAN'!$C$7:$C$1495,0),0))</f>
        <v>0</v>
      </c>
      <c r="H106" s="308">
        <f t="shared" ref="H106" ca="1" si="15">IF(OR(D106="MDU",D106="MDU-KD"),(IF($O$3="RAB NON MDU","PLN KD",G106*F106)),0)</f>
        <v>0</v>
      </c>
      <c r="I106" s="308">
        <f t="shared" ref="I106" ca="1" si="16">IF(D106="HDW",G106*F106,0)</f>
        <v>0</v>
      </c>
      <c r="J106" s="308">
        <f t="shared" ref="J106" ca="1" si="17">IF(D106="JASA",G106*F106,0)</f>
        <v>0</v>
      </c>
      <c r="K106" s="309">
        <f t="shared" ref="K106" ca="1" si="18">SUM(H106:J106)</f>
        <v>0</v>
      </c>
      <c r="L106" s="316"/>
      <c r="M106" s="289" t="str">
        <f t="shared" ca="1" si="14"/>
        <v/>
      </c>
      <c r="N106" s="316"/>
      <c r="O106" s="310"/>
      <c r="P106" s="310"/>
      <c r="Q106" s="291"/>
      <c r="R106" s="283"/>
      <c r="S106" s="311"/>
      <c r="T106" s="288"/>
      <c r="U106" s="288"/>
      <c r="V106" s="288"/>
    </row>
    <row r="107" spans="1:22" s="317" customFormat="1">
      <c r="A107" s="283"/>
      <c r="B107" s="318">
        <v>1</v>
      </c>
      <c r="C107" s="109" t="s">
        <v>1401</v>
      </c>
      <c r="D107" s="305" t="str">
        <f ca="1">IF(ISERROR(OFFSET('HARGA SATUAN'!$D$6,MATCH(RAB!C107,'HARGA SATUAN'!$C$7:$C$1495,0),0)),"",OFFSET('HARGA SATUAN'!$D$6,MATCH(RAB!C107,'HARGA SATUAN'!$C$7:$C$1495,0),0))</f>
        <v>MDU-KD</v>
      </c>
      <c r="E107" s="306" t="str">
        <f ca="1">IF(B107="+","Unit",IF(ISERROR(OFFSET('HARGA SATUAN'!$E$6,MATCH(RAB!C107,'HARGA SATUAN'!$C$7:$C$1495,0),0)),"",OFFSET('HARGA SATUAN'!$E$6,MATCH(RAB!C107,'HARGA SATUAN'!$C$7:$C$1495,0),0)))</f>
        <v>Mtr</v>
      </c>
      <c r="F107" s="420">
        <v>260</v>
      </c>
      <c r="G107" s="307">
        <f ca="1">IF(ISERROR(OFFSET('HARGA SATUAN'!$I$6,MATCH(RAB!C107,'HARGA SATUAN'!$C$7:$C$1495,0),0)),0,OFFSET('HARGA SATUAN'!$I$6,MATCH(RAB!C107,'HARGA SATUAN'!$C$7:$C$1495,0),0))</f>
        <v>53300</v>
      </c>
      <c r="H107" s="308">
        <f t="shared" ref="H107:H108" ca="1" si="19">IF(OR(D107="MDU",D107="MDU-KD"),(IF($O$3="RAB NON MDU","PLN KD",G107*F107)),0)</f>
        <v>13858000</v>
      </c>
      <c r="I107" s="308">
        <f t="shared" ref="I107:I108" ca="1" si="20">IF(D107="HDW",G107*F107,0)</f>
        <v>0</v>
      </c>
      <c r="J107" s="308">
        <f t="shared" ref="J107:J108" ca="1" si="21">IF(D107="JASA",G107*F107,0)</f>
        <v>0</v>
      </c>
      <c r="K107" s="309">
        <f t="shared" ref="K107:K108" ca="1" si="22">SUM(H107:J107)</f>
        <v>13858000</v>
      </c>
      <c r="L107" s="316"/>
      <c r="M107" s="289" t="e">
        <f>IF(AND(F107&gt;0,#REF!=0),"",IF(AND(ISBLANK(F107)=FALSE,K107=0),"WARNING",""))</f>
        <v>#REF!</v>
      </c>
      <c r="N107" s="316"/>
      <c r="O107" s="310"/>
      <c r="P107" s="310"/>
      <c r="Q107" s="291"/>
      <c r="R107" s="283"/>
      <c r="S107" s="311"/>
      <c r="T107" s="288"/>
      <c r="U107" s="288"/>
      <c r="V107" s="288"/>
    </row>
    <row r="108" spans="1:22" s="317" customFormat="1">
      <c r="A108" s="283"/>
      <c r="B108" s="318">
        <v>2</v>
      </c>
      <c r="C108" s="109" t="s">
        <v>347</v>
      </c>
      <c r="D108" s="305" t="str">
        <f ca="1">IF(ISERROR(OFFSET('HARGA SATUAN'!$D$6,MATCH(RAB!C108,'HARGA SATUAN'!$C$7:$C$1495,0),0)),"",OFFSET('HARGA SATUAN'!$D$6,MATCH(RAB!C108,'HARGA SATUAN'!$C$7:$C$1495,0),0))</f>
        <v>JASA</v>
      </c>
      <c r="E108" s="306" t="str">
        <f ca="1">IF(B108="+","Unit",IF(ISERROR(OFFSET('HARGA SATUAN'!$E$6,MATCH(RAB!C108,'HARGA SATUAN'!$C$7:$C$1495,0),0)),"",OFFSET('HARGA SATUAN'!$E$6,MATCH(RAB!C108,'HARGA SATUAN'!$C$7:$C$1495,0),0)))</f>
        <v>Per 50 m</v>
      </c>
      <c r="F108" s="420">
        <v>5.2</v>
      </c>
      <c r="G108" s="307">
        <f ca="1">IF(ISERROR(OFFSET('HARGA SATUAN'!$I$6,MATCH(RAB!C108,'HARGA SATUAN'!$C$7:$C$1495,0),0)),0,OFFSET('HARGA SATUAN'!$I$6,MATCH(RAB!C108,'HARGA SATUAN'!$C$7:$C$1495,0),0))</f>
        <v>179000</v>
      </c>
      <c r="H108" s="308">
        <f t="shared" ca="1" si="19"/>
        <v>0</v>
      </c>
      <c r="I108" s="308">
        <f t="shared" ca="1" si="20"/>
        <v>0</v>
      </c>
      <c r="J108" s="308">
        <f t="shared" ca="1" si="21"/>
        <v>930800</v>
      </c>
      <c r="K108" s="309">
        <f t="shared" ca="1" si="22"/>
        <v>930800</v>
      </c>
      <c r="L108" s="316"/>
      <c r="M108" s="289"/>
      <c r="N108" s="316"/>
      <c r="O108" s="310"/>
      <c r="P108" s="310"/>
      <c r="Q108" s="291"/>
      <c r="R108" s="283"/>
      <c r="S108" s="311"/>
      <c r="T108" s="288"/>
      <c r="U108" s="288"/>
      <c r="V108" s="288"/>
    </row>
    <row r="109" spans="1:22" s="317" customFormat="1">
      <c r="A109" s="283"/>
      <c r="B109" s="318"/>
      <c r="C109" s="319"/>
      <c r="D109" s="305" t="str">
        <f ca="1">IF(ISERROR(OFFSET('HARGA SATUAN'!$D$6,MATCH(RAB!C109,'HARGA SATUAN'!$C$7:$C$1495,0),0)),"",OFFSET('HARGA SATUAN'!$D$6,MATCH(RAB!C109,'HARGA SATUAN'!$C$7:$C$1495,0),0))</f>
        <v/>
      </c>
      <c r="E109" s="306" t="str">
        <f ca="1">IF(B109="+","Unit",IF(ISERROR(OFFSET('HARGA SATUAN'!$E$6,MATCH(RAB!C109,'HARGA SATUAN'!$C$7:$C$1495,0),0)),"",OFFSET('HARGA SATUAN'!$E$6,MATCH(RAB!C109,'HARGA SATUAN'!$C$7:$C$1495,0),0)))</f>
        <v/>
      </c>
      <c r="F109" s="420"/>
      <c r="G109" s="307">
        <f ca="1">IF(ISERROR(OFFSET('HARGA SATUAN'!$I$6,MATCH(RAB!C109,'HARGA SATUAN'!$C$7:$C$1495,0),0)),0,OFFSET('HARGA SATUAN'!$I$6,MATCH(RAB!C109,'HARGA SATUAN'!$C$7:$C$1495,0),0))</f>
        <v>0</v>
      </c>
      <c r="H109" s="308">
        <f t="shared" ref="H109:H126" ca="1" si="23">IF(OR(D109="MDU",D109="MDU-KD"),(IF($O$3="RAB NON MDU","PLN KD",G109*F109)),0)</f>
        <v>0</v>
      </c>
      <c r="I109" s="308">
        <f t="shared" ref="I109:I126" ca="1" si="24">IF(D109="HDW",G109*F109,0)</f>
        <v>0</v>
      </c>
      <c r="J109" s="308">
        <f t="shared" ref="J109:J126" ca="1" si="25">IF(D109="JASA",G109*F109,0)</f>
        <v>0</v>
      </c>
      <c r="K109" s="309">
        <f t="shared" ref="K109:K126" ca="1" si="26">SUM(H109:J109)</f>
        <v>0</v>
      </c>
      <c r="L109" s="316"/>
      <c r="M109" s="289" t="e">
        <f>IF(AND(F109&gt;0,#REF!=0),"",IF(AND(ISBLANK(F109)=FALSE,K109=0),"WARNING",""))</f>
        <v>#REF!</v>
      </c>
      <c r="N109" s="316"/>
      <c r="O109" s="310"/>
      <c r="P109" s="310"/>
      <c r="Q109" s="291"/>
      <c r="R109" s="283"/>
      <c r="S109" s="311"/>
      <c r="T109" s="288"/>
      <c r="U109" s="288"/>
      <c r="V109" s="288"/>
    </row>
    <row r="110" spans="1:22" s="317" customFormat="1">
      <c r="A110" s="283"/>
      <c r="B110" s="419" t="s">
        <v>1610</v>
      </c>
      <c r="C110" s="422" t="s">
        <v>1606</v>
      </c>
      <c r="D110" s="305" t="str">
        <f ca="1">IF(ISERROR(OFFSET('HARGA SATUAN'!$D$6,MATCH(RAB!C110,'HARGA SATUAN'!$C$7:$C$1495,0),0)),"",OFFSET('HARGA SATUAN'!$D$6,MATCH(RAB!C110,'HARGA SATUAN'!$C$7:$C$1495,0),0))</f>
        <v/>
      </c>
      <c r="E110" s="306" t="str">
        <f ca="1">IF(B110="+","Unit",IF(ISERROR(OFFSET('HARGA SATUAN'!$E$6,MATCH(RAB!C110,'HARGA SATUAN'!$C$7:$C$1495,0),0)),"",OFFSET('HARGA SATUAN'!$E$6,MATCH(RAB!C110,'HARGA SATUAN'!$C$7:$C$1495,0),0)))</f>
        <v/>
      </c>
      <c r="F110" s="460"/>
      <c r="G110" s="307">
        <f ca="1">IF(ISERROR(OFFSET('HARGA SATUAN'!$I$6,MATCH(RAB!C110,'HARGA SATUAN'!$C$7:$C$1495,0),0)),0,OFFSET('HARGA SATUAN'!$I$6,MATCH(RAB!C110,'HARGA SATUAN'!$C$7:$C$1495,0),0))</f>
        <v>0</v>
      </c>
      <c r="H110" s="308">
        <f t="shared" ref="H110:H125" ca="1" si="27">IF(OR(D110="MDU",D110="MDU-KD"),(IF($O$3="RAB NON MDU","PLN KD",G110*F110)),0)</f>
        <v>0</v>
      </c>
      <c r="I110" s="308">
        <f t="shared" ref="I110:I125" ca="1" si="28">IF(D110="HDW",G110*F110,0)</f>
        <v>0</v>
      </c>
      <c r="J110" s="308">
        <f t="shared" ref="J110:J125" ca="1" si="29">IF(D110="JASA",G110*F110,0)</f>
        <v>0</v>
      </c>
      <c r="K110" s="309">
        <f t="shared" ref="K110:K125" ca="1" si="30">SUM(H110:J110)</f>
        <v>0</v>
      </c>
      <c r="L110" s="316"/>
      <c r="M110" s="289" t="str">
        <f t="shared" ca="1" si="14"/>
        <v/>
      </c>
      <c r="N110" s="316"/>
      <c r="O110" s="310"/>
      <c r="P110" s="310"/>
      <c r="Q110" s="291"/>
      <c r="R110" s="283"/>
      <c r="S110" s="311"/>
      <c r="T110" s="288"/>
      <c r="U110" s="288"/>
      <c r="V110" s="288"/>
    </row>
    <row r="111" spans="1:22" s="317" customFormat="1">
      <c r="A111" s="283"/>
      <c r="B111" s="516" t="s">
        <v>1035</v>
      </c>
      <c r="C111" s="517" t="s">
        <v>1645</v>
      </c>
      <c r="D111" s="305" t="str">
        <f ca="1">IF(ISERROR(OFFSET('HARGA SATUAN'!$D$6,MATCH(RAB!C111,'HARGA SATUAN'!$C$7:$C$1495,0),0)),"",OFFSET('HARGA SATUAN'!$D$6,MATCH(RAB!C111,'HARGA SATUAN'!$C$7:$C$1495,0),0))</f>
        <v/>
      </c>
      <c r="E111" s="306" t="str">
        <f ca="1">IF(B111="+","Unit",IF(ISERROR(OFFSET('HARGA SATUAN'!$E$6,MATCH(RAB!C111,'HARGA SATUAN'!$C$7:$C$1495,0),0)),"",OFFSET('HARGA SATUAN'!$E$6,MATCH(RAB!C111,'HARGA SATUAN'!$C$7:$C$1495,0),0)))</f>
        <v>Unit</v>
      </c>
      <c r="F111" s="728">
        <v>29</v>
      </c>
      <c r="G111" s="307">
        <f ca="1">IF(ISERROR(OFFSET('HARGA SATUAN'!$I$6,MATCH(RAB!C111,'HARGA SATUAN'!$C$7:$C$1495,0),0)),0,OFFSET('HARGA SATUAN'!$I$6,MATCH(RAB!C111,'HARGA SATUAN'!$C$7:$C$1495,0),0))</f>
        <v>0</v>
      </c>
      <c r="H111" s="308">
        <f t="shared" ca="1" si="27"/>
        <v>0</v>
      </c>
      <c r="I111" s="308">
        <f t="shared" ca="1" si="28"/>
        <v>0</v>
      </c>
      <c r="J111" s="308">
        <f t="shared" ca="1" si="29"/>
        <v>0</v>
      </c>
      <c r="K111" s="309">
        <f t="shared" ca="1" si="30"/>
        <v>0</v>
      </c>
      <c r="L111" s="316"/>
      <c r="M111" s="289"/>
      <c r="N111" s="316"/>
      <c r="O111" s="310"/>
      <c r="P111" s="310"/>
      <c r="Q111" s="291"/>
      <c r="R111" s="283"/>
      <c r="S111" s="311"/>
      <c r="T111" s="288"/>
      <c r="U111" s="288"/>
      <c r="V111" s="288"/>
    </row>
    <row r="112" spans="1:22" s="317" customFormat="1">
      <c r="A112" s="283"/>
      <c r="B112" s="725">
        <v>1</v>
      </c>
      <c r="C112" s="109" t="s">
        <v>482</v>
      </c>
      <c r="D112" s="305" t="str">
        <f ca="1">IF(ISERROR(OFFSET('HARGA SATUAN'!$D$6,MATCH(RAB!C112,'HARGA SATUAN'!$C$7:$C$1495,0),0)),"",OFFSET('HARGA SATUAN'!$D$6,MATCH(RAB!C112,'HARGA SATUAN'!$C$7:$C$1495,0),0))</f>
        <v>MDU-KD</v>
      </c>
      <c r="E112" s="306" t="str">
        <f ca="1">IF(B112="+","Unit",IF(ISERROR(OFFSET('HARGA SATUAN'!$E$6,MATCH(RAB!C112,'HARGA SATUAN'!$C$7:$C$1495,0),0)),"",OFFSET('HARGA SATUAN'!$E$6,MATCH(RAB!C112,'HARGA SATUAN'!$C$7:$C$1495,0),0)))</f>
        <v>Bh</v>
      </c>
      <c r="F112" s="728">
        <f>F111*1</f>
        <v>29</v>
      </c>
      <c r="G112" s="307">
        <f ca="1">IF(ISERROR(OFFSET('HARGA SATUAN'!$I$6,MATCH(RAB!C112,'HARGA SATUAN'!$C$7:$C$1495,0),0)),0,OFFSET('HARGA SATUAN'!$I$6,MATCH(RAB!C112,'HARGA SATUAN'!$C$7:$C$1495,0),0))</f>
        <v>327600</v>
      </c>
      <c r="H112" s="308">
        <f t="shared" ca="1" si="27"/>
        <v>9500400</v>
      </c>
      <c r="I112" s="308">
        <f t="shared" ca="1" si="28"/>
        <v>0</v>
      </c>
      <c r="J112" s="308">
        <f t="shared" ca="1" si="29"/>
        <v>0</v>
      </c>
      <c r="K112" s="309">
        <f t="shared" ca="1" si="30"/>
        <v>9500400</v>
      </c>
      <c r="L112" s="316"/>
      <c r="M112" s="289"/>
      <c r="N112" s="316"/>
      <c r="O112" s="310"/>
      <c r="P112" s="310"/>
      <c r="Q112" s="291"/>
      <c r="R112" s="283"/>
      <c r="S112" s="311"/>
      <c r="T112" s="288"/>
      <c r="U112" s="288"/>
      <c r="V112" s="288"/>
    </row>
    <row r="113" spans="1:22" s="317" customFormat="1">
      <c r="A113" s="283"/>
      <c r="B113" s="725">
        <v>2</v>
      </c>
      <c r="C113" s="729" t="s">
        <v>487</v>
      </c>
      <c r="D113" s="305" t="str">
        <f ca="1">IF(ISERROR(OFFSET('HARGA SATUAN'!$D$6,MATCH(RAB!C113,'HARGA SATUAN'!$C$7:$C$1495,0),0)),"",OFFSET('HARGA SATUAN'!$D$6,MATCH(RAB!C113,'HARGA SATUAN'!$C$7:$C$1495,0),0))</f>
        <v>MDU-KD</v>
      </c>
      <c r="E113" s="306" t="str">
        <f ca="1">IF(B113="+","Unit",IF(ISERROR(OFFSET('HARGA SATUAN'!$E$6,MATCH(RAB!C113,'HARGA SATUAN'!$C$7:$C$1495,0),0)),"",OFFSET('HARGA SATUAN'!$E$6,MATCH(RAB!C113,'HARGA SATUAN'!$C$7:$C$1495,0),0)))</f>
        <v>Bh</v>
      </c>
      <c r="F113" s="728">
        <f>F111*1</f>
        <v>29</v>
      </c>
      <c r="G113" s="307">
        <f ca="1">IF(ISERROR(OFFSET('HARGA SATUAN'!$I$6,MATCH(RAB!C113,'HARGA SATUAN'!$C$7:$C$1495,0),0)),0,OFFSET('HARGA SATUAN'!$I$6,MATCH(RAB!C113,'HARGA SATUAN'!$C$7:$C$1495,0),0))</f>
        <v>39000</v>
      </c>
      <c r="H113" s="308">
        <f t="shared" ca="1" si="27"/>
        <v>1131000</v>
      </c>
      <c r="I113" s="308">
        <f t="shared" ca="1" si="28"/>
        <v>0</v>
      </c>
      <c r="J113" s="308">
        <f t="shared" ca="1" si="29"/>
        <v>0</v>
      </c>
      <c r="K113" s="309">
        <f t="shared" ca="1" si="30"/>
        <v>1131000</v>
      </c>
      <c r="L113" s="316"/>
      <c r="M113" s="289"/>
      <c r="N113" s="316"/>
      <c r="O113" s="310"/>
      <c r="P113" s="310"/>
      <c r="Q113" s="291"/>
      <c r="R113" s="283"/>
      <c r="S113" s="311"/>
      <c r="T113" s="288"/>
      <c r="U113" s="288"/>
      <c r="V113" s="288"/>
    </row>
    <row r="114" spans="1:22" s="317" customFormat="1">
      <c r="A114" s="283"/>
      <c r="B114" s="725">
        <v>3</v>
      </c>
      <c r="C114" s="729" t="s">
        <v>73</v>
      </c>
      <c r="D114" s="305" t="str">
        <f ca="1">IF(ISERROR(OFFSET('HARGA SATUAN'!$D$6,MATCH(RAB!C114,'HARGA SATUAN'!$C$7:$C$1495,0),0)),"",OFFSET('HARGA SATUAN'!$D$6,MATCH(RAB!C114,'HARGA SATUAN'!$C$7:$C$1495,0),0))</f>
        <v>MDU-KD</v>
      </c>
      <c r="E114" s="306" t="str">
        <f ca="1">IF(B114="+","Unit",IF(ISERROR(OFFSET('HARGA SATUAN'!$E$6,MATCH(RAB!C114,'HARGA SATUAN'!$C$7:$C$1495,0),0)),"",OFFSET('HARGA SATUAN'!$E$6,MATCH(RAB!C114,'HARGA SATUAN'!$C$7:$C$1495,0),0)))</f>
        <v>Mtr</v>
      </c>
      <c r="F114" s="728">
        <f>F111*35</f>
        <v>1015</v>
      </c>
      <c r="G114" s="307">
        <f ca="1">IF(ISERROR(OFFSET('HARGA SATUAN'!$I$6,MATCH(RAB!C114,'HARGA SATUAN'!$C$7:$C$1495,0),0)),0,OFFSET('HARGA SATUAN'!$I$6,MATCH(RAB!C114,'HARGA SATUAN'!$C$7:$C$1495,0),0))</f>
        <v>4300</v>
      </c>
      <c r="H114" s="308">
        <f t="shared" ca="1" si="27"/>
        <v>4364500</v>
      </c>
      <c r="I114" s="308">
        <f t="shared" ca="1" si="28"/>
        <v>0</v>
      </c>
      <c r="J114" s="308">
        <f t="shared" ca="1" si="29"/>
        <v>0</v>
      </c>
      <c r="K114" s="309">
        <f t="shared" ca="1" si="30"/>
        <v>4364500</v>
      </c>
      <c r="L114" s="316"/>
      <c r="M114" s="289"/>
      <c r="N114" s="316"/>
      <c r="O114" s="310"/>
      <c r="P114" s="310"/>
      <c r="Q114" s="291"/>
      <c r="R114" s="283"/>
      <c r="S114" s="311"/>
      <c r="T114" s="288"/>
      <c r="U114" s="288"/>
      <c r="V114" s="288"/>
    </row>
    <row r="115" spans="1:22" s="317" customFormat="1">
      <c r="A115" s="283"/>
      <c r="B115" s="725">
        <v>4</v>
      </c>
      <c r="C115" s="729" t="s">
        <v>798</v>
      </c>
      <c r="D115" s="305" t="str">
        <f ca="1">IF(ISERROR(OFFSET('HARGA SATUAN'!$D$6,MATCH(RAB!C115,'HARGA SATUAN'!$C$7:$C$1495,0),0)),"",OFFSET('HARGA SATUAN'!$D$6,MATCH(RAB!C115,'HARGA SATUAN'!$C$7:$C$1495,0),0))</f>
        <v>JASA</v>
      </c>
      <c r="E115" s="306" t="str">
        <f ca="1">IF(B115="+","Unit",IF(ISERROR(OFFSET('HARGA SATUAN'!$E$6,MATCH(RAB!C115,'HARGA SATUAN'!$C$7:$C$1495,0),0)),"",OFFSET('HARGA SATUAN'!$E$6,MATCH(RAB!C115,'HARGA SATUAN'!$C$7:$C$1495,0),0)))</f>
        <v>Unit</v>
      </c>
      <c r="F115" s="728">
        <f>F111*1</f>
        <v>29</v>
      </c>
      <c r="G115" s="307">
        <f ca="1">IF(ISERROR(OFFSET('HARGA SATUAN'!$I$6,MATCH(RAB!C115,'HARGA SATUAN'!$C$7:$C$1495,0),0)),0,OFFSET('HARGA SATUAN'!$I$6,MATCH(RAB!C115,'HARGA SATUAN'!$C$7:$C$1495,0),0))</f>
        <v>54400</v>
      </c>
      <c r="H115" s="308">
        <f t="shared" ca="1" si="27"/>
        <v>0</v>
      </c>
      <c r="I115" s="308">
        <f t="shared" ca="1" si="28"/>
        <v>0</v>
      </c>
      <c r="J115" s="308">
        <f t="shared" ca="1" si="29"/>
        <v>1577600</v>
      </c>
      <c r="K115" s="309">
        <f t="shared" ca="1" si="30"/>
        <v>1577600</v>
      </c>
      <c r="L115" s="316"/>
      <c r="M115" s="289"/>
      <c r="N115" s="316"/>
      <c r="O115" s="310"/>
      <c r="P115" s="310"/>
      <c r="Q115" s="291"/>
      <c r="R115" s="283"/>
      <c r="S115" s="311"/>
      <c r="T115" s="288"/>
      <c r="U115" s="288"/>
      <c r="V115" s="288"/>
    </row>
    <row r="116" spans="1:22" s="317" customFormat="1">
      <c r="A116" s="283"/>
      <c r="B116" s="520"/>
      <c r="C116" s="521"/>
      <c r="D116" s="305" t="str">
        <f ca="1">IF(ISERROR(OFFSET('HARGA SATUAN'!$D$6,MATCH(RAB!C116,'HARGA SATUAN'!$C$7:$C$1495,0),0)),"",OFFSET('HARGA SATUAN'!$D$6,MATCH(RAB!C116,'HARGA SATUAN'!$C$7:$C$1495,0),0))</f>
        <v/>
      </c>
      <c r="E116" s="306" t="str">
        <f ca="1">IF(B116="+","Unit",IF(ISERROR(OFFSET('HARGA SATUAN'!$E$6,MATCH(RAB!C116,'HARGA SATUAN'!$C$7:$C$1495,0),0)),"",OFFSET('HARGA SATUAN'!$E$6,MATCH(RAB!C116,'HARGA SATUAN'!$C$7:$C$1495,0),0)))</f>
        <v/>
      </c>
      <c r="F116" s="515"/>
      <c r="G116" s="307">
        <f ca="1">IF(ISERROR(OFFSET('HARGA SATUAN'!$I$6,MATCH(RAB!C116,'HARGA SATUAN'!$C$7:$C$1495,0),0)),0,OFFSET('HARGA SATUAN'!$I$6,MATCH(RAB!C116,'HARGA SATUAN'!$C$7:$C$1495,0),0))</f>
        <v>0</v>
      </c>
      <c r="H116" s="308">
        <f t="shared" ca="1" si="27"/>
        <v>0</v>
      </c>
      <c r="I116" s="308">
        <f t="shared" ca="1" si="28"/>
        <v>0</v>
      </c>
      <c r="J116" s="308">
        <f t="shared" ca="1" si="29"/>
        <v>0</v>
      </c>
      <c r="K116" s="309">
        <f t="shared" ca="1" si="30"/>
        <v>0</v>
      </c>
      <c r="L116" s="316"/>
      <c r="M116" s="289"/>
      <c r="N116" s="316"/>
      <c r="O116" s="310"/>
      <c r="P116" s="310"/>
      <c r="Q116" s="291"/>
      <c r="R116" s="283"/>
      <c r="S116" s="311"/>
      <c r="T116" s="288"/>
      <c r="U116" s="288"/>
      <c r="V116" s="288"/>
    </row>
    <row r="117" spans="1:22" s="317" customFormat="1">
      <c r="A117" s="283"/>
      <c r="B117" s="725" t="s">
        <v>1035</v>
      </c>
      <c r="C117" s="726" t="s">
        <v>1644</v>
      </c>
      <c r="D117" s="305" t="str">
        <f ca="1">IF(ISERROR(OFFSET('HARGA SATUAN'!$D$6,MATCH(RAB!C117,'HARGA SATUAN'!$C$7:$C$1495,0),0)),"",OFFSET('HARGA SATUAN'!$D$6,MATCH(RAB!C117,'HARGA SATUAN'!$C$7:$C$1495,0),0))</f>
        <v/>
      </c>
      <c r="E117" s="306" t="str">
        <f ca="1">IF(B117="+","Unit",IF(ISERROR(OFFSET('HARGA SATUAN'!$E$6,MATCH(RAB!C117,'HARGA SATUAN'!$C$7:$C$1495,0),0)),"",OFFSET('HARGA SATUAN'!$E$6,MATCH(RAB!C117,'HARGA SATUAN'!$C$7:$C$1495,0),0)))</f>
        <v>Unit</v>
      </c>
      <c r="F117" s="456">
        <v>29</v>
      </c>
      <c r="G117" s="307">
        <f ca="1">IF(ISERROR(OFFSET('HARGA SATUAN'!$I$6,MATCH(RAB!C117,'HARGA SATUAN'!$C$7:$C$1495,0),0)),0,OFFSET('HARGA SATUAN'!$I$6,MATCH(RAB!C117,'HARGA SATUAN'!$C$7:$C$1495,0),0))</f>
        <v>0</v>
      </c>
      <c r="H117" s="308">
        <f t="shared" ca="1" si="27"/>
        <v>0</v>
      </c>
      <c r="I117" s="308">
        <f t="shared" ca="1" si="28"/>
        <v>0</v>
      </c>
      <c r="J117" s="308">
        <f t="shared" ca="1" si="29"/>
        <v>0</v>
      </c>
      <c r="K117" s="309">
        <f t="shared" ca="1" si="30"/>
        <v>0</v>
      </c>
      <c r="L117" s="316"/>
      <c r="M117" s="289"/>
      <c r="N117" s="316"/>
      <c r="O117" s="310"/>
      <c r="P117" s="310"/>
      <c r="Q117" s="291"/>
      <c r="R117" s="283"/>
      <c r="S117" s="311"/>
      <c r="T117" s="288"/>
      <c r="U117" s="288"/>
      <c r="V117" s="288"/>
    </row>
    <row r="118" spans="1:22" s="317" customFormat="1">
      <c r="A118" s="283"/>
      <c r="B118" s="725">
        <v>1</v>
      </c>
      <c r="C118" s="726" t="s">
        <v>29</v>
      </c>
      <c r="D118" s="305" t="str">
        <f ca="1">IF(ISERROR(OFFSET('HARGA SATUAN'!$D$6,MATCH(RAB!C118,'HARGA SATUAN'!$C$7:$C$1495,0),0)),"",OFFSET('HARGA SATUAN'!$D$6,MATCH(RAB!C118,'HARGA SATUAN'!$C$7:$C$1495,0),0))</f>
        <v>HDW</v>
      </c>
      <c r="E118" s="306" t="str">
        <f ca="1">IF(B118="+","Unit",IF(ISERROR(OFFSET('HARGA SATUAN'!$E$6,MATCH(RAB!C118,'HARGA SATUAN'!$C$7:$C$1495,0),0)),"",OFFSET('HARGA SATUAN'!$E$6,MATCH(RAB!C118,'HARGA SATUAN'!$C$7:$C$1495,0),0)))</f>
        <v>Bh</v>
      </c>
      <c r="F118" s="456">
        <f>F117*1</f>
        <v>29</v>
      </c>
      <c r="G118" s="307">
        <f ca="1">IF(ISERROR(OFFSET('HARGA SATUAN'!$I$6,MATCH(RAB!C118,'HARGA SATUAN'!$C$7:$C$1495,0),0)),0,OFFSET('HARGA SATUAN'!$I$6,MATCH(RAB!C118,'HARGA SATUAN'!$C$7:$C$1495,0),0))</f>
        <v>185200</v>
      </c>
      <c r="H118" s="308">
        <f t="shared" ca="1" si="27"/>
        <v>0</v>
      </c>
      <c r="I118" s="308">
        <f t="shared" ca="1" si="28"/>
        <v>5370800</v>
      </c>
      <c r="J118" s="308">
        <f t="shared" ca="1" si="29"/>
        <v>0</v>
      </c>
      <c r="K118" s="309">
        <f t="shared" ca="1" si="30"/>
        <v>5370800</v>
      </c>
      <c r="L118" s="316"/>
      <c r="M118" s="289"/>
      <c r="N118" s="316"/>
      <c r="O118" s="310"/>
      <c r="P118" s="310"/>
      <c r="Q118" s="291"/>
      <c r="R118" s="283"/>
      <c r="S118" s="311"/>
      <c r="T118" s="288"/>
      <c r="U118" s="288"/>
      <c r="V118" s="288"/>
    </row>
    <row r="119" spans="1:22" s="317" customFormat="1">
      <c r="A119" s="283"/>
      <c r="B119" s="725">
        <v>2</v>
      </c>
      <c r="C119" s="726" t="s">
        <v>30</v>
      </c>
      <c r="D119" s="305" t="str">
        <f ca="1">IF(ISERROR(OFFSET('HARGA SATUAN'!$D$6,MATCH(RAB!C119,'HARGA SATUAN'!$C$7:$C$1495,0),0)),"",OFFSET('HARGA SATUAN'!$D$6,MATCH(RAB!C119,'HARGA SATUAN'!$C$7:$C$1495,0),0))</f>
        <v>HDW</v>
      </c>
      <c r="E119" s="306" t="str">
        <f ca="1">IF(B119="+","Unit",IF(ISERROR(OFFSET('HARGA SATUAN'!$E$6,MATCH(RAB!C119,'HARGA SATUAN'!$C$7:$C$1495,0),0)),"",OFFSET('HARGA SATUAN'!$E$6,MATCH(RAB!C119,'HARGA SATUAN'!$C$7:$C$1495,0),0)))</f>
        <v>Bh</v>
      </c>
      <c r="F119" s="456">
        <f>F117*1</f>
        <v>29</v>
      </c>
      <c r="G119" s="307">
        <f ca="1">IF(ISERROR(OFFSET('HARGA SATUAN'!$I$6,MATCH(RAB!C119,'HARGA SATUAN'!$C$7:$C$1495,0),0)),0,OFFSET('HARGA SATUAN'!$I$6,MATCH(RAB!C119,'HARGA SATUAN'!$C$7:$C$1495,0),0))</f>
        <v>47459</v>
      </c>
      <c r="H119" s="308">
        <f t="shared" ca="1" si="27"/>
        <v>0</v>
      </c>
      <c r="I119" s="308">
        <f t="shared" ca="1" si="28"/>
        <v>1376311</v>
      </c>
      <c r="J119" s="308">
        <f t="shared" ca="1" si="29"/>
        <v>0</v>
      </c>
      <c r="K119" s="309">
        <f t="shared" ca="1" si="30"/>
        <v>1376311</v>
      </c>
      <c r="L119" s="316"/>
      <c r="M119" s="289"/>
      <c r="N119" s="316"/>
      <c r="O119" s="310"/>
      <c r="P119" s="310"/>
      <c r="Q119" s="291"/>
      <c r="R119" s="283"/>
      <c r="S119" s="311"/>
      <c r="T119" s="288"/>
      <c r="U119" s="288"/>
      <c r="V119" s="288"/>
    </row>
    <row r="120" spans="1:22" s="317" customFormat="1">
      <c r="A120" s="283"/>
      <c r="B120" s="725">
        <v>3</v>
      </c>
      <c r="C120" s="726" t="s">
        <v>32</v>
      </c>
      <c r="D120" s="305" t="str">
        <f ca="1">IF(ISERROR(OFFSET('HARGA SATUAN'!$D$6,MATCH(RAB!C120,'HARGA SATUAN'!$C$7:$C$1495,0),0)),"",OFFSET('HARGA SATUAN'!$D$6,MATCH(RAB!C120,'HARGA SATUAN'!$C$7:$C$1495,0),0))</f>
        <v>HDW</v>
      </c>
      <c r="E120" s="306" t="str">
        <f ca="1">IF(B120="+","Unit",IF(ISERROR(OFFSET('HARGA SATUAN'!$E$6,MATCH(RAB!C120,'HARGA SATUAN'!$C$7:$C$1495,0),0)),"",OFFSET('HARGA SATUAN'!$E$6,MATCH(RAB!C120,'HARGA SATUAN'!$C$7:$C$1495,0),0)))</f>
        <v>Mtr</v>
      </c>
      <c r="F120" s="456">
        <f>F117*1.5</f>
        <v>43.5</v>
      </c>
      <c r="G120" s="307">
        <f ca="1">IF(ISERROR(OFFSET('HARGA SATUAN'!$I$6,MATCH(RAB!C120,'HARGA SATUAN'!$C$7:$C$1495,0),0)),0,OFFSET('HARGA SATUAN'!$I$6,MATCH(RAB!C120,'HARGA SATUAN'!$C$7:$C$1495,0),0))</f>
        <v>30000</v>
      </c>
      <c r="H120" s="308">
        <f t="shared" ca="1" si="27"/>
        <v>0</v>
      </c>
      <c r="I120" s="308">
        <f t="shared" ca="1" si="28"/>
        <v>1305000</v>
      </c>
      <c r="J120" s="308">
        <f t="shared" ca="1" si="29"/>
        <v>0</v>
      </c>
      <c r="K120" s="309">
        <f t="shared" ca="1" si="30"/>
        <v>1305000</v>
      </c>
      <c r="L120" s="316"/>
      <c r="M120" s="289"/>
      <c r="N120" s="316"/>
      <c r="O120" s="310"/>
      <c r="P120" s="310"/>
      <c r="Q120" s="291"/>
      <c r="R120" s="283"/>
      <c r="S120" s="311"/>
      <c r="T120" s="288"/>
      <c r="U120" s="288"/>
      <c r="V120" s="288"/>
    </row>
    <row r="121" spans="1:22" s="317" customFormat="1">
      <c r="A121" s="283"/>
      <c r="B121" s="725">
        <v>4</v>
      </c>
      <c r="C121" s="726" t="s">
        <v>33</v>
      </c>
      <c r="D121" s="305" t="str">
        <f ca="1">IF(ISERROR(OFFSET('HARGA SATUAN'!$D$6,MATCH(RAB!C121,'HARGA SATUAN'!$C$7:$C$1495,0),0)),"",OFFSET('HARGA SATUAN'!$D$6,MATCH(RAB!C121,'HARGA SATUAN'!$C$7:$C$1495,0),0))</f>
        <v>HDW</v>
      </c>
      <c r="E121" s="306" t="str">
        <f ca="1">IF(B121="+","Unit",IF(ISERROR(OFFSET('HARGA SATUAN'!$E$6,MATCH(RAB!C121,'HARGA SATUAN'!$C$7:$C$1495,0),0)),"",OFFSET('HARGA SATUAN'!$E$6,MATCH(RAB!C121,'HARGA SATUAN'!$C$7:$C$1495,0),0)))</f>
        <v>Bh</v>
      </c>
      <c r="F121" s="456">
        <f>F117*2</f>
        <v>58</v>
      </c>
      <c r="G121" s="307">
        <f ca="1">IF(ISERROR(OFFSET('HARGA SATUAN'!$I$6,MATCH(RAB!C121,'HARGA SATUAN'!$C$7:$C$1495,0),0)),0,OFFSET('HARGA SATUAN'!$I$6,MATCH(RAB!C121,'HARGA SATUAN'!$C$7:$C$1495,0),0))</f>
        <v>9500</v>
      </c>
      <c r="H121" s="308">
        <f t="shared" ca="1" si="27"/>
        <v>0</v>
      </c>
      <c r="I121" s="308">
        <f t="shared" ca="1" si="28"/>
        <v>551000</v>
      </c>
      <c r="J121" s="308">
        <f t="shared" ca="1" si="29"/>
        <v>0</v>
      </c>
      <c r="K121" s="309">
        <f t="shared" ca="1" si="30"/>
        <v>551000</v>
      </c>
      <c r="L121" s="316"/>
      <c r="M121" s="289"/>
      <c r="N121" s="316"/>
      <c r="O121" s="310"/>
      <c r="P121" s="310"/>
      <c r="Q121" s="291"/>
      <c r="R121" s="283"/>
      <c r="S121" s="311"/>
      <c r="T121" s="288"/>
      <c r="U121" s="288"/>
      <c r="V121" s="288"/>
    </row>
    <row r="122" spans="1:22" s="317" customFormat="1">
      <c r="A122" s="283"/>
      <c r="B122" s="725">
        <v>5</v>
      </c>
      <c r="C122" s="726" t="s">
        <v>735</v>
      </c>
      <c r="D122" s="305" t="str">
        <f ca="1">IF(ISERROR(OFFSET('HARGA SATUAN'!$D$6,MATCH(RAB!C122,'HARGA SATUAN'!$C$7:$C$1495,0),0)),"",OFFSET('HARGA SATUAN'!$D$6,MATCH(RAB!C122,'HARGA SATUAN'!$C$7:$C$1495,0),0))</f>
        <v>JASA</v>
      </c>
      <c r="E122" s="306" t="str">
        <f ca="1">IF(B122="+","Unit",IF(ISERROR(OFFSET('HARGA SATUAN'!$E$6,MATCH(RAB!C122,'HARGA SATUAN'!$C$7:$C$1495,0),0)),"",OFFSET('HARGA SATUAN'!$E$6,MATCH(RAB!C122,'HARGA SATUAN'!$C$7:$C$1495,0),0)))</f>
        <v>Unit</v>
      </c>
      <c r="F122" s="456">
        <f>F117*1</f>
        <v>29</v>
      </c>
      <c r="G122" s="307">
        <f ca="1">IF(ISERROR(OFFSET('HARGA SATUAN'!$I$6,MATCH(RAB!C122,'HARGA SATUAN'!$C$7:$C$1495,0),0)),0,OFFSET('HARGA SATUAN'!$I$6,MATCH(RAB!C122,'HARGA SATUAN'!$C$7:$C$1495,0),0))</f>
        <v>56400</v>
      </c>
      <c r="H122" s="308">
        <f t="shared" ref="H122:H124" ca="1" si="31">IF(OR(D122="MDU",D122="MDU-KD"),(IF($O$3="RAB NON MDU","PLN KD",G122*F122)),0)</f>
        <v>0</v>
      </c>
      <c r="I122" s="308">
        <f t="shared" ref="I122:I124" ca="1" si="32">IF(D122="HDW",G122*F122,0)</f>
        <v>0</v>
      </c>
      <c r="J122" s="308">
        <f t="shared" ref="J122:J124" ca="1" si="33">IF(D122="JASA",G122*F122,0)</f>
        <v>1635600</v>
      </c>
      <c r="K122" s="309">
        <f t="shared" ref="K122:K124" ca="1" si="34">SUM(H122:J122)</f>
        <v>1635600</v>
      </c>
      <c r="L122" s="316"/>
      <c r="M122" s="289"/>
      <c r="N122" s="316"/>
      <c r="O122" s="310"/>
      <c r="P122" s="310"/>
      <c r="Q122" s="291"/>
      <c r="R122" s="283"/>
      <c r="S122" s="311"/>
      <c r="T122" s="288"/>
      <c r="U122" s="288"/>
      <c r="V122" s="288"/>
    </row>
    <row r="123" spans="1:22" s="317" customFormat="1">
      <c r="A123" s="283"/>
      <c r="B123" s="516" t="s">
        <v>22</v>
      </c>
      <c r="C123" s="517" t="s">
        <v>802</v>
      </c>
      <c r="D123" s="305" t="str">
        <f ca="1">IF(ISERROR(OFFSET('HARGA SATUAN'!$D$6,MATCH(RAB!C123,'HARGA SATUAN'!$C$7:$C$1495,0),0)),"",OFFSET('HARGA SATUAN'!$D$6,MATCH(RAB!C123,'HARGA SATUAN'!$C$7:$C$1495,0),0))</f>
        <v/>
      </c>
      <c r="E123" s="306">
        <f ca="1">IF(B123="+","Unit",IF(ISERROR(OFFSET('HARGA SATUAN'!$E$6,MATCH(RAB!C123,'HARGA SATUAN'!$C$7:$C$1495,0),0)),"",OFFSET('HARGA SATUAN'!$E$6,MATCH(RAB!C123,'HARGA SATUAN'!$C$7:$C$1495,0),0)))</f>
        <v>0</v>
      </c>
      <c r="F123" s="515"/>
      <c r="G123" s="307">
        <f ca="1">IF(ISERROR(OFFSET('HARGA SATUAN'!$I$6,MATCH(RAB!C123,'HARGA SATUAN'!$C$7:$C$1495,0),0)),0,OFFSET('HARGA SATUAN'!$I$6,MATCH(RAB!C123,'HARGA SATUAN'!$C$7:$C$1495,0),0))</f>
        <v>0</v>
      </c>
      <c r="H123" s="308">
        <f t="shared" ca="1" si="31"/>
        <v>0</v>
      </c>
      <c r="I123" s="308">
        <f t="shared" ca="1" si="32"/>
        <v>0</v>
      </c>
      <c r="J123" s="308">
        <f t="shared" ca="1" si="33"/>
        <v>0</v>
      </c>
      <c r="K123" s="309">
        <f t="shared" ca="1" si="34"/>
        <v>0</v>
      </c>
      <c r="L123" s="316"/>
      <c r="M123" s="289"/>
      <c r="N123" s="316"/>
      <c r="O123" s="310"/>
      <c r="P123" s="310"/>
      <c r="Q123" s="291"/>
      <c r="R123" s="283"/>
      <c r="S123" s="311"/>
      <c r="T123" s="288"/>
      <c r="U123" s="288"/>
      <c r="V123" s="288"/>
    </row>
    <row r="124" spans="1:22" s="317" customFormat="1">
      <c r="A124" s="283"/>
      <c r="B124" s="518"/>
      <c r="C124" s="109"/>
      <c r="D124" s="305" t="str">
        <f ca="1">IF(ISERROR(OFFSET('HARGA SATUAN'!$D$6,MATCH(RAB!C124,'HARGA SATUAN'!$C$7:$C$1495,0),0)),"",OFFSET('HARGA SATUAN'!$D$6,MATCH(RAB!C124,'HARGA SATUAN'!$C$7:$C$1495,0),0))</f>
        <v/>
      </c>
      <c r="E124" s="306" t="str">
        <f ca="1">IF(B124="+","Unit",IF(ISERROR(OFFSET('HARGA SATUAN'!$E$6,MATCH(RAB!C124,'HARGA SATUAN'!$C$7:$C$1495,0),0)),"",OFFSET('HARGA SATUAN'!$E$6,MATCH(RAB!C124,'HARGA SATUAN'!$C$7:$C$1495,0),0)))</f>
        <v/>
      </c>
      <c r="F124" s="515"/>
      <c r="G124" s="307">
        <f ca="1">IF(ISERROR(OFFSET('HARGA SATUAN'!$I$6,MATCH(RAB!C124,'HARGA SATUAN'!$C$7:$C$1495,0),0)),0,OFFSET('HARGA SATUAN'!$I$6,MATCH(RAB!C124,'HARGA SATUAN'!$C$7:$C$1495,0),0))</f>
        <v>0</v>
      </c>
      <c r="H124" s="308">
        <f t="shared" ca="1" si="31"/>
        <v>0</v>
      </c>
      <c r="I124" s="308">
        <f t="shared" ca="1" si="32"/>
        <v>0</v>
      </c>
      <c r="J124" s="308">
        <f t="shared" ca="1" si="33"/>
        <v>0</v>
      </c>
      <c r="K124" s="309">
        <f t="shared" ca="1" si="34"/>
        <v>0</v>
      </c>
      <c r="L124" s="316"/>
      <c r="M124" s="289"/>
      <c r="N124" s="316"/>
      <c r="O124" s="310"/>
      <c r="P124" s="310"/>
      <c r="Q124" s="291"/>
      <c r="R124" s="283"/>
      <c r="S124" s="311"/>
      <c r="T124" s="288"/>
      <c r="U124" s="288"/>
      <c r="V124" s="288"/>
    </row>
    <row r="125" spans="1:22">
      <c r="B125" s="321"/>
      <c r="C125" s="320"/>
      <c r="D125" s="305" t="str">
        <f ca="1">IF(ISERROR(OFFSET('HARGA SATUAN'!$D$6,MATCH(RAB!C125,'HARGA SATUAN'!$C$7:$C$1495,0),0)),"",OFFSET('HARGA SATUAN'!$D$6,MATCH(RAB!C125,'HARGA SATUAN'!$C$7:$C$1495,0),0))</f>
        <v/>
      </c>
      <c r="E125" s="306" t="str">
        <f ca="1">IF(B125="+","Unit",IF(ISERROR(OFFSET('HARGA SATUAN'!$E$6,MATCH(RAB!C125,'HARGA SATUAN'!$C$7:$C$1495,0),0)),"",OFFSET('HARGA SATUAN'!$E$6,MATCH(RAB!C125,'HARGA SATUAN'!$C$7:$C$1495,0),0)))</f>
        <v/>
      </c>
      <c r="F125" s="315"/>
      <c r="G125" s="307">
        <f ca="1">IF(ISERROR(OFFSET('HARGA SATUAN'!$I$6,MATCH(RAB!C125,'HARGA SATUAN'!$C$7:$C$1495,0),0)),0,OFFSET('HARGA SATUAN'!$I$6,MATCH(RAB!C125,'HARGA SATUAN'!$C$7:$C$1495,0),0))</f>
        <v>0</v>
      </c>
      <c r="H125" s="308">
        <f t="shared" ca="1" si="27"/>
        <v>0</v>
      </c>
      <c r="I125" s="308">
        <f t="shared" ca="1" si="28"/>
        <v>0</v>
      </c>
      <c r="J125" s="308">
        <f t="shared" ca="1" si="29"/>
        <v>0</v>
      </c>
      <c r="K125" s="309">
        <f t="shared" ca="1" si="30"/>
        <v>0</v>
      </c>
      <c r="M125" s="289" t="e">
        <f>IF(AND(F125&gt;0,#REF!=0),"",IF(AND(ISBLANK(F125)=FALSE,K125=0),"WARNING",""))</f>
        <v>#REF!</v>
      </c>
    </row>
    <row r="126" spans="1:22">
      <c r="B126" s="322"/>
      <c r="C126" s="323" t="s">
        <v>475</v>
      </c>
      <c r="D126" s="305" t="str">
        <f ca="1">IF(ISERROR(OFFSET('HARGA SATUAN'!$D$6,MATCH(RAB!C126,'HARGA SATUAN'!$C$7:$C$1495,0),0)),"",OFFSET('HARGA SATUAN'!$D$6,MATCH(RAB!C126,'HARGA SATUAN'!$C$7:$C$1495,0),0))</f>
        <v/>
      </c>
      <c r="E126" s="306" t="str">
        <f ca="1">IF(B126="+","Unit",IF(ISERROR(OFFSET('HARGA SATUAN'!$E$6,MATCH(RAB!C126,'HARGA SATUAN'!$C$7:$C$1495,0),0)),"",OFFSET('HARGA SATUAN'!$E$6,MATCH(RAB!C126,'HARGA SATUAN'!$C$7:$C$1495,0),0)))</f>
        <v/>
      </c>
      <c r="F126" s="315"/>
      <c r="G126" s="307">
        <f ca="1">IF(ISERROR(OFFSET('HARGA SATUAN'!$I$6,MATCH(RAB!C126,'HARGA SATUAN'!$C$7:$C$1495,0),0)),0,OFFSET('HARGA SATUAN'!$I$6,MATCH(RAB!C126,'HARGA SATUAN'!$C$7:$C$1495,0),0))</f>
        <v>0</v>
      </c>
      <c r="H126" s="308">
        <f t="shared" ca="1" si="23"/>
        <v>0</v>
      </c>
      <c r="I126" s="308">
        <f t="shared" ca="1" si="24"/>
        <v>0</v>
      </c>
      <c r="J126" s="308">
        <f t="shared" ca="1" si="25"/>
        <v>0</v>
      </c>
      <c r="K126" s="309">
        <f t="shared" ca="1" si="26"/>
        <v>0</v>
      </c>
      <c r="M126" s="289" t="e">
        <f>IF(AND(F126&gt;0,#REF!=0),"",IF(AND(ISBLANK(F126)=FALSE,K126=0),"WARNING",""))</f>
        <v>#REF!</v>
      </c>
    </row>
    <row r="127" spans="1:22">
      <c r="B127" s="325">
        <v>1</v>
      </c>
      <c r="C127" s="326" t="s">
        <v>1091</v>
      </c>
      <c r="D127" s="327" t="str">
        <f ca="1">IF(ISERROR(OFFSET('HARGA SATUAN'!$D$6,MATCH(RAB!C127,'HARGA SATUAN'!$C$7:$C$1495,0),0)),"",OFFSET('HARGA SATUAN'!$D$6,MATCH(RAB!C127,'HARGA SATUAN'!$C$7:$C$1495,0),0))</f>
        <v>JASA</v>
      </c>
      <c r="E127" s="328" t="str">
        <f ca="1">IF(ISERROR(OFFSET('HARGA SATUAN'!$E$6,MATCH(RAB!C127,'HARGA SATUAN'!$C$7:$C$1495,0),0)),"",OFFSET('HARGA SATUAN'!$E$6,MATCH(RAB!C127,'HARGA SATUAN'!$C$7:$C$1495,0),0))</f>
        <v>Lot</v>
      </c>
      <c r="F127" s="329">
        <v>1</v>
      </c>
      <c r="G127" s="330">
        <f ca="1">IF(ISERROR(OFFSET('HARGA SATUAN'!$I$6,MATCH(RAB!C127,'HARGA SATUAN'!$C$7:$C$1495,0),0)),0,OFFSET('HARGA SATUAN'!$I$6,MATCH(RAB!C127,'HARGA SATUAN'!$C$7:$C$1495,0),0))</f>
        <v>2.5000000000000001E-2</v>
      </c>
      <c r="H127" s="331">
        <f ca="1">SUM(H14:H126)*G127</f>
        <v>1420857.5</v>
      </c>
      <c r="I127" s="331">
        <f ca="1">SUM(I14:I126)*G127</f>
        <v>792305.32500000007</v>
      </c>
      <c r="J127" s="331">
        <f ca="1">SUM(J14:J126)*G127</f>
        <v>134653.33333333334</v>
      </c>
      <c r="K127" s="331">
        <f ca="1">SUM(K14:K126)*G127</f>
        <v>2347816.1583333332</v>
      </c>
      <c r="M127" s="289" t="str">
        <f t="shared" ref="M127" si="35">IF(AND(F127&gt;0,F126=0),"",IF(AND(ISBLANK(F127)=FALSE,K127=0),"WARNING",""))</f>
        <v/>
      </c>
    </row>
    <row r="128" spans="1:22">
      <c r="B128" s="332"/>
      <c r="C128" s="333"/>
      <c r="D128" s="305" t="str">
        <f ca="1">IF(ISERROR(OFFSET('HARGA SATUAN'!$D$6,MATCH(RAB!C128,'HARGA SATUAN'!$C$7:$C$1495,0),0)),"",OFFSET('HARGA SATUAN'!$D$6,MATCH(RAB!C128,'HARGA SATUAN'!$C$7:$C$1495,0),0))</f>
        <v/>
      </c>
      <c r="E128" s="306" t="str">
        <f ca="1">IF(ISERROR(OFFSET('HARGA SATUAN'!$E$6,MATCH(RAB!C128,'HARGA SATUAN'!$C$7:$C$1495,0),0)),"",OFFSET('HARGA SATUAN'!$E$6,MATCH(RAB!C128,'HARGA SATUAN'!$C$7:$C$1495,0),0))</f>
        <v/>
      </c>
      <c r="F128" s="324"/>
      <c r="G128" s="307" t="str">
        <f ca="1">IF(ISERROR(OFFSET('HARGA SATUAN'!$I$6,MATCH(RAB!C128,'HARGA SATUAN'!$C$7:$C$1495,0),0)),"",OFFSET('HARGA SATUAN'!$I$6,MATCH(RAB!C128,'HARGA SATUAN'!$C$7:$C$1495,0),0))</f>
        <v/>
      </c>
      <c r="H128" s="308">
        <f ca="1">IF(OR(D128="MDU",D128="MDU-KD"),IF(G128="PLN",0,G128*F128),0)</f>
        <v>0</v>
      </c>
      <c r="I128" s="308">
        <f ca="1">IF(D128="HDW",IF(G128="PLN",0,G128*F128),0)</f>
        <v>0</v>
      </c>
      <c r="J128" s="308">
        <f ca="1">IF(D128="JASA",IF(G128="PLN",0,G128*F128),0)</f>
        <v>0</v>
      </c>
      <c r="K128" s="309">
        <f ca="1">SUM(H128:J128)</f>
        <v>0</v>
      </c>
    </row>
    <row r="129" spans="2:13" ht="15.75" thickBot="1">
      <c r="B129" s="334"/>
      <c r="C129" s="335"/>
      <c r="D129" s="336"/>
      <c r="E129" s="337"/>
      <c r="F129" s="337"/>
      <c r="G129" s="337"/>
      <c r="H129" s="338"/>
      <c r="I129" s="338"/>
      <c r="J129" s="338"/>
      <c r="K129" s="339"/>
    </row>
    <row r="130" spans="2:13">
      <c r="B130" s="340"/>
      <c r="C130" s="641" t="s">
        <v>1008</v>
      </c>
      <c r="D130" s="641"/>
      <c r="E130" s="641"/>
      <c r="F130" s="641"/>
      <c r="G130" s="341" t="s">
        <v>9</v>
      </c>
      <c r="H130" s="342">
        <f ca="1">SUM(H14:H128)</f>
        <v>58255157.5</v>
      </c>
      <c r="I130" s="342">
        <f ca="1">SUM(I14:I128)</f>
        <v>32484518.324999999</v>
      </c>
      <c r="J130" s="342">
        <f ca="1">SUM(J14:J128)</f>
        <v>5520786.666666667</v>
      </c>
      <c r="K130" s="342">
        <f ca="1">SUM(K14:K128)</f>
        <v>96260462.49166666</v>
      </c>
    </row>
    <row r="131" spans="2:13">
      <c r="B131" s="343"/>
      <c r="C131" s="624" t="s">
        <v>1455</v>
      </c>
      <c r="D131" s="624"/>
      <c r="E131" s="624"/>
      <c r="F131" s="624"/>
      <c r="G131" s="344" t="s">
        <v>9</v>
      </c>
      <c r="H131" s="345">
        <f ca="1">H130*0.11</f>
        <v>6408067.3250000002</v>
      </c>
      <c r="I131" s="345">
        <f ca="1">I130*0.11</f>
        <v>3573297.0157499998</v>
      </c>
      <c r="J131" s="345">
        <f ca="1">J130*0.11</f>
        <v>607286.53333333333</v>
      </c>
      <c r="K131" s="345">
        <f ca="1">K130*0.11</f>
        <v>10588650.874083333</v>
      </c>
    </row>
    <row r="132" spans="2:13" ht="15.75" thickBot="1">
      <c r="B132" s="343"/>
      <c r="C132" s="621" t="s">
        <v>463</v>
      </c>
      <c r="D132" s="621"/>
      <c r="E132" s="621"/>
      <c r="F132" s="621"/>
      <c r="G132" s="346" t="s">
        <v>9</v>
      </c>
      <c r="H132" s="347">
        <f ca="1">SUM(H130:H131)</f>
        <v>64663224.825000003</v>
      </c>
      <c r="I132" s="347">
        <f ca="1">SUM(I130:I131)</f>
        <v>36057815.340750001</v>
      </c>
      <c r="J132" s="346">
        <f ca="1">SUM(J130:J131)</f>
        <v>6128073.2000000002</v>
      </c>
      <c r="K132" s="346">
        <f ca="1">SUM(K130:K131)</f>
        <v>106849113.36574998</v>
      </c>
      <c r="M132" s="411">
        <v>201265205.30690998</v>
      </c>
    </row>
    <row r="133" spans="2:13">
      <c r="B133" s="625" t="str">
        <f ca="1">"Terbilang : "&amp;PROPER(IF(K132=0,"nol",IF(K132&lt;0,"minus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IF(--MID(TEXT(ABS(K132),"000000000000000"),1,3)=0,"",MID(TEXT(ABS(K132),"000000000000000"),1,1)&amp;" ratus "&amp;MID(TEXT(ABS(K132),"000000000000000"),2,1)&amp;" puluh "&amp;MID(TEXT(ABS(K132),"000000000000000"),3,1)&amp;" trilyun ")&amp; IF(--MID(TEXT(ABS(K132),"000000000000000"),4,3)=0,"",MID(TEXT(ABS(K132),"000000000000000"),4,1)&amp;" ratus "&amp;MID(TEXT(ABS(K132),"000000000000000"),5,1)&amp;" puluh "&amp;MID(TEXT(ABS(K132),"000000000000000"),6,1)&amp;" milyar ")&amp; IF(--MID(TEXT(ABS(K132),"000000000000000"),7,3)=0,"",MID(TEXT(ABS(K132),"000000000000000"),7,1)&amp;" ratus "&amp;MID(TEXT(ABS(K132),"000000000000000"),8,1)&amp;" puluh "&amp;MID(TEXT(ABS(K132),"000000000000000"),9,1)&amp;" juta ")&amp; IF(--MID(TEXT(ABS(K132),"000000000000000"),10,3)=0,"",IF(--MID(TEXT(ABS(K132),"000000000000000"),10,3)=1,"*",MID(TEXT(ABS(K132),"000000000000000"),10,1)&amp;" ratus "&amp;MID(TEXT(ABS(K132),"000000000000000"),11,1)&amp;" puluh ")&amp;MID(TEXT(ABS(K132),"000000000000000"),12,1)&amp;" ribu ")&amp; IF(--MID(TEXT(ABS(K132),"000000000000000"),13,3)=0,"",MID(TEXT(ABS(K132),"000000000000000"),13,1)&amp;" ratus "&amp;MID(TEXT(ABS(K132),"000000000000000"),14,1)&amp;" puluh "&amp;MID(TEXT(ABS(K132),"000000000000000"),15,1)),1,"satu"),2,"dua"),3,"tiga"),4,"empat"),5,"lima"),6,"enam"),7,"tujuh"),8,"delapan"),9,"sembilan"),"0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Seratus Enam Juta Delapan Ratus Empat Puluh Sembilan Ribu Seratus Tiga Belas Rupiah</v>
      </c>
      <c r="C133" s="626"/>
      <c r="D133" s="626"/>
      <c r="E133" s="626"/>
      <c r="F133" s="626"/>
      <c r="G133" s="626"/>
      <c r="H133" s="626"/>
      <c r="I133" s="626"/>
      <c r="J133" s="626"/>
      <c r="K133" s="627"/>
    </row>
    <row r="134" spans="2:13">
      <c r="B134" s="628"/>
      <c r="C134" s="629"/>
      <c r="D134" s="629"/>
      <c r="E134" s="629"/>
      <c r="F134" s="629"/>
      <c r="G134" s="629"/>
      <c r="H134" s="629"/>
      <c r="I134" s="629"/>
      <c r="J134" s="629"/>
      <c r="K134" s="630"/>
    </row>
    <row r="135" spans="2:13" ht="15.75" thickBot="1">
      <c r="B135" s="348" t="str">
        <f>"Harga yang dipakai adalah "&amp;'HARGA SATUAN'!I5&amp;""</f>
        <v>Harga yang dipakai adalah RAB HSS 2023</v>
      </c>
      <c r="C135" s="349"/>
      <c r="D135" s="350"/>
      <c r="E135" s="350"/>
      <c r="F135" s="350"/>
      <c r="G135" s="351"/>
      <c r="H135" s="351"/>
      <c r="I135" s="351"/>
      <c r="J135" s="351"/>
      <c r="K135" s="352"/>
    </row>
    <row r="136" spans="2:13">
      <c r="C136" s="353"/>
      <c r="E136" s="355"/>
      <c r="F136" s="355"/>
      <c r="G136" s="355"/>
    </row>
    <row r="137" spans="2:13">
      <c r="C137" s="284"/>
      <c r="E137" s="355"/>
      <c r="F137" s="355"/>
      <c r="G137" s="355"/>
      <c r="H137" s="631"/>
      <c r="I137" s="631"/>
      <c r="J137" s="632"/>
      <c r="K137" s="632"/>
    </row>
    <row r="138" spans="2:13">
      <c r="C138" s="284"/>
      <c r="E138" s="355"/>
      <c r="F138" s="355"/>
      <c r="G138" s="355"/>
      <c r="H138" s="356"/>
      <c r="I138" s="620" t="s">
        <v>1620</v>
      </c>
      <c r="J138" s="620"/>
      <c r="K138" s="620"/>
    </row>
    <row r="139" spans="2:13">
      <c r="C139" s="284"/>
      <c r="E139" s="355"/>
      <c r="F139" s="355"/>
      <c r="G139" s="355"/>
      <c r="H139" s="356"/>
      <c r="I139" s="620" t="s">
        <v>1611</v>
      </c>
      <c r="J139" s="620"/>
      <c r="K139" s="620"/>
    </row>
    <row r="140" spans="2:13">
      <c r="C140" s="284"/>
      <c r="E140" s="355"/>
      <c r="F140" s="355"/>
      <c r="G140" s="355"/>
      <c r="H140" s="357"/>
      <c r="I140" s="358"/>
      <c r="J140" s="358"/>
      <c r="K140" s="358"/>
    </row>
    <row r="141" spans="2:13">
      <c r="C141" s="284"/>
      <c r="E141" s="355"/>
      <c r="F141" s="355"/>
      <c r="G141" s="355"/>
      <c r="H141" s="357"/>
      <c r="I141" s="357"/>
      <c r="J141" s="357"/>
      <c r="K141" s="357"/>
    </row>
    <row r="142" spans="2:13">
      <c r="C142" s="284"/>
      <c r="E142" s="355"/>
      <c r="F142" s="355"/>
      <c r="G142" s="355"/>
      <c r="H142" s="357"/>
      <c r="I142" s="357"/>
      <c r="J142" s="357"/>
      <c r="K142" s="357"/>
    </row>
    <row r="143" spans="2:13">
      <c r="C143" s="284"/>
      <c r="E143" s="355"/>
      <c r="F143" s="355"/>
      <c r="G143" s="355"/>
      <c r="H143" s="357"/>
      <c r="I143" s="357"/>
      <c r="J143" s="357"/>
      <c r="K143" s="357"/>
    </row>
    <row r="144" spans="2:13">
      <c r="C144" s="284"/>
      <c r="E144" s="355"/>
      <c r="F144" s="355"/>
      <c r="G144" s="355"/>
      <c r="H144" s="359"/>
      <c r="I144" s="620" t="s">
        <v>1612</v>
      </c>
      <c r="J144" s="620"/>
      <c r="K144" s="620"/>
    </row>
    <row r="145" spans="3:11">
      <c r="C145" s="353"/>
      <c r="E145" s="355"/>
      <c r="F145" s="355"/>
      <c r="G145" s="355"/>
      <c r="H145" s="357"/>
      <c r="I145" s="357"/>
      <c r="J145" s="357"/>
      <c r="K145" s="357"/>
    </row>
    <row r="146" spans="3:11">
      <c r="C146" s="353"/>
      <c r="E146" s="355"/>
      <c r="F146" s="355"/>
      <c r="G146" s="355"/>
      <c r="H146" s="357"/>
      <c r="I146" s="357"/>
      <c r="J146" s="357"/>
      <c r="K146" s="357"/>
    </row>
    <row r="147" spans="3:11">
      <c r="C147" s="353"/>
      <c r="E147" s="355"/>
      <c r="F147" s="355"/>
      <c r="G147" s="355"/>
      <c r="H147" s="357"/>
      <c r="I147" s="357"/>
      <c r="J147" s="357"/>
      <c r="K147" s="357"/>
    </row>
  </sheetData>
  <sheetProtection sort="0" autoFilter="0"/>
  <protectedRanges>
    <protectedRange sqref="F14:F15 F125:F126" name="Range1_1_2_2"/>
    <protectedRange sqref="C125" name="Range1_1_1"/>
    <protectedRange sqref="B110:C110 B15 B16:C16 B19:C30 B17:B18 B107:B109 B40:C106" name="Range1_6_1"/>
    <protectedRange sqref="B37:C39" name="Range1_6_1_1_1"/>
    <protectedRange sqref="B31:C36" name="Range1_6_1_2"/>
    <protectedRange sqref="C109" name="Range1_6_1_10"/>
    <protectedRange sqref="B111:C111 B124 B113:C123 B112" name="Range1_6_1_11"/>
    <protectedRange sqref="C124" name="Range1_1_3_2"/>
    <protectedRange sqref="C112" name="Range1_1_3_3"/>
    <protectedRange sqref="C17" name="Range1_1_3_4"/>
    <protectedRange sqref="C18" name="Range1_1_3_5"/>
    <protectedRange sqref="C107" name="Range1_1_3_6"/>
    <protectedRange sqref="C108" name="Range1_1_3_7"/>
  </protectedRanges>
  <mergeCells count="22">
    <mergeCell ref="O3:P4"/>
    <mergeCell ref="B4:K4"/>
    <mergeCell ref="C130:F130"/>
    <mergeCell ref="B11:B13"/>
    <mergeCell ref="C11:C13"/>
    <mergeCell ref="D11:D13"/>
    <mergeCell ref="E11:E13"/>
    <mergeCell ref="F11:F13"/>
    <mergeCell ref="G11:G13"/>
    <mergeCell ref="I12:I13"/>
    <mergeCell ref="I139:K139"/>
    <mergeCell ref="I144:K144"/>
    <mergeCell ref="C132:F132"/>
    <mergeCell ref="G6:K6"/>
    <mergeCell ref="I138:K138"/>
    <mergeCell ref="C131:F131"/>
    <mergeCell ref="B133:K134"/>
    <mergeCell ref="H137:K137"/>
    <mergeCell ref="H11:K11"/>
    <mergeCell ref="H12:H13"/>
    <mergeCell ref="J12:J13"/>
    <mergeCell ref="K12:K13"/>
  </mergeCells>
  <phoneticPr fontId="135" type="noConversion"/>
  <conditionalFormatting sqref="C15">
    <cfRule type="cellIs" dxfId="18" priority="70" operator="equal">
      <formula>0</formula>
    </cfRule>
  </conditionalFormatting>
  <conditionalFormatting sqref="C124">
    <cfRule type="cellIs" dxfId="16" priority="16" operator="equal">
      <formula>0</formula>
    </cfRule>
  </conditionalFormatting>
  <conditionalFormatting sqref="E1:E3 E5:E13 H12:I12 O13 E127:G127 H127:K129 E128:H128 E129:F129 E14:K44 E51:K51 E45:E50 G45:K50 E58:K58 E52:E57 G52:K57 E66:K66 E59:E65 G59:K65 E72:K72 E67:E71 G67:K71 E78:K78 E73:E77 G73:K77 E79:E83 G79:K83 S14:V124 E84:K110 E123:K126 E117:E122 G117:K122 E116:K116 E111:E115 G111:K115">
    <cfRule type="cellIs" dxfId="15" priority="1114" stopIfTrue="1" operator="equal">
      <formula>0</formula>
    </cfRule>
  </conditionalFormatting>
  <conditionalFormatting sqref="G1:G13">
    <cfRule type="cellIs" dxfId="14" priority="39" stopIfTrue="1" operator="equal">
      <formula>0</formula>
    </cfRule>
  </conditionalFormatting>
  <conditionalFormatting sqref="G128:G65594 E133:E65594">
    <cfRule type="cellIs" dxfId="13" priority="248" stopIfTrue="1" operator="equal">
      <formula>0</formula>
    </cfRule>
  </conditionalFormatting>
  <conditionalFormatting sqref="C17">
    <cfRule type="cellIs" dxfId="12" priority="13" operator="equal">
      <formula>0</formula>
    </cfRule>
  </conditionalFormatting>
  <conditionalFormatting sqref="C18">
    <cfRule type="cellIs" dxfId="11" priority="12" operator="equal">
      <formula>0</formula>
    </cfRule>
  </conditionalFormatting>
  <conditionalFormatting sqref="F45:F50">
    <cfRule type="cellIs" dxfId="10" priority="11" stopIfTrue="1" operator="equal">
      <formula>0</formula>
    </cfRule>
  </conditionalFormatting>
  <conditionalFormatting sqref="F52:F57">
    <cfRule type="cellIs" dxfId="9" priority="10" stopIfTrue="1" operator="equal">
      <formula>0</formula>
    </cfRule>
  </conditionalFormatting>
  <conditionalFormatting sqref="F59:F65">
    <cfRule type="cellIs" dxfId="8" priority="9" stopIfTrue="1" operator="equal">
      <formula>0</formula>
    </cfRule>
  </conditionalFormatting>
  <conditionalFormatting sqref="F67:F71">
    <cfRule type="cellIs" dxfId="7" priority="8" stopIfTrue="1" operator="equal">
      <formula>0</formula>
    </cfRule>
  </conditionalFormatting>
  <conditionalFormatting sqref="F73:F77">
    <cfRule type="cellIs" dxfId="6" priority="7" stopIfTrue="1" operator="equal">
      <formula>0</formula>
    </cfRule>
  </conditionalFormatting>
  <conditionalFormatting sqref="F79:F83">
    <cfRule type="cellIs" dxfId="5" priority="6" stopIfTrue="1" operator="equal">
      <formula>0</formula>
    </cfRule>
  </conditionalFormatting>
  <conditionalFormatting sqref="C107">
    <cfRule type="cellIs" dxfId="4" priority="5" operator="equal">
      <formula>0</formula>
    </cfRule>
  </conditionalFormatting>
  <conditionalFormatting sqref="C108">
    <cfRule type="cellIs" dxfId="3" priority="4" operator="equal">
      <formula>0</formula>
    </cfRule>
  </conditionalFormatting>
  <conditionalFormatting sqref="F117:F122">
    <cfRule type="cellIs" dxfId="2" priority="3" stopIfTrue="1" operator="equal">
      <formula>0</formula>
    </cfRule>
  </conditionalFormatting>
  <conditionalFormatting sqref="C112">
    <cfRule type="cellIs" dxfId="1" priority="2" operator="equal">
      <formula>0</formula>
    </cfRule>
  </conditionalFormatting>
  <conditionalFormatting sqref="F111:F115">
    <cfRule type="cellIs" dxfId="0" priority="1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34 F16:F31 F107:F109 F36:F66 F70 F72:F105 H14:K129 F117:F122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rowBreaks count="1" manualBreakCount="1">
    <brk id="36" max="10" man="1"/>
  </rowBreaks>
  <ignoredErrors>
    <ignoredError sqref="K12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Peta lokasi</vt:lpstr>
      <vt:lpstr>SLD </vt:lpstr>
      <vt:lpstr>PDL</vt:lpstr>
      <vt:lpstr>'HARGA SATUAN'!Print_Area</vt:lpstr>
      <vt:lpstr>KKF!Print_Area</vt:lpstr>
      <vt:lpstr>KKO!Print_Area</vt:lpstr>
      <vt:lpstr>'Peta lokasi'!Print_Area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JUNJUN BAHERANSYAH</cp:lastModifiedBy>
  <cp:lastPrinted>2023-08-30T02:55:24Z</cp:lastPrinted>
  <dcterms:created xsi:type="dcterms:W3CDTF">2011-02-06T11:57:38Z</dcterms:created>
  <dcterms:modified xsi:type="dcterms:W3CDTF">2024-06-06T07:48:54Z</dcterms:modified>
</cp:coreProperties>
</file>