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24A84107-DA5D-4886-B68B-D4845F18CEA6}" xr6:coauthVersionLast="47" xr6:coauthVersionMax="47" xr10:uidLastSave="{00000000-0000-0000-0000-000000000000}"/>
  <bookViews>
    <workbookView xWindow="-120" yWindow="-120" windowWidth="15600" windowHeight="1116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76" i="1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F17" i="29" l="1"/>
  <c r="F26" i="29"/>
  <c r="F22" i="29"/>
  <c r="F18" i="29"/>
  <c r="F23" i="29"/>
  <c r="F19" i="29"/>
  <c r="F24" i="29"/>
  <c r="F20" i="29"/>
  <c r="F25" i="29"/>
  <c r="F21" i="29"/>
  <c r="C19" i="29"/>
  <c r="C142" i="29"/>
  <c r="D142" i="29" s="1"/>
  <c r="C110" i="29"/>
  <c r="C78" i="29"/>
  <c r="C46" i="29"/>
  <c r="C144" i="29"/>
  <c r="D144" i="29" s="1"/>
  <c r="C112" i="29"/>
  <c r="C80" i="29"/>
  <c r="C48" i="29"/>
  <c r="C26" i="29"/>
  <c r="B26" i="29" s="1"/>
  <c r="E26" i="29" s="1"/>
  <c r="C165" i="29"/>
  <c r="C149" i="29"/>
  <c r="C133" i="29"/>
  <c r="C117" i="29"/>
  <c r="D117" i="29" s="1"/>
  <c r="C101" i="29"/>
  <c r="C85" i="29"/>
  <c r="C69" i="29"/>
  <c r="C158" i="29"/>
  <c r="D158" i="29" s="1"/>
  <c r="C126" i="29"/>
  <c r="C94" i="29"/>
  <c r="C62" i="29"/>
  <c r="C160" i="29"/>
  <c r="B160" i="29" s="1"/>
  <c r="E160" i="29" s="1"/>
  <c r="C128" i="29"/>
  <c r="C96" i="29"/>
  <c r="C64" i="29"/>
  <c r="C34" i="29"/>
  <c r="G34" i="29" s="1"/>
  <c r="C18" i="29"/>
  <c r="C157" i="29"/>
  <c r="C141" i="29"/>
  <c r="C125" i="29"/>
  <c r="B125" i="29" s="1"/>
  <c r="E125" i="29" s="1"/>
  <c r="C109" i="29"/>
  <c r="C93" i="29"/>
  <c r="C77" i="29"/>
  <c r="C61" i="29"/>
  <c r="G61" i="29" s="1"/>
  <c r="C17" i="29"/>
  <c r="G17" i="29" s="1"/>
  <c r="C21" i="29"/>
  <c r="C25" i="29"/>
  <c r="C29" i="29"/>
  <c r="D29" i="29" s="1"/>
  <c r="C33" i="29"/>
  <c r="C37" i="29"/>
  <c r="C41" i="29"/>
  <c r="G41" i="29" s="1"/>
  <c r="C45" i="29"/>
  <c r="G45" i="29" s="1"/>
  <c r="C49" i="29"/>
  <c r="G49" i="29" s="1"/>
  <c r="C53" i="29"/>
  <c r="C57" i="29"/>
  <c r="C150" i="29"/>
  <c r="D150" i="29" s="1"/>
  <c r="C134" i="29"/>
  <c r="G134" i="29" s="1"/>
  <c r="C118" i="29"/>
  <c r="C102" i="29"/>
  <c r="C86" i="29"/>
  <c r="B86" i="29" s="1"/>
  <c r="E86" i="29" s="1"/>
  <c r="C70" i="29"/>
  <c r="G70" i="29" s="1"/>
  <c r="C54" i="29"/>
  <c r="C38" i="29"/>
  <c r="D38" i="29" s="1"/>
  <c r="C152" i="29"/>
  <c r="B152" i="29" s="1"/>
  <c r="E152" i="29" s="1"/>
  <c r="C136" i="29"/>
  <c r="C120" i="29"/>
  <c r="C104" i="29"/>
  <c r="B104" i="29" s="1"/>
  <c r="E104" i="29" s="1"/>
  <c r="C88" i="29"/>
  <c r="G88" i="29" s="1"/>
  <c r="C72" i="29"/>
  <c r="D72" i="29" s="1"/>
  <c r="C56" i="29"/>
  <c r="C40" i="29"/>
  <c r="C30" i="29"/>
  <c r="G30" i="29" s="1"/>
  <c r="C22" i="29"/>
  <c r="D22" i="29" s="1"/>
  <c r="C161" i="29"/>
  <c r="C153" i="29"/>
  <c r="B153" i="29" s="1"/>
  <c r="E153" i="29" s="1"/>
  <c r="C145" i="29"/>
  <c r="G145" i="29" s="1"/>
  <c r="C137" i="29"/>
  <c r="C129" i="29"/>
  <c r="C121" i="29"/>
  <c r="C113" i="29"/>
  <c r="G113" i="29" s="1"/>
  <c r="C105" i="29"/>
  <c r="C97" i="29"/>
  <c r="C89" i="29"/>
  <c r="D89" i="29" s="1"/>
  <c r="C81" i="29"/>
  <c r="G81" i="29" s="1"/>
  <c r="C73" i="29"/>
  <c r="D73" i="29" s="1"/>
  <c r="C65" i="29"/>
  <c r="C162" i="29"/>
  <c r="C154" i="29"/>
  <c r="D154" i="29" s="1"/>
  <c r="C146" i="29"/>
  <c r="D146" i="29" s="1"/>
  <c r="C138" i="29"/>
  <c r="C130" i="29"/>
  <c r="C122" i="29"/>
  <c r="G122" i="29" s="1"/>
  <c r="C114" i="29"/>
  <c r="C106" i="29"/>
  <c r="C98" i="29"/>
  <c r="D98" i="29" s="1"/>
  <c r="C90" i="29"/>
  <c r="G90" i="29" s="1"/>
  <c r="C82" i="29"/>
  <c r="G82" i="29" s="1"/>
  <c r="C74" i="29"/>
  <c r="C66" i="29"/>
  <c r="B66" i="29" s="1"/>
  <c r="E66" i="29" s="1"/>
  <c r="C58" i="29"/>
  <c r="B58" i="29" s="1"/>
  <c r="E58" i="29" s="1"/>
  <c r="C50" i="29"/>
  <c r="C42" i="29"/>
  <c r="C164" i="29"/>
  <c r="C156" i="29"/>
  <c r="G156" i="29" s="1"/>
  <c r="C148" i="29"/>
  <c r="G148" i="29" s="1"/>
  <c r="C140" i="29"/>
  <c r="C132" i="29"/>
  <c r="C124" i="29"/>
  <c r="D124" i="29" s="1"/>
  <c r="C116" i="29"/>
  <c r="D116" i="29" s="1"/>
  <c r="C108" i="29"/>
  <c r="C100" i="29"/>
  <c r="D100" i="29" s="1"/>
  <c r="C92" i="29"/>
  <c r="B92" i="29" s="1"/>
  <c r="E92" i="29" s="1"/>
  <c r="C84" i="29"/>
  <c r="C76" i="29"/>
  <c r="C68" i="29"/>
  <c r="B68" i="29" s="1"/>
  <c r="E68" i="29" s="1"/>
  <c r="C60" i="29"/>
  <c r="B60" i="29" s="1"/>
  <c r="E60" i="29" s="1"/>
  <c r="C52" i="29"/>
  <c r="C44" i="29"/>
  <c r="B44" i="29" s="1"/>
  <c r="E44" i="29" s="1"/>
  <c r="C36" i="29"/>
  <c r="G36" i="29" s="1"/>
  <c r="C32" i="29"/>
  <c r="G32" i="29" s="1"/>
  <c r="C28" i="29"/>
  <c r="C24" i="29"/>
  <c r="D24" i="29" s="1"/>
  <c r="C20" i="29"/>
  <c r="G20" i="29" s="1"/>
  <c r="C163" i="29"/>
  <c r="G163" i="29" s="1"/>
  <c r="C159" i="29"/>
  <c r="C155" i="29"/>
  <c r="B155" i="29" s="1"/>
  <c r="E155" i="29" s="1"/>
  <c r="C151" i="29"/>
  <c r="C147" i="29"/>
  <c r="D147" i="29" s="1"/>
  <c r="C143" i="29"/>
  <c r="B143" i="29" s="1"/>
  <c r="E143" i="29" s="1"/>
  <c r="C139" i="29"/>
  <c r="C135" i="29"/>
  <c r="D135" i="29" s="1"/>
  <c r="C131" i="29"/>
  <c r="D131" i="29" s="1"/>
  <c r="C127" i="29"/>
  <c r="B127" i="29" s="1"/>
  <c r="E127" i="29" s="1"/>
  <c r="C123" i="29"/>
  <c r="C119" i="29"/>
  <c r="C115" i="29"/>
  <c r="B115" i="29" s="1"/>
  <c r="E115" i="29" s="1"/>
  <c r="C111" i="29"/>
  <c r="B111" i="29" s="1"/>
  <c r="E111" i="29" s="1"/>
  <c r="C107" i="29"/>
  <c r="D107" i="29" s="1"/>
  <c r="C103" i="29"/>
  <c r="D103" i="29" s="1"/>
  <c r="C99" i="29"/>
  <c r="B99" i="29" s="1"/>
  <c r="E99" i="29" s="1"/>
  <c r="C95" i="29"/>
  <c r="C91" i="29"/>
  <c r="B91" i="29" s="1"/>
  <c r="E91" i="29" s="1"/>
  <c r="C87" i="29"/>
  <c r="B87" i="29" s="1"/>
  <c r="E87" i="29" s="1"/>
  <c r="C83" i="29"/>
  <c r="G83" i="29" s="1"/>
  <c r="C79" i="29"/>
  <c r="G79" i="29" s="1"/>
  <c r="C75" i="29"/>
  <c r="C71" i="29"/>
  <c r="D71" i="29" s="1"/>
  <c r="C67" i="29"/>
  <c r="B67" i="29" s="1"/>
  <c r="E67" i="29" s="1"/>
  <c r="C63" i="29"/>
  <c r="C59" i="29"/>
  <c r="C55" i="29"/>
  <c r="D55" i="29" s="1"/>
  <c r="C51" i="29"/>
  <c r="G51" i="29" s="1"/>
  <c r="C47" i="29"/>
  <c r="B47" i="29" s="1"/>
  <c r="E47" i="29" s="1"/>
  <c r="C43" i="29"/>
  <c r="D43" i="29" s="1"/>
  <c r="C39" i="29"/>
  <c r="C35" i="29"/>
  <c r="G35" i="29" s="1"/>
  <c r="C31" i="29"/>
  <c r="C27" i="29"/>
  <c r="B27" i="29" s="1"/>
  <c r="E27" i="29" s="1"/>
  <c r="C23" i="29"/>
  <c r="D23" i="29" s="1"/>
  <c r="C16" i="39"/>
  <c r="F16" i="39"/>
  <c r="F17" i="39"/>
  <c r="C30" i="39"/>
  <c r="G30" i="39" s="1"/>
  <c r="C17" i="39"/>
  <c r="D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D22" i="39" s="1"/>
  <c r="C31" i="39"/>
  <c r="B31" i="39" s="1"/>
  <c r="E31" i="39" s="1"/>
  <c r="C27" i="39"/>
  <c r="D27" i="39" s="1"/>
  <c r="C28" i="39"/>
  <c r="G28" i="39" s="1"/>
  <c r="C19" i="39"/>
  <c r="B19" i="39" s="1"/>
  <c r="E19" i="39" s="1"/>
  <c r="C26" i="39"/>
  <c r="B26" i="39" s="1"/>
  <c r="E26" i="39" s="1"/>
  <c r="F21" i="39"/>
  <c r="C29" i="39"/>
  <c r="B29" i="39" s="1"/>
  <c r="E29" i="39" s="1"/>
  <c r="C32" i="39"/>
  <c r="B32" i="39" s="1"/>
  <c r="E32" i="39" s="1"/>
  <c r="F23" i="39"/>
  <c r="F18" i="39"/>
  <c r="C18" i="39"/>
  <c r="D18" i="39" s="1"/>
  <c r="F28" i="39"/>
  <c r="F26" i="39"/>
  <c r="F22" i="39"/>
  <c r="F35" i="39"/>
  <c r="C34" i="39"/>
  <c r="B34" i="39" s="1"/>
  <c r="E34" i="39" s="1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D18" i="29"/>
  <c r="F38" i="29"/>
  <c r="F93" i="29"/>
  <c r="F90" i="29"/>
  <c r="F42" i="29"/>
  <c r="F51" i="29"/>
  <c r="G133" i="29"/>
  <c r="F126" i="29"/>
  <c r="F137" i="29"/>
  <c r="B33" i="29"/>
  <c r="E33" i="29" s="1"/>
  <c r="F82" i="29"/>
  <c r="B129" i="29"/>
  <c r="E129" i="29" s="1"/>
  <c r="F127" i="29"/>
  <c r="F157" i="29"/>
  <c r="F115" i="29"/>
  <c r="F75" i="29"/>
  <c r="G106" i="29"/>
  <c r="F139" i="29"/>
  <c r="G132" i="29"/>
  <c r="F34" i="29"/>
  <c r="F144" i="29"/>
  <c r="D112" i="29"/>
  <c r="G80" i="29"/>
  <c r="B94" i="29"/>
  <c r="E94" i="29" s="1"/>
  <c r="F128" i="29"/>
  <c r="F59" i="29"/>
  <c r="F85" i="29"/>
  <c r="G37" i="29"/>
  <c r="F165" i="29"/>
  <c r="F249" i="41"/>
  <c r="F133" i="29"/>
  <c r="F53" i="29"/>
  <c r="D97" i="29"/>
  <c r="G102" i="29"/>
  <c r="F99" i="29"/>
  <c r="F36" i="29"/>
  <c r="F104" i="29"/>
  <c r="D138" i="29"/>
  <c r="F162" i="29"/>
  <c r="F47" i="29"/>
  <c r="B157" i="29"/>
  <c r="E157" i="29" s="1"/>
  <c r="F130" i="29"/>
  <c r="D25" i="29"/>
  <c r="F124" i="29"/>
  <c r="F58" i="29"/>
  <c r="F109" i="29"/>
  <c r="D65" i="29"/>
  <c r="F88" i="29"/>
  <c r="G85" i="29"/>
  <c r="D54" i="29"/>
  <c r="F108" i="29"/>
  <c r="B77" i="29"/>
  <c r="E77" i="29" s="1"/>
  <c r="D69" i="29"/>
  <c r="B137" i="29"/>
  <c r="E137" i="29" s="1"/>
  <c r="G149" i="29"/>
  <c r="F164" i="29"/>
  <c r="F142" i="29"/>
  <c r="F76" i="29"/>
  <c r="F54" i="29"/>
  <c r="F96" i="29"/>
  <c r="F69" i="29"/>
  <c r="F158" i="29"/>
  <c r="F145" i="29"/>
  <c r="D126" i="29"/>
  <c r="B59" i="29"/>
  <c r="E59" i="29" s="1"/>
  <c r="F125" i="29"/>
  <c r="F55" i="29"/>
  <c r="F50" i="29"/>
  <c r="F100" i="29"/>
  <c r="D56" i="29"/>
  <c r="F160" i="29"/>
  <c r="G114" i="29"/>
  <c r="F156" i="29"/>
  <c r="G84" i="29"/>
  <c r="G110" i="29"/>
  <c r="F122" i="29"/>
  <c r="F49" i="29"/>
  <c r="G159" i="29"/>
  <c r="B53" i="29"/>
  <c r="E53" i="29" s="1"/>
  <c r="G42" i="29"/>
  <c r="F44" i="29"/>
  <c r="D121" i="29"/>
  <c r="B105" i="29"/>
  <c r="E105" i="29" s="1"/>
  <c r="F43" i="29"/>
  <c r="F62" i="29"/>
  <c r="F61" i="29"/>
  <c r="F84" i="29"/>
  <c r="F117" i="29"/>
  <c r="F57" i="29"/>
  <c r="F107" i="29"/>
  <c r="B76" i="29"/>
  <c r="E76" i="29" s="1"/>
  <c r="F79" i="29"/>
  <c r="F68" i="29"/>
  <c r="F66" i="29"/>
  <c r="G164" i="29"/>
  <c r="F136" i="29"/>
  <c r="F148" i="29"/>
  <c r="F94" i="29"/>
  <c r="B74" i="29"/>
  <c r="E74" i="29" s="1"/>
  <c r="F154" i="29"/>
  <c r="F64" i="29"/>
  <c r="F52" i="29"/>
  <c r="F37" i="29"/>
  <c r="F123" i="29"/>
  <c r="B57" i="29"/>
  <c r="E57" i="29" s="1"/>
  <c r="F56" i="29"/>
  <c r="B118" i="29"/>
  <c r="E118" i="29" s="1"/>
  <c r="F112" i="29"/>
  <c r="G40" i="29"/>
  <c r="F150" i="29"/>
  <c r="G109" i="29"/>
  <c r="F163" i="29"/>
  <c r="B95" i="29"/>
  <c r="E95" i="29" s="1"/>
  <c r="F67" i="29"/>
  <c r="F129" i="29"/>
  <c r="F98" i="29"/>
  <c r="D128" i="29"/>
  <c r="D62" i="29"/>
  <c r="F147" i="29"/>
  <c r="F161" i="29"/>
  <c r="F81" i="29"/>
  <c r="F153" i="29"/>
  <c r="F77" i="29"/>
  <c r="G31" i="29"/>
  <c r="F135" i="29"/>
  <c r="F46" i="29"/>
  <c r="F102" i="29"/>
  <c r="F149" i="29"/>
  <c r="G19" i="29"/>
  <c r="C16" i="29"/>
  <c r="G16" i="29" s="1"/>
  <c r="F119" i="29"/>
  <c r="F72" i="29"/>
  <c r="G75" i="29"/>
  <c r="F105" i="29"/>
  <c r="F71" i="29"/>
  <c r="F33" i="29"/>
  <c r="D48" i="29"/>
  <c r="F78" i="29"/>
  <c r="F65" i="29"/>
  <c r="F91" i="29"/>
  <c r="F146" i="29"/>
  <c r="F132" i="29"/>
  <c r="F45" i="29"/>
  <c r="F116" i="29"/>
  <c r="F140" i="29"/>
  <c r="D64" i="29"/>
  <c r="F83" i="29"/>
  <c r="F74" i="29"/>
  <c r="B120" i="29"/>
  <c r="E120" i="29" s="1"/>
  <c r="F138" i="29"/>
  <c r="F155" i="29"/>
  <c r="F113" i="29"/>
  <c r="C19" i="41"/>
  <c r="B19" i="41" s="1"/>
  <c r="G140" i="29"/>
  <c r="F141" i="29"/>
  <c r="F110" i="29"/>
  <c r="F86" i="29"/>
  <c r="B151" i="29"/>
  <c r="E151" i="29" s="1"/>
  <c r="F92" i="29"/>
  <c r="G93" i="29"/>
  <c r="F103" i="29"/>
  <c r="F118" i="29"/>
  <c r="D136" i="29"/>
  <c r="F143" i="29"/>
  <c r="B46" i="29"/>
  <c r="E46" i="29" s="1"/>
  <c r="F114" i="29"/>
  <c r="F41" i="29"/>
  <c r="F63" i="29"/>
  <c r="F97" i="29"/>
  <c r="G119" i="29"/>
  <c r="D141" i="29"/>
  <c r="F48" i="29"/>
  <c r="D96" i="29"/>
  <c r="F151" i="29"/>
  <c r="D101" i="29"/>
  <c r="G130" i="29"/>
  <c r="D139" i="29"/>
  <c r="F80" i="29"/>
  <c r="B161" i="29"/>
  <c r="E161" i="29" s="1"/>
  <c r="F87" i="29"/>
  <c r="B123" i="29"/>
  <c r="E123" i="29" s="1"/>
  <c r="F131" i="29"/>
  <c r="F89" i="29"/>
  <c r="G39" i="29"/>
  <c r="F40" i="29"/>
  <c r="F101" i="29"/>
  <c r="F121" i="29"/>
  <c r="D63" i="29"/>
  <c r="D21" i="29"/>
  <c r="B28" i="29"/>
  <c r="E28" i="29" s="1"/>
  <c r="F70" i="29"/>
  <c r="B162" i="29"/>
  <c r="E162" i="29" s="1"/>
  <c r="F120" i="29"/>
  <c r="F35" i="29"/>
  <c r="F159" i="29"/>
  <c r="F111" i="29"/>
  <c r="F106" i="29"/>
  <c r="F39" i="29"/>
  <c r="F134" i="29"/>
  <c r="D78" i="29"/>
  <c r="F60" i="29"/>
  <c r="F95" i="29"/>
  <c r="G165" i="29"/>
  <c r="D50" i="29"/>
  <c r="D108" i="29"/>
  <c r="F152" i="29"/>
  <c r="F73" i="29"/>
  <c r="G52" i="29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B38" i="29"/>
  <c r="E38" i="29" s="1"/>
  <c r="D149" i="2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4" i="29"/>
  <c r="D19" i="29"/>
  <c r="G26" i="29" l="1"/>
  <c r="B17" i="39"/>
  <c r="E17" i="39" s="1"/>
  <c r="B22" i="39"/>
  <c r="E22" i="39" s="1"/>
  <c r="D19" i="39"/>
  <c r="H19" i="39" s="1"/>
  <c r="G131" i="29"/>
  <c r="D24" i="39"/>
  <c r="G17" i="39"/>
  <c r="G99" i="29"/>
  <c r="G32" i="39"/>
  <c r="G34" i="39"/>
  <c r="G24" i="39"/>
  <c r="G22" i="39"/>
  <c r="D99" i="29"/>
  <c r="B154" i="29"/>
  <c r="E154" i="29" s="1"/>
  <c r="D35" i="29"/>
  <c r="G19" i="39"/>
  <c r="D32" i="39"/>
  <c r="D34" i="39"/>
  <c r="G38" i="29"/>
  <c r="G22" i="29"/>
  <c r="D109" i="29"/>
  <c r="B40" i="29"/>
  <c r="E40" i="29" s="1"/>
  <c r="G74" i="29"/>
  <c r="B90" i="29"/>
  <c r="E90" i="29" s="1"/>
  <c r="D133" i="29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G143" i="29"/>
  <c r="B124" i="29"/>
  <c r="E124" i="29" s="1"/>
  <c r="G115" i="29"/>
  <c r="G65" i="29"/>
  <c r="D90" i="29"/>
  <c r="I90" i="29" s="1"/>
  <c r="G58" i="29"/>
  <c r="D122" i="29"/>
  <c r="J122" i="29" s="1"/>
  <c r="D143" i="29"/>
  <c r="B149" i="29"/>
  <c r="E149" i="29" s="1"/>
  <c r="D85" i="29"/>
  <c r="J85" i="29" s="1"/>
  <c r="D92" i="29"/>
  <c r="H92" i="29" s="1"/>
  <c r="D28" i="39"/>
  <c r="G20" i="39"/>
  <c r="B148" i="29"/>
  <c r="E148" i="29" s="1"/>
  <c r="D67" i="29"/>
  <c r="H67" i="29" s="1"/>
  <c r="D68" i="29"/>
  <c r="D20" i="29"/>
  <c r="H20" i="29" s="1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G18" i="39"/>
  <c r="D29" i="39"/>
  <c r="I29" i="39" s="1"/>
  <c r="B28" i="39"/>
  <c r="E28" i="39" s="1"/>
  <c r="D20" i="39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J109" i="29"/>
  <c r="I109" i="29"/>
  <c r="H109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57" i="29"/>
  <c r="I57" i="29"/>
  <c r="J57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H165" i="2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I33" i="29"/>
  <c r="H33" i="29"/>
  <c r="J33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I122" i="29" l="1"/>
  <c r="I19" i="39"/>
  <c r="I20" i="29"/>
  <c r="K20" i="29" s="1"/>
  <c r="J90" i="29"/>
  <c r="H90" i="29"/>
  <c r="I67" i="29"/>
  <c r="I148" i="29"/>
  <c r="J67" i="29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K165" i="29" s="1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85" i="29" l="1"/>
  <c r="K58" i="29"/>
  <c r="K67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<sst xmlns="http://schemas.openxmlformats.org/spreadsheetml/2006/main" count="4745" uniqueCount="1639">
  <si>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</si>
  <si>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</si>
  <si>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</si>
  <si>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</si>
  <si>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</si>
  <si>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</si>
  <si>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</si>
  <si>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</si>
  <si>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</si>
  <si>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</si>
  <si>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</si>
  <si>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</si>
  <si>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</si>
  <si>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</si>
  <si>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</si>
  <si>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</si>
  <si>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</si>
  <si>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</si>
  <si>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</si>
  <si>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</si>
  <si>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</si>
  <si>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</si>
  <si>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</si>
  <si>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</si>
  <si>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</si>
  <si>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</si>
  <si>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</si>
  <si>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</si>
  <si>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</si>
  <si>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</si>
  <si>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</si>
  <si>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</si>
  <si>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</si>
  <si>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</si>
  <si>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</si>
  <si>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</si>
  <si>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</si>
  <si>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</si>
  <si>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</si>
  <si>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</si>
  <si>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</si>
  <si>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</si>
  <si>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</si>
  <si>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</si>
  <si>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</si>
  <si>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</si>
  <si>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</si>
  <si>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</si>
  <si>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</si>
  <si>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</si>
  <si>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</si>
  <si>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</si>
  <si>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</si>
  <si>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</si>
  <si>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</si>
  <si>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</si>
  <si>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</si>
  <si>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</si>
  <si>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</si>
  <si>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</si>
  <si>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</si>
  <si>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</si>
  <si>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</si>
  <si>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</si>
  <si>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</si>
  <si>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</si>
  <si>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</si>
  <si>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</si>
  <si>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</si>
  <si>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</si>
  <si>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</si>
  <si>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</si>
  <si>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</si>
  <si>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</si>
  <si>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</si>
  <si>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</si>
  <si>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</si>
  <si>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</si>
  <si>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</si>
  <si>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</si>
  <si>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</si>
  <si>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</si>
  <si>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</si>
  <si>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</si>
  <si>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</si>
  <si>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</si>
  <si>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</si>
  <si>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</si>
  <si>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</si>
  <si>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</si>
  <si>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</si>
  <si>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</si>
  <si>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</si>
  <si>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</si>
  <si>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</si>
  <si>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</si>
  <si>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</si>
  <si>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</si>
  <si>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</si>
  <si>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</si>
  <si>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</si>
  <si>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</si>
  <si>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</si>
  <si>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</si>
  <si>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</si>
  <si>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</si>
  <si>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</si>
  <si>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</si>
  <si>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</si>
  <si>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</si>
  <si>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</si>
  <si>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</si>
  <si>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</si>
  <si>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</si>
  <si>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</si>
  <si>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</si>
  <si>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</si>
  <si>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</si>
  <si>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</si>
  <si>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</si>
  <si>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</si>
  <si>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</si>
  <si>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</si>
  <si>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</si>
  <si>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</si>
  <si>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</si>
  <si>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</si>
  <si>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</si>
  <si>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</si>
  <si>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</si>
  <si>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</si>
  <si>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</si>
  <si>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</si>
  <si>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</si>
  <si>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</si>
  <si>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</si>
  <si>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</si>
  <si>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</si>
  <si>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</si>
  <si>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</si>
  <si>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</si>
  <si>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</si>
  <si>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</si>
  <si>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</si>
  <si>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</si>
  <si>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</si>
  <si>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</si>
  <si>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</si>
  <si>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</si>
  <si>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</si>
  <si>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</si>
  <si>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</si>
  <si>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</si>
  <si>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</si>
  <si>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</si>
  <si>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</si>
  <si>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</si>
  <si>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</si>
  <si>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</si>
  <si>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</si>
  <si>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</si>
  <si>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</si>
  <si>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</si>
  <si>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</si>
  <si>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</si>
  <si>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</si>
  <si>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</si>
  <si>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</si>
  <si>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</si>
  <si>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</si>
  <si>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</si>
  <si>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</si>
  <si>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</si>
  <si>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</si>
  <si>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</si>
  <si>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</si>
  <si>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</si>
  <si>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</si>
  <si>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</si>
  <si>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</si>
  <si>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</si>
  <si>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</si>
  <si>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</si>
  <si>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</si>
  <si>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</si>
  <si>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</si>
  <si>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</si>
  <si>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</si>
  <si>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</si>
  <si>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</si>
  <si>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</si>
  <si>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</si>
  <si>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</si>
  <si>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</si>
  <si>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</si>
  <si>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</si>
  <si>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</si>
  <si>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</si>
  <si>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</si>
  <si>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</si>
  <si>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</si>
  <si>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</si>
  <si>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</si>
  <si>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</si>
  <si>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</si>
  <si>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</si>
  <si>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</si>
  <si>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</si>
  <si>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</si>
  <si>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</si>
  <si>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</si>
  <si>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</si>
  <si>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</si>
  <si>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</si>
  <si>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</si>
  <si>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</si>
  <si>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</si>
  <si>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</si>
  <si>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</si>
  <si>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</si>
  <si>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</si>
  <si>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</si>
  <si>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</si>
  <si>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</si>
  <si>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</si>
  <si>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</si>
  <si>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</si>
  <si>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</si>
  <si>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</si>
  <si>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</si>
  <si>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</si>
  <si>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</si>
  <si>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</si>
  <si>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</si>
  <si>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</si>
  <si>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</si>
  <si>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</si>
  <si>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</si>
  <si>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</si>
  <si>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</si>
  <si>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</si>
  <si>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</si>
  <si>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</si>
  <si>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</si>
  <si>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</si>
  <si>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</si>
  <si>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</si>
  <si>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</si>
  <si>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</si>
  <si>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</si>
  <si>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</si>
  <si>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</si>
  <si>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</si>
  <si>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</si>
  <si>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</si>
  <si>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</si>
  <si>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</si>
  <si>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</si>
  <si>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</si>
  <si>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</si>
  <si>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</si>
  <si>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</si>
  <si>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</si>
  <si>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</si>
  <si>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</si>
  <si>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</si>
  <si>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</si>
  <si>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</si>
  <si>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</si>
  <si>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</si>
  <si>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</si>
  <si>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</si>
  <si>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</si>
  <si>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</si>
  <si>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</si>
  <si>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</si>
  <si>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</si>
  <si>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</si>
  <si>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</si>
  <si>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</si>
  <si>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</si>
  <si>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</si>
  <si>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</si>
  <si>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</si>
  <si>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</si>
  <si>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</si>
  <si>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</si>
  <si>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</si>
  <si>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</si>
  <si>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</si>
  <si>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</si>
  <si>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</si>
  <si>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</si>
  <si>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</si>
  <si>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</si>
  <si>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</si>
  <si>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</si>
  <si>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</si>
  <si>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</si>
  <si>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</si>
  <si>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</si>
  <si>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</si>
  <si>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</si>
  <si>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</si>
  <si>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</si>
  <si>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</si>
  <si>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</si>
  <si>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</si>
  <si>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</si>
  <si>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</si>
  <si>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</si>
  <si>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</si>
  <si>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</si>
  <si>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</si>
  <si>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</si>
  <si>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</si>
  <si>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</si>
  <si>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</si>
  <si>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</si>
  <si>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</si>
  <si>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</si>
  <si>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</si>
  <si>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</si>
  <si>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</si>
  <si>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</si>
  <si>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</si>
  <si>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</si>
  <si>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</si>
  <si>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</si>
  <si>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</si>
  <si>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</si>
  <si>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</si>
  <si>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</si>
  <si>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</si>
  <si>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</si>
  <si>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</si>
  <si>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</si>
  <si>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</si>
  <si>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</si>
  <si>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</si>
  <si>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</si>
  <si>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</si>
  <si>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</si>
  <si>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</si>
  <si>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</si>
  <si>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</si>
  <si>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</si>
  <si>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</si>
  <si>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</si>
  <si>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</si>
  <si>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</si>
  <si>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</si>
  <si>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</si>
  <si>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</si>
  <si>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</si>
  <si>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</si>
  <si>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</si>
  <si>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</si>
  <si>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</si>
  <si>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</si>
  <si>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</si>
  <si>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</si>
  <si>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</si>
  <si>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</si>
  <si>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</si>
  <si>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</si>
  <si>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</si>
  <si>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</si>
  <si>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</si>
  <si>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</si>
  <si>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</si>
  <si>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</si>
  <si>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</si>
  <si>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</si>
  <si>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</si>
  <si>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</si>
  <si>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</si>
  <si>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</si>
  <si>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</si>
  <si>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</si>
  <si>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</si>
  <si>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</si>
  <si>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</si>
  <si>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</si>
  <si>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</si>
  <si>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</si>
  <si>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</si>
  <si>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</si>
  <si>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</si>
  <si>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</si>
  <si>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</si>
  <si>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</si>
  <si>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</si>
  <si>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</si>
  <si>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</si>
  <si>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</si>
  <si>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</si>
  <si>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</si>
  <si>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</si>
  <si>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</si>
  <si>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</si>
  <si>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</si>
  <si>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</si>
  <si>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</si>
  <si>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</si>
  <si>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</si>
  <si>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</si>
  <si>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</si>
  <si>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</si>
  <si>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</si>
  <si>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</si>
  <si>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</si>
  <si>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</si>
  <si>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</si>
  <si>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</si>
  <si>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</si>
  <si>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</si>
  <si>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</si>
  <si>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</si>
  <si>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</si>
  <si>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</si>
  <si>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</si>
  <si>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</si>
  <si>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</si>
  <si>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</si>
  <si>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</si>
  <si>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</si>
  <si>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</si>
  <si>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</si>
  <si>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</si>
  <si>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</si>
  <si>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</si>
  <si>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</si>
  <si>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</si>
  <si>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</si>
  <si>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</si>
  <si>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</si>
  <si>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</si>
  <si>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</si>
  <si>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</si>
  <si>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</si>
  <si>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</si>
  <si>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</si>
  <si>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</si>
  <si>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</si>
  <si>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</si>
  <si>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</si>
  <si>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</si>
  <si>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</si>
  <si>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</si>
  <si>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</si>
  <si>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</si>
  <si>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</si>
  <si>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</si>
  <si>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</si>
  <si>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</si>
  <si>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</si>
  <si>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</si>
  <si>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</si>
  <si>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</si>
  <si>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</si>
  <si>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</si>
  <si>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</si>
  <si>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</si>
  <si>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</si>
  <si>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</si>
  <si>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</si>
  <si>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</si>
  <si>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</si>
  <si>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</si>
  <si>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</si>
  <si>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</si>
  <si>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</si>
  <si>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</si>
  <si>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</si>
  <si>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</si>
  <si>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</si>
  <si>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</si>
  <si>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</si>
  <si>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</si>
  <si>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</si>
  <si>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</si>
  <si>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</si>
  <si>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</si>
  <si>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</si>
  <si>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</si>
  <si>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</si>
  <si>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</si>
  <si>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</si>
  <si>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</si>
  <si>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</si>
  <si>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</si>
  <si>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</si>
  <si>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</si>
  <si>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</si>
  <si>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</si>
  <si>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</si>
  <si>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</si>
  <si>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</si>
  <si>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</si>
  <si>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</si>
  <si>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</si>
  <si>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</si>
  <si>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</si>
  <si>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</si>
  <si>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</si>
  <si>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</si>
  <si>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</si>
  <si>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</si>
  <si>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</si>
  <si>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</si>
  <si>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</si>
  <si>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</si>
  <si>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</si>
  <si>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</si>
  <si>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</si>
  <si>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</si>
  <si>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</si>
  <si>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</si>
  <si>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</si>
  <si>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</si>
  <si>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</si>
  <si>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</si>
  <si>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</si>
  <si>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</si>
  <si>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</si>
  <si>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</si>
  <si>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</si>
  <si>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</si>
  <si>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</si>
  <si>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</si>
  <si>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</si>
  <si>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</si>
  <si>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</si>
  <si>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</si>
  <si>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</si>
  <si>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</si>
  <si>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</si>
  <si>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</si>
  <si>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</si>
  <si>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</si>
  <si>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</si>
  <si>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</si>
  <si>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</si>
  <si>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</si>
  <si>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</si>
  <si>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</si>
  <si>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</si>
  <si>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</si>
  <si>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</si>
  <si>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</si>
  <si>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</si>
  <si>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</si>
  <si>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</si>
  <si>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</si>
  <si>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</si>
  <si>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</si>
  <si>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</si>
  <si>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</si>
  <si>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</si>
  <si>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</si>
  <si>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</si>
  <si>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</si>
  <si>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</si>
  <si>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</si>
  <si>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</si>
  <si>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</si>
  <si>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</si>
  <si>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</si>
  <si>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</si>
  <si>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</si>
  <si>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</si>
  <si>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</si>
  <si>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</si>
  <si>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</si>
  <si>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</si>
  <si>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</si>
  <si>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</si>
  <si>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</si>
  <si>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</si>
  <si>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</si>
  <si>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</si>
  <si>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</si>
  <si>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</si>
  <si>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</si>
  <si>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</si>
  <si>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</si>
  <si>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</si>
  <si>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</si>
  <si>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</si>
  <si>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</si>
  <si>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</si>
  <si>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</si>
  <si>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</si>
  <si>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</si>
  <si>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</si>
  <si>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</si>
  <si>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</si>
  <si>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</si>
  <si>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</si>
  <si>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</si>
  <si>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</si>
  <si>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</si>
  <si>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</si>
  <si>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</si>
  <si>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</si>
  <si>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</si>
  <si>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</si>
  <si>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</si>
  <si>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</si>
  <si>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</si>
  <si>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</si>
  <si>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</si>
  <si>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</si>
  <si>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</si>
  <si>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</si>
  <si>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</si>
  <si>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</si>
  <si>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</si>
  <si>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</si>
  <si>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</si>
  <si>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</si>
  <si>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</si>
  <si>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</si>
  <si>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</si>
  <si>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</si>
  <si>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</si>
  <si>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</si>
  <si>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</si>
  <si>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</si>
  <si>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</si>
  <si>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</si>
  <si>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</si>
  <si>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</si>
  <si>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</si>
  <si>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</si>
  <si>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</si>
  <si>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</si>
  <si>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</si>
  <si>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</si>
  <si>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</si>
  <si>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</si>
  <si>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</si>
  <si>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</si>
  <si>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</si>
  <si>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</si>
  <si>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</si>
  <si>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</si>
  <si>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</si>
  <si>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</si>
  <si>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</si>
  <si>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</si>
  <si>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</si>
  <si>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</si>
  <si>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</si>
  <si>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</si>
  <si>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</si>
  <si>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</si>
  <si>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</si>
  <si>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</si>
  <si>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</si>
  <si>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</si>
  <si>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</si>
  <si>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</si>
  <si>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</si>
  <si>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</si>
  <si>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</si>
  <si>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</si>
  <si>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</si>
  <si>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</si>
  <si>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</si>
  <si>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</si>
  <si>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</si>
  <si>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</si>
  <si>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</si>
  <si>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</si>
  <si>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</si>
  <si>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</si>
  <si>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</si>
  <si>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</si>
  <si>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</si>
  <si>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</si>
  <si>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</si>
  <si>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</si>
  <si>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</si>
  <si>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</si>
  <si>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</si>
  <si>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</si>
  <si>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</si>
  <si>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</si>
  <si>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</si>
  <si>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</si>
  <si>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</si>
  <si>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</si>
  <si>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</si>
  <si>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</si>
  <si>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</si>
  <si>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</si>
  <si>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</si>
  <si>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</si>
  <si>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</si>
  <si>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</si>
  <si>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</si>
  <si>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</si>
  <si>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</si>
  <si>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</si>
  <si>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</si>
  <si>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</si>
  <si>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</si>
  <si>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</si>
  <si>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</si>
  <si>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</si>
  <si>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</si>
  <si>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</si>
  <si>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</si>
  <si>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</si>
  <si>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</si>
  <si>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</si>
  <si>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</si>
  <si>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</si>
  <si>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</si>
  <si>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</si>
  <si>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</si>
  <si>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</si>
  <si>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</si>
  <si>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</si>
  <si>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</si>
  <si>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</si>
  <si>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</si>
  <si>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</si>
  <si>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</si>
  <si>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</si>
  <si>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</si>
  <si>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</si>
  <si>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</si>
  <si>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</si>
  <si>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</si>
  <si>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</si>
  <si>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</si>
  <si>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</si>
  <si>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</si>
  <si>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</si>
  <si>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</si>
  <si>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</si>
  <si>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</si>
  <si>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</si>
  <si>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</si>
  <si>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</si>
  <si>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</si>
  <si>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</si>
  <si>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</si>
  <si>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</si>
  <si>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</si>
  <si>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</si>
  <si>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</si>
  <si>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</si>
  <si>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</si>
  <si>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</si>
  <si>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</si>
  <si>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</si>
  <si>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</si>
  <si>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</si>
  <si>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</si>
  <si>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</si>
  <si>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</si>
  <si>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</si>
  <si>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</si>
  <si>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</si>
  <si>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</si>
  <si>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</si>
  <si>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</si>
  <si>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</si>
  <si>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</si>
  <si>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</si>
  <si>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</si>
  <si>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</si>
  <si>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</si>
  <si>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</si>
  <si>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</si>
  <si>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</si>
  <si>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</si>
  <si>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</si>
  <si>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</si>
  <si>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</si>
  <si>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</si>
  <si>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</si>
  <si>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</si>
  <si>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</si>
  <si>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</si>
  <si>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</si>
  <si>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</si>
  <si>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</si>
  <si>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</si>
  <si>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</si>
  <si>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</si>
  <si>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</si>
  <si>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</si>
  <si>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</si>
  <si>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</si>
  <si>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</si>
  <si>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</si>
  <si>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</si>
  <si>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</si>
  <si>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</si>
  <si>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</si>
  <si>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</si>
  <si>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</si>
  <si>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</si>
  <si>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</si>
  <si>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</si>
  <si>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</si>
  <si>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</si>
  <si>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</si>
  <si>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</si>
  <si>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</si>
  <si>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</si>
  <si>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</si>
  <si>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</si>
  <si>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</si>
  <si>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</si>
  <si>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</si>
  <si>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</si>
  <si>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</si>
  <si>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</si>
  <si>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</si>
  <si>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</si>
  <si>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</si>
  <si>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</si>
  <si>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</si>
  <si>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</si>
  <si>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</si>
  <si>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</si>
  <si>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</si>
  <si>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</si>
  <si>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</si>
  <si>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</si>
  <si>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</si>
  <si>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</si>
  <si>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</si>
  <si>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</si>
  <si>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</si>
  <si>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</si>
  <si>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</si>
  <si>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</si>
  <si>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</si>
  <si>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</si>
  <si>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</si>
  <si>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</si>
  <si>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</si>
  <si>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</si>
  <si>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</si>
  <si>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</si>
  <si>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</si>
  <si>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</si>
  <si>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</si>
  <si>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</si>
  <si>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</si>
  <si>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</si>
  <si>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</si>
  <si>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</si>
  <si>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</si>
  <si>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</si>
  <si>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</si>
  <si>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</si>
  <si>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</si>
  <si>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</si>
  <si>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</si>
  <si>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</si>
  <si>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</si>
  <si>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</si>
  <si>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</si>
  <si>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</si>
  <si>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</si>
  <si>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</si>
  <si>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</si>
  <si>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</si>
  <si>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</si>
  <si>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</si>
  <si>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</si>
  <si>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</si>
  <si>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</si>
  <si>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</si>
  <si>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</si>
  <si>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</si>
  <si>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</si>
  <si>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</si>
  <si>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</si>
  <si>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</si>
  <si>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</si>
  <si>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</si>
  <si>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</si>
  <si>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</si>
  <si>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</si>
  <si>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</si>
  <si>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</si>
  <si>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</si>
  <si>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</si>
  <si>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</si>
  <si>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</si>
  <si>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</si>
  <si>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</si>
  <si>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</si>
  <si>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</si>
  <si>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</si>
  <si>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</si>
  <si>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</si>
  <si>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</si>
  <si>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</si>
  <si>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</si>
  <si>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</si>
  <si>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</si>
  <si>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</si>
  <si>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</si>
  <si>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</si>
  <si>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</si>
  <si>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</si>
  <si>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</si>
  <si>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</si>
  <si>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</si>
  <si>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</si>
  <si>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</si>
  <si>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</si>
  <si>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</si>
  <si>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</si>
  <si>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</si>
  <si>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</si>
  <si>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</si>
  <si>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</si>
  <si>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</si>
  <si>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</si>
  <si>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</si>
  <si>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</si>
  <si>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</si>
  <si>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</si>
  <si>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</si>
  <si>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</si>
  <si>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</si>
  <si>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</si>
  <si>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</si>
  <si>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</si>
  <si>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</si>
  <si>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</si>
  <si>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</si>
  <si>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</si>
  <si>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</si>
  <si>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</si>
  <si>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</si>
  <si>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</si>
  <si>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</si>
  <si>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</si>
  <si>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</si>
  <si>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</si>
  <si>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</si>
  <si>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</si>
  <si>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</si>
  <si>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</si>
  <si>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</si>
  <si>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</si>
  <si>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</si>
  <si>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</si>
  <si>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</si>
  <si>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</si>
  <si>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</si>
  <si>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</si>
  <si>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</si>
  <si>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</si>
  <si>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</si>
  <si>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</si>
  <si>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</si>
  <si>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</si>
  <si>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</si>
  <si>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</si>
  <si>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</si>
  <si>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</si>
  <si>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</si>
  <si>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</si>
  <si>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</si>
  <si>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</si>
  <si>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</si>
  <si>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</si>
  <si>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</si>
  <si>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</si>
  <si>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</si>
  <si>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</si>
  <si>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</si>
  <si>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</si>
  <si>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</si>
  <si>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</si>
  <si>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</si>
  <si>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</si>
  <si>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</si>
  <si>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</si>
  <si>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</si>
  <si>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</si>
  <si>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</si>
  <si>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</si>
  <si>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</si>
  <si>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</si>
  <si>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</si>
  <si>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</si>
  <si>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</si>
  <si>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</si>
  <si>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</si>
  <si>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</si>
  <si>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</si>
  <si>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</si>
  <si>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</si>
  <si>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</si>
  <si>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</si>
  <si>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</si>
  <si>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</si>
  <si>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</si>
  <si>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</si>
  <si>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</si>
  <si>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</si>
  <si>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</si>
  <si>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</si>
  <si>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</si>
  <si>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</si>
  <si>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</si>
  <si>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</si>
  <si>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</si>
  <si>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</si>
  <si>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</si>
  <si>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</si>
  <si>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</si>
  <si>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</si>
  <si>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</si>
  <si>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</si>
  <si>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</si>
  <si>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</si>
  <si>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</si>
  <si>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</si>
  <si>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</si>
  <si>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</si>
  <si>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</si>
  <si>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</si>
  <si>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</si>
  <si>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</si>
  <si>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</si>
  <si>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</si>
  <si>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</si>
  <si>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</si>
  <si>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</si>
  <si>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</si>
  <si>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</si>
  <si>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</si>
  <si>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</si>
  <si>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</si>
  <si>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</si>
  <si>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</si>
  <si>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</si>
  <si>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</si>
  <si>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</si>
  <si>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</si>
  <si>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</si>
  <si>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</si>
  <si>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</si>
  <si>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</si>
  <si>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</si>
  <si>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</si>
  <si>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</si>
  <si>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</si>
  <si>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</si>
  <si>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</si>
  <si>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</si>
  <si>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</si>
  <si>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</si>
  <si>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</si>
  <si>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</si>
  <si>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</si>
  <si>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</si>
  <si>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</si>
  <si>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</si>
  <si>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</si>
  <si>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</si>
  <si>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</si>
  <si>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</si>
  <si>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</si>
  <si>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</si>
  <si>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</si>
  <si>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</si>
  <si>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</si>
  <si>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</si>
  <si>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</si>
  <si>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</si>
  <si>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</si>
  <si>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</si>
  <si>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</si>
  <si>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</si>
  <si>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</si>
  <si>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</si>
  <si>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</si>
  <si>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</si>
  <si>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</si>
  <si>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</si>
  <si>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</si>
  <si>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</si>
  <si>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</si>
  <si>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</si>
  <si>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</si>
  <si>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</si>
  <si>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</si>
  <si>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</si>
  <si>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</si>
  <si>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</si>
  <si>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</si>
  <si>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</si>
  <si>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</si>
  <si>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</si>
  <si>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</si>
  <si>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</si>
  <si>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</si>
  <si>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</si>
  <si>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</si>
  <si>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</si>
  <si>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</si>
  <si>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</si>
  <si>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</si>
  <si>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</si>
  <si>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</si>
  <si>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</si>
  <si>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</si>
  <si>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</si>
  <si>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</si>
  <si>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</si>
  <si>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</si>
  <si>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</si>
  <si>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</si>
  <si>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</si>
  <si>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</si>
  <si>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</si>
  <si>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</si>
  <si>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</si>
  <si>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</si>
  <si>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</si>
  <si>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</si>
  <si>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</si>
  <si>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</si>
  <si>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</si>
  <si>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</si>
  <si>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</si>
  <si>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</si>
  <si>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</si>
  <si>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</si>
  <si>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</si>
  <si>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</si>
  <si>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</si>
  <si>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</si>
  <si>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</si>
  <si>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</si>
  <si>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</si>
  <si>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</si>
  <si>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</si>
  <si>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</si>
  <si>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</si>
  <si>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</si>
  <si>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</si>
  <si>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</si>
  <si>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</si>
  <si>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</si>
  <si>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</si>
  <si>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</si>
  <si>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</si>
  <si>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</si>
  <si>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</si>
  <si>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</si>
  <si>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</si>
  <si>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</si>
  <si>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</si>
  <si>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</si>
  <si>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</si>
  <si>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</si>
  <si>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</si>
  <si>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</si>
  <si>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</si>
  <si>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</si>
  <si>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</si>
  <si>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</si>
  <si>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</si>
  <si>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</si>
  <si>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</si>
  <si>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</si>
  <si>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</si>
  <si>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</si>
  <si>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</si>
  <si>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</si>
  <si>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</si>
  <si>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</si>
  <si>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</si>
  <si>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</si>
  <si>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</si>
  <si>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</si>
  <si>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</si>
  <si>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</si>
  <si>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</si>
  <si>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</si>
  <si>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</si>
  <si>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</si>
  <si>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</si>
  <si>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</si>
  <si>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</si>
  <si>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</si>
  <si>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</si>
  <si>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</si>
  <si>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</si>
  <si>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</si>
  <si>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</si>
  <si>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</si>
  <si>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</si>
  <si>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</si>
  <si>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</si>
  <si>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</si>
  <si>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</si>
  <si>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</si>
  <si>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</si>
  <si>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</si>
  <si>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</si>
  <si>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</si>
  <si>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</si>
  <si>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</si>
  <si>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</si>
  <si>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</si>
  <si>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</si>
  <si>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</si>
  <si>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</si>
  <si>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</si>
  <si>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</si>
  <si>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</si>
  <si>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</si>
  <si>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</si>
  <si>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</si>
  <si>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</si>
  <si>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</si>
  <si>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</si>
  <si>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</si>
  <si>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</si>
  <si>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</si>
  <si>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</si>
  <si>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</si>
  <si>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</si>
  <si>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</si>
  <si>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</si>
  <si>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</si>
  <si>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</si>
  <si>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</si>
  <si>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</si>
  <si>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</si>
  <si>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</si>
  <si>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</si>
  <si>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</si>
  <si>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</si>
  <si>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</si>
  <si>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</si>
  <si>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</si>
  <si>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</si>
  <si>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</si>
  <si>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</si>
  <si>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</si>
  <si>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</si>
  <si>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</si>
  <si>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</si>
  <si>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</si>
  <si>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</si>
  <si>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</si>
  <si>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</si>
  <si>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</si>
  <si>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</si>
  <si>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</si>
  <si>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</si>
  <si>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</si>
  <si>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</si>
  <si>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</si>
  <si>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</si>
  <si>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</si>
  <si>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</si>
  <si>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</si>
  <si>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</si>
  <si>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</si>
  <si>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</si>
  <si>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</si>
  <si>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</si>
  <si>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</si>
  <si>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</si>
  <si>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</si>
  <si>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</si>
  <si>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</si>
  <si>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</si>
  <si>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</si>
  <si>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</si>
  <si>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</si>
  <si>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</si>
  <si>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</si>
  <si>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</si>
  <si>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</si>
  <si>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</si>
  <si>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</si>
  <si>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</si>
  <si>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</si>
  <si>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</si>
  <si>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</si>
  <si>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</si>
  <si>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</si>
  <si>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</si>
  <si>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</si>
  <si>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</si>
  <si>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</si>
  <si>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</si>
  <si>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</si>
  <si>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</si>
  <si>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</si>
  <si>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</si>
  <si>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</si>
  <si>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</si>
  <si>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</si>
  <si>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</si>
  <si>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</si>
  <si>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</si>
  <si>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</si>
  <si>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</si>
  <si>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</si>
  <si>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</si>
  <si>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</si>
  <si>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</si>
  <si>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</si>
  <si>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</si>
  <si>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</si>
  <si>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</si>
  <si>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</si>
  <si>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</si>
  <si>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</si>
  <si>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</si>
  <si>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</si>
  <si>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</si>
  <si>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</si>
  <si>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</si>
  <si>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</si>
  <si>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</si>
  <si>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</si>
  <si>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</si>
  <si>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</si>
  <si>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</si>
  <si>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</si>
  <si>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</si>
  <si>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</si>
  <si>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</si>
  <si>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</si>
  <si>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</si>
  <si>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</si>
  <si>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</si>
  <si>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</si>
  <si>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</si>
  <si>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</si>
  <si>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</si>
  <si>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</si>
  <si>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</si>
  <si>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</si>
  <si>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</si>
  <si>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</si>
  <si>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</si>
  <si>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</si>
  <si>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</si>
  <si>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</si>
  <si>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</si>
  <si>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</si>
  <si>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</si>
  <si>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</si>
  <si>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</si>
  <si>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</si>
  <si>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</si>
  <si>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</si>
  <si>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</si>
  <si>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</si>
  <si>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</si>
  <si>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</si>
  <si>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</si>
  <si>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</si>
  <si>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</si>
  <si>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</si>
  <si>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</si>
  <si>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</si>
  <si>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</si>
  <si>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</si>
  <si>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</si>
  <si>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</si>
  <si>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</si>
  <si>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</si>
  <si>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</si>
  <si>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</si>
  <si>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</si>
  <si>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</si>
  <si>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</si>
  <si>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</si>
  <si>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</si>
  <si>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</si>
  <si>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</si>
  <si>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</si>
  <si>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</si>
  <si>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</si>
  <si>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</si>
  <si>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</si>
  <si>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</si>
  <si>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</si>
  <si>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</si>
  <si>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</si>
  <si>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</si>
  <si>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</si>
  <si>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</si>
  <si>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</si>
  <si>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</si>
  <si>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</si>
  <si>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</si>
  <si>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</si>
  <si>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</si>
  <si>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</si>
  <si>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</si>
  <si>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</si>
  <si>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</si>
  <si>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</si>
  <si>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</si>
  <si>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</si>
  <si>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</si>
  <si>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</si>
  <si>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</si>
  <si>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</si>
  <si>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</si>
  <si>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</si>
  <si>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</si>
  <si>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</si>
  <si>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</si>
  <si>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</si>
  <si>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</si>
  <si>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</si>
  <si>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</si>
  <si>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</si>
  <si>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</si>
  <si>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</si>
  <si>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</si>
  <si>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</si>
  <si>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</si>
  <si>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</si>
  <si>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</si>
  <si>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</si>
  <si>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</si>
  <si>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</si>
  <si>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</si>
  <si>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</si>
  <si>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</si>
  <si>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</si>
  <si>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</si>
  <si>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</si>
  <si>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</si>
  <si>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</si>
  <si>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</si>
  <si>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</si>
  <si>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</si>
  <si>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</si>
  <si>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</si>
  <si>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</si>
  <si>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</si>
  <si>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</si>
  <si>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</si>
  <si>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</si>
  <si>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</si>
  <si>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</si>
  <si>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</si>
  <si>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</si>
  <si>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</si>
  <si>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</si>
  <si>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</si>
  <si>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</si>
  <si>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</si>
  <si>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</si>
  <si>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</si>
  <si>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</si>
  <si>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</si>
  <si>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</si>
  <si>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</si>
  <si>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</si>
  <si>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</si>
  <si>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</si>
  <si>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</si>
  <si>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</si>
  <si>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</si>
  <si>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</si>
  <si>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</si>
  <si>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</si>
  <si>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</si>
  <si>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</si>
  <si>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</si>
  <si>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</si>
  <si>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</si>
  <si>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</si>
  <si>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</si>
  <si>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</si>
  <si>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</si>
  <si>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</si>
  <si>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</si>
  <si>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</si>
  <si>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</si>
  <si>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</si>
  <si>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</si>
  <si>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</si>
  <si>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</si>
  <si>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</si>
  <si>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</si>
  <si>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</si>
  <si>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</si>
  <si>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</si>
  <si>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</si>
  <si>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</si>
  <si>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</si>
  <si>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</si>
  <si>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</si>
  <si>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</si>
  <si>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</si>
  <si>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</si>
  <si>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</si>
  <si>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</si>
  <si>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</si>
  <si>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</si>
  <si>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</si>
  <si>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</si>
  <si>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</si>
  <si>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</si>
  <si>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</si>
  <si>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</si>
  <si>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</si>
  <si>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</si>
  <si>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</si>
  <si>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</si>
  <si>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</si>
  <si>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</si>
  <si>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</si>
  <si>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</si>
  <si>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</si>
  <si>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</si>
  <si>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</si>
  <si>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</si>
  <si>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</si>
  <si>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</si>
  <si>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</si>
  <si>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</si>
  <si>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</si>
  <si>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</si>
  <si>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</si>
  <si>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</si>
  <si>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</si>
  <si>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</si>
  <si>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</si>
  <si>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</si>
  <si>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</si>
  <si>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</si>
  <si>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</si>
  <si>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</si>
  <si>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</si>
  <si>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</si>
  <si>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</si>
  <si>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</si>
  <si>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</si>
  <si>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</si>
  <si>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</si>
  <si>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</si>
  <si>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</si>
  <si>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</si>
  <si>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</si>
  <si>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</si>
  <si>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</si>
  <si>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</si>
  <si>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</si>
  <si>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</si>
  <si>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</si>
  <si>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</si>
  <si>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</si>
  <si>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</si>
  <si>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</si>
  <si>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</si>
  <si>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</si>
  <si>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</si>
  <si>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</si>
  <si>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</si>
  <si>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</si>
  <si>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</si>
  <si>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</si>
  <si>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</si>
  <si>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</si>
  <si>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</si>
  <si>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</si>
  <si>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</si>
  <si>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</si>
  <si>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</si>
  <si>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</si>
  <si>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</si>
  <si>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</si>
  <si>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</si>
  <si>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</si>
  <si>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</si>
  <si>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</si>
  <si>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</si>
  <si>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</si>
  <si>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</si>
  <si>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</si>
  <si>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</si>
  <si>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</si>
  <si>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</si>
  <si>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</si>
  <si>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</si>
  <si>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</si>
  <si>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</si>
  <si>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</si>
  <si>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</si>
  <si>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</si>
  <si>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</si>
  <si>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</si>
  <si>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</si>
  <si>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</si>
  <si>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</si>
  <si>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</si>
  <si>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</si>
  <si>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</si>
  <si>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</si>
  <si>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</si>
  <si>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</si>
  <si>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</si>
  <si>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</si>
  <si>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</si>
  <si>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</si>
  <si>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</si>
  <si>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</si>
  <si>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</si>
  <si>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PRABAYAR 11 KVA</t>
  </si>
  <si>
    <t>-7.083788, 110.893234</t>
  </si>
  <si>
    <t>PD BAMBANG WIDIASTOMO</t>
  </si>
  <si>
    <t>JL GAJAHMADA</t>
  </si>
  <si>
    <t>APP 1P</t>
  </si>
  <si>
    <t>R1T</t>
  </si>
  <si>
    <t>K2-662/32</t>
  </si>
  <si>
    <t>PWI10</t>
  </si>
  <si>
    <t>PD BAMBANG WIDIASTOMO 2X900 - 2X11000VA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</si>
</sst>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0.1466666666666667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266286</xdr:colOff>
      <xdr:row>17</xdr:row>
      <xdr:rowOff>74957</xdr:rowOff>
    </xdr:from>
    <xdr:to>
      <xdr:col>12</xdr:col>
      <xdr:colOff>27355</xdr:colOff>
      <xdr:row>18</xdr:row>
      <xdr:rowOff>7748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000086" y="26943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67916</xdr:colOff>
      <xdr:row>12</xdr:row>
      <xdr:rowOff>67503</xdr:rowOff>
    </xdr:from>
    <xdr:to>
      <xdr:col>11</xdr:col>
      <xdr:colOff>171450</xdr:colOff>
      <xdr:row>15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420716" y="19153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328406</xdr:colOff>
      <xdr:row>14</xdr:row>
      <xdr:rowOff>16152</xdr:rowOff>
    </xdr:from>
    <xdr:to>
      <xdr:col>11</xdr:col>
      <xdr:colOff>79928</xdr:colOff>
      <xdr:row>15</xdr:row>
      <xdr:rowOff>24435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681206" y="21783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323022</xdr:colOff>
      <xdr:row>20</xdr:row>
      <xdr:rowOff>82826</xdr:rowOff>
    </xdr:from>
    <xdr:to>
      <xdr:col>13</xdr:col>
      <xdr:colOff>95250</xdr:colOff>
      <xdr:row>26</xdr:row>
      <xdr:rowOff>114300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675822" y="3159401"/>
          <a:ext cx="915228" cy="945874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K2-662/32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 25KVA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255193</xdr:colOff>
      <xdr:row>19</xdr:row>
      <xdr:rowOff>59132</xdr:rowOff>
    </xdr:from>
    <xdr:to>
      <xdr:col>9</xdr:col>
      <xdr:colOff>362445</xdr:colOff>
      <xdr:row>19</xdr:row>
      <xdr:rowOff>124319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226993" y="2983307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342900</xdr:colOff>
      <xdr:row>17</xdr:row>
      <xdr:rowOff>38101</xdr:rowOff>
    </xdr:from>
    <xdr:to>
      <xdr:col>13</xdr:col>
      <xdr:colOff>66675</xdr:colOff>
      <xdr:row>18</xdr:row>
      <xdr:rowOff>87593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4076700" y="265747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61706</xdr:colOff>
      <xdr:row>15</xdr:row>
      <xdr:rowOff>10769</xdr:rowOff>
    </xdr:from>
    <xdr:to>
      <xdr:col>11</xdr:col>
      <xdr:colOff>297394</xdr:colOff>
      <xdr:row>18</xdr:row>
      <xdr:rowOff>116561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1"/>
        </xdr:cNvCxnSpPr>
      </xdr:nvCxnSpPr>
      <xdr:spPr>
        <a:xfrm>
          <a:off x="3795506" y="2325344"/>
          <a:ext cx="235688" cy="5629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142873</xdr:colOff>
      <xdr:row>16</xdr:row>
      <xdr:rowOff>104777</xdr:rowOff>
    </xdr:from>
    <xdr:to>
      <xdr:col>11</xdr:col>
      <xdr:colOff>219103</xdr:colOff>
      <xdr:row>17</xdr:row>
      <xdr:rowOff>16928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2346154">
          <a:off x="3876673" y="2571752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361949</xdr:colOff>
      <xdr:row>13</xdr:row>
      <xdr:rowOff>28575</xdr:rowOff>
    </xdr:from>
    <xdr:to>
      <xdr:col>10</xdr:col>
      <xdr:colOff>104774</xdr:colOff>
      <xdr:row>15</xdr:row>
      <xdr:rowOff>38100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190749" y="2038350"/>
          <a:ext cx="126682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PRABAYAR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2X11KVA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19</xdr:row>
      <xdr:rowOff>66675</xdr:rowOff>
    </xdr:from>
    <xdr:to>
      <xdr:col>14</xdr:col>
      <xdr:colOff>154877</xdr:colOff>
      <xdr:row>19</xdr:row>
      <xdr:rowOff>131862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4924425" y="2990850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76200</xdr:colOff>
      <xdr:row>18</xdr:row>
      <xdr:rowOff>104775</xdr:rowOff>
    </xdr:from>
    <xdr:to>
      <xdr:col>18</xdr:col>
      <xdr:colOff>85725</xdr:colOff>
      <xdr:row>18</xdr:row>
      <xdr:rowOff>104775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/>
      </xdr:nvCxnSpPr>
      <xdr:spPr>
        <a:xfrm>
          <a:off x="2286000" y="287655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12</xdr:row>
      <xdr:rowOff>66675</xdr:rowOff>
    </xdr:from>
    <xdr:to>
      <xdr:col>12</xdr:col>
      <xdr:colOff>246409</xdr:colOff>
      <xdr:row>15</xdr:row>
      <xdr:rowOff>46797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9ADEAEA-ADEC-4994-9744-1EC39A565BD1}"/>
            </a:ext>
          </a:extLst>
        </xdr:cNvPr>
        <xdr:cNvSpPr/>
      </xdr:nvSpPr>
      <xdr:spPr>
        <a:xfrm>
          <a:off x="3876675" y="1914525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19050</xdr:colOff>
      <xdr:row>14</xdr:row>
      <xdr:rowOff>9525</xdr:rowOff>
    </xdr:from>
    <xdr:to>
      <xdr:col>12</xdr:col>
      <xdr:colOff>151572</xdr:colOff>
      <xdr:row>15</xdr:row>
      <xdr:rowOff>17808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6A2A4FDE-3B3D-4599-BADC-27639C52A414}"/>
            </a:ext>
          </a:extLst>
        </xdr:cNvPr>
        <xdr:cNvSpPr/>
      </xdr:nvSpPr>
      <xdr:spPr>
        <a:xfrm>
          <a:off x="4133850" y="2171700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38100</xdr:colOff>
      <xdr:row>15</xdr:row>
      <xdr:rowOff>17808</xdr:rowOff>
    </xdr:from>
    <xdr:to>
      <xdr:col>12</xdr:col>
      <xdr:colOff>85311</xdr:colOff>
      <xdr:row>18</xdr:row>
      <xdr:rowOff>95250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EE7CA434-888C-4EDF-B6FE-0AB60DD2D460}"/>
            </a:ext>
          </a:extLst>
        </xdr:cNvPr>
        <xdr:cNvCxnSpPr>
          <a:stCxn id="182" idx="2"/>
        </xdr:cNvCxnSpPr>
      </xdr:nvCxnSpPr>
      <xdr:spPr>
        <a:xfrm flipH="1">
          <a:off x="4152900" y="2332383"/>
          <a:ext cx="47211" cy="5346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19049</xdr:colOff>
      <xdr:row>16</xdr:row>
      <xdr:rowOff>28575</xdr:rowOff>
    </xdr:from>
    <xdr:to>
      <xdr:col>12</xdr:col>
      <xdr:colOff>95279</xdr:colOff>
      <xdr:row>16</xdr:row>
      <xdr:rowOff>93126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43AA83D6-C079-4958-81E8-F43FD95B7C8D}"/>
            </a:ext>
          </a:extLst>
        </xdr:cNvPr>
        <xdr:cNvGrpSpPr/>
      </xdr:nvGrpSpPr>
      <xdr:grpSpPr>
        <a:xfrm rot="2346154">
          <a:off x="4133849" y="2495550"/>
          <a:ext cx="76230" cy="64551"/>
          <a:chOff x="13029613" y="2289822"/>
          <a:chExt cx="76230" cy="64551"/>
        </a:xfrm>
      </xdr:grpSpPr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983221B4-D947-0338-59C6-D907B8012C4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50">
            <a:extLst>
              <a:ext uri="{FF2B5EF4-FFF2-40B4-BE49-F238E27FC236}">
                <a16:creationId xmlns:a16="http://schemas.microsoft.com/office/drawing/2014/main" id="{C50CB28B-7C9E-9F37-B53C-FB15C4C010A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66675</xdr:colOff>
      <xdr:row>19</xdr:row>
      <xdr:rowOff>85725</xdr:rowOff>
    </xdr:from>
    <xdr:to>
      <xdr:col>12</xdr:col>
      <xdr:colOff>227794</xdr:colOff>
      <xdr:row>20</xdr:row>
      <xdr:rowOff>18516</xdr:rowOff>
    </xdr:to>
    <xdr:sp macro="" textlink="">
      <xdr:nvSpPr>
        <xdr:cNvPr id="194" name="Isosceles Triangle 120">
          <a:extLst>
            <a:ext uri="{FF2B5EF4-FFF2-40B4-BE49-F238E27FC236}">
              <a16:creationId xmlns:a16="http://schemas.microsoft.com/office/drawing/2014/main" id="{7E11D09C-6777-4170-BF83-25CF835085F6}"/>
            </a:ext>
          </a:extLst>
        </xdr:cNvPr>
        <xdr:cNvSpPr/>
      </xdr:nvSpPr>
      <xdr:spPr>
        <a:xfrm>
          <a:off x="4181475" y="30099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85725</xdr:colOff>
      <xdr:row>19</xdr:row>
      <xdr:rowOff>57150</xdr:rowOff>
    </xdr:from>
    <xdr:to>
      <xdr:col>12</xdr:col>
      <xdr:colOff>190500</xdr:colOff>
      <xdr:row>20</xdr:row>
      <xdr:rowOff>106642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D8B42102-934F-4CCF-942F-B8816101B7AD}"/>
            </a:ext>
          </a:extLst>
        </xdr:cNvPr>
        <xdr:cNvSpPr txBox="1"/>
      </xdr:nvSpPr>
      <xdr:spPr>
        <a:xfrm>
          <a:off x="3819525" y="2981325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25KVA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303990</xdr:colOff>
      <xdr:row>54</xdr:row>
      <xdr:rowOff>60797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D828B0-1F6B-7A13-8501-4BCA0597B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91490" cy="800505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6</xdr:row>
      <xdr:rowOff>0</xdr:rowOff>
    </xdr:from>
    <xdr:to>
      <xdr:col>29</xdr:col>
      <xdr:colOff>177209</xdr:colOff>
      <xdr:row>68</xdr:row>
      <xdr:rowOff>132907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217E7D-1FBC-95FE-A55A-CD9A27C6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908198"/>
          <a:ext cx="15062791" cy="96800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90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90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PD BAMBANG WIDIASTOMO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GAJAHMADA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17" sqref="I1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PD BAMBANG WIDIASTOMO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GAJAHMADA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26" ca="1" si="6">IF(ISERROR(OFFSET($D$223,MATCH(A17,$F$224:$F$373,0),0)),"",OFFSET($D$223,MATCH(A17,$F$224:$F$373,0),0))</f>
        <v>2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90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594000</v>
      </c>
      <c r="I21" s="42">
        <f t="shared" ca="1" si="2"/>
        <v>0</v>
      </c>
      <c r="J21" s="42">
        <f t="shared" ca="1" si="3"/>
        <v>0</v>
      </c>
      <c r="K21" s="43">
        <f t="shared" ca="1" si="0"/>
        <v>594000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ref="F33:F80" ca="1" si="7">IF(ISERROR(OFFSET($D$223,MATCH(A33,$F$224:$F$373,0),0)),"",OFFSET($D$223,MATCH(A33,$F$224:$F$373,0),0))</f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7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7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7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7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7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7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7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7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7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7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7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7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7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7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7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7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7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7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7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7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7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7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7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7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7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7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7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7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7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7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7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7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7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7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8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7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8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7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8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7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8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7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8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7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8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7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8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7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8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7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8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7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8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7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8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7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8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7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9">IF(OR(D79="MDU",D79="MDU-KD"),G79*F79,0)</f>
        <v>0</v>
      </c>
      <c r="I79" s="42">
        <f t="shared" ref="I79:I115" ca="1" si="10">IF(D79="HDW",G79*F79,0)</f>
        <v>0</v>
      </c>
      <c r="J79" s="42">
        <f t="shared" ref="J79:J115" ca="1" si="11">IF(D79="JASA",G79*F79,0)</f>
        <v>0</v>
      </c>
      <c r="K79" s="43">
        <f t="shared" ca="1" si="8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7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8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2">IF(C81="","",A81)</f>
        <v/>
      </c>
      <c r="C81" s="109" t="str">
        <f t="shared" ref="C81:C144" ca="1" si="13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4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8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2"/>
        <v/>
      </c>
      <c r="C82" s="109" t="str">
        <f t="shared" ca="1" si="13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4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8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2"/>
        <v/>
      </c>
      <c r="C83" s="109" t="str">
        <f t="shared" ca="1" si="13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4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9"/>
        <v>0</v>
      </c>
      <c r="I83" s="42">
        <f t="shared" ca="1" si="10"/>
        <v>0</v>
      </c>
      <c r="J83" s="42">
        <f t="shared" ca="1" si="11"/>
        <v>0</v>
      </c>
      <c r="K83" s="43">
        <f t="shared" ca="1" si="8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2"/>
        <v/>
      </c>
      <c r="C84" s="109" t="str">
        <f t="shared" ca="1" si="13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4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9"/>
        <v>0</v>
      </c>
      <c r="I84" s="42">
        <f t="shared" ca="1" si="10"/>
        <v>0</v>
      </c>
      <c r="J84" s="42">
        <f t="shared" ca="1" si="11"/>
        <v>0</v>
      </c>
      <c r="K84" s="43">
        <f t="shared" ca="1" si="8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2"/>
        <v/>
      </c>
      <c r="C85" s="109" t="str">
        <f t="shared" ca="1" si="13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4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9"/>
        <v>0</v>
      </c>
      <c r="I85" s="42">
        <f t="shared" ca="1" si="10"/>
        <v>0</v>
      </c>
      <c r="J85" s="42">
        <f t="shared" ca="1" si="11"/>
        <v>0</v>
      </c>
      <c r="K85" s="43">
        <f t="shared" ca="1" si="8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2"/>
        <v/>
      </c>
      <c r="C86" s="109" t="str">
        <f t="shared" ca="1" si="13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4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9"/>
        <v>0</v>
      </c>
      <c r="I86" s="42">
        <f t="shared" ca="1" si="10"/>
        <v>0</v>
      </c>
      <c r="J86" s="42">
        <f t="shared" ca="1" si="11"/>
        <v>0</v>
      </c>
      <c r="K86" s="43">
        <f t="shared" ca="1" si="8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2"/>
        <v/>
      </c>
      <c r="C87" s="109" t="str">
        <f t="shared" ca="1" si="13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4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9"/>
        <v>0</v>
      </c>
      <c r="I87" s="42">
        <f t="shared" ca="1" si="10"/>
        <v>0</v>
      </c>
      <c r="J87" s="42">
        <f t="shared" ca="1" si="11"/>
        <v>0</v>
      </c>
      <c r="K87" s="43">
        <f t="shared" ca="1" si="8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2"/>
        <v/>
      </c>
      <c r="C88" s="109" t="str">
        <f t="shared" ca="1" si="13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4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9"/>
        <v>0</v>
      </c>
      <c r="I88" s="42">
        <f t="shared" ca="1" si="10"/>
        <v>0</v>
      </c>
      <c r="J88" s="42">
        <f t="shared" ca="1" si="11"/>
        <v>0</v>
      </c>
      <c r="K88" s="43">
        <f t="shared" ca="1" si="8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2"/>
        <v/>
      </c>
      <c r="C89" s="109" t="str">
        <f t="shared" ca="1" si="13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4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9"/>
        <v>0</v>
      </c>
      <c r="I89" s="42">
        <f t="shared" ca="1" si="10"/>
        <v>0</v>
      </c>
      <c r="J89" s="42">
        <f t="shared" ca="1" si="11"/>
        <v>0</v>
      </c>
      <c r="K89" s="43">
        <f t="shared" ca="1" si="8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2"/>
        <v/>
      </c>
      <c r="C90" s="109" t="str">
        <f t="shared" ca="1" si="13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4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9"/>
        <v>0</v>
      </c>
      <c r="I90" s="42">
        <f t="shared" ca="1" si="10"/>
        <v>0</v>
      </c>
      <c r="J90" s="42">
        <f t="shared" ca="1" si="11"/>
        <v>0</v>
      </c>
      <c r="K90" s="43">
        <f t="shared" ca="1" si="8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2"/>
        <v/>
      </c>
      <c r="C91" s="109" t="str">
        <f t="shared" ca="1" si="13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4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9"/>
        <v>0</v>
      </c>
      <c r="I91" s="42">
        <f t="shared" ca="1" si="10"/>
        <v>0</v>
      </c>
      <c r="J91" s="42">
        <f t="shared" ca="1" si="11"/>
        <v>0</v>
      </c>
      <c r="K91" s="43">
        <f t="shared" ca="1" si="8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2"/>
        <v/>
      </c>
      <c r="C92" s="109" t="str">
        <f t="shared" ca="1" si="13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4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9"/>
        <v>0</v>
      </c>
      <c r="I92" s="42">
        <f t="shared" ca="1" si="10"/>
        <v>0</v>
      </c>
      <c r="J92" s="42">
        <f t="shared" ca="1" si="11"/>
        <v>0</v>
      </c>
      <c r="K92" s="43">
        <f t="shared" ca="1" si="8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2"/>
        <v/>
      </c>
      <c r="C93" s="109" t="str">
        <f t="shared" ca="1" si="13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4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9"/>
        <v>0</v>
      </c>
      <c r="I93" s="42">
        <f t="shared" ca="1" si="10"/>
        <v>0</v>
      </c>
      <c r="J93" s="42">
        <f t="shared" ca="1" si="11"/>
        <v>0</v>
      </c>
      <c r="K93" s="43">
        <f t="shared" ca="1" si="8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2"/>
        <v/>
      </c>
      <c r="C94" s="109" t="str">
        <f t="shared" ca="1" si="13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4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9"/>
        <v>0</v>
      </c>
      <c r="I94" s="42">
        <f t="shared" ca="1" si="10"/>
        <v>0</v>
      </c>
      <c r="J94" s="42">
        <f t="shared" ca="1" si="11"/>
        <v>0</v>
      </c>
      <c r="K94" s="43">
        <f t="shared" ca="1" si="8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2"/>
        <v/>
      </c>
      <c r="C95" s="109" t="str">
        <f t="shared" ca="1" si="13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4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9"/>
        <v>0</v>
      </c>
      <c r="I95" s="42">
        <f t="shared" ca="1" si="10"/>
        <v>0</v>
      </c>
      <c r="J95" s="42">
        <f t="shared" ca="1" si="11"/>
        <v>0</v>
      </c>
      <c r="K95" s="43">
        <f t="shared" ca="1" si="8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2"/>
        <v/>
      </c>
      <c r="C96" s="109" t="str">
        <f t="shared" ca="1" si="13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4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9"/>
        <v>0</v>
      </c>
      <c r="I96" s="42">
        <f t="shared" ca="1" si="10"/>
        <v>0</v>
      </c>
      <c r="J96" s="42">
        <f t="shared" ca="1" si="11"/>
        <v>0</v>
      </c>
      <c r="K96" s="43">
        <f t="shared" ca="1" si="8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2"/>
        <v/>
      </c>
      <c r="C97" s="109" t="str">
        <f t="shared" ca="1" si="13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4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9"/>
        <v>0</v>
      </c>
      <c r="I97" s="42">
        <f t="shared" ca="1" si="10"/>
        <v>0</v>
      </c>
      <c r="J97" s="42">
        <f t="shared" ca="1" si="11"/>
        <v>0</v>
      </c>
      <c r="K97" s="43">
        <f t="shared" ca="1" si="8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2"/>
        <v/>
      </c>
      <c r="C98" s="109" t="str">
        <f t="shared" ca="1" si="13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4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9"/>
        <v>0</v>
      </c>
      <c r="I98" s="42">
        <f t="shared" ca="1" si="10"/>
        <v>0</v>
      </c>
      <c r="J98" s="42">
        <f t="shared" ca="1" si="11"/>
        <v>0</v>
      </c>
      <c r="K98" s="43">
        <f t="shared" ca="1" si="8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2"/>
        <v/>
      </c>
      <c r="C99" s="109" t="str">
        <f t="shared" ca="1" si="13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4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9"/>
        <v>0</v>
      </c>
      <c r="I99" s="42">
        <f t="shared" ca="1" si="10"/>
        <v>0</v>
      </c>
      <c r="J99" s="42">
        <f t="shared" ca="1" si="11"/>
        <v>0</v>
      </c>
      <c r="K99" s="43">
        <f t="shared" ca="1" si="8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2"/>
        <v/>
      </c>
      <c r="C100" s="109" t="str">
        <f t="shared" ca="1" si="13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4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9"/>
        <v>0</v>
      </c>
      <c r="I100" s="42">
        <f t="shared" ca="1" si="10"/>
        <v>0</v>
      </c>
      <c r="J100" s="42">
        <f t="shared" ca="1" si="11"/>
        <v>0</v>
      </c>
      <c r="K100" s="43">
        <f t="shared" ca="1" si="8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2"/>
        <v/>
      </c>
      <c r="C101" s="109" t="str">
        <f t="shared" ca="1" si="13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4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9"/>
        <v>0</v>
      </c>
      <c r="I101" s="42">
        <f t="shared" ca="1" si="10"/>
        <v>0</v>
      </c>
      <c r="J101" s="42">
        <f t="shared" ca="1" si="11"/>
        <v>0</v>
      </c>
      <c r="K101" s="43">
        <f t="shared" ca="1" si="8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2"/>
        <v/>
      </c>
      <c r="C102" s="109" t="str">
        <f t="shared" ca="1" si="13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4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9"/>
        <v>0</v>
      </c>
      <c r="I102" s="42">
        <f t="shared" ca="1" si="10"/>
        <v>0</v>
      </c>
      <c r="J102" s="42">
        <f t="shared" ca="1" si="11"/>
        <v>0</v>
      </c>
      <c r="K102" s="43">
        <f t="shared" ca="1" si="8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2"/>
        <v/>
      </c>
      <c r="C103" s="109" t="str">
        <f t="shared" ca="1" si="13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4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9"/>
        <v>0</v>
      </c>
      <c r="I103" s="42">
        <f t="shared" ca="1" si="10"/>
        <v>0</v>
      </c>
      <c r="J103" s="42">
        <f t="shared" ca="1" si="11"/>
        <v>0</v>
      </c>
      <c r="K103" s="43">
        <f t="shared" ca="1" si="8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2"/>
        <v/>
      </c>
      <c r="C104" s="109" t="str">
        <f t="shared" ca="1" si="13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4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9"/>
        <v>0</v>
      </c>
      <c r="I104" s="42">
        <f t="shared" ca="1" si="10"/>
        <v>0</v>
      </c>
      <c r="J104" s="42">
        <f t="shared" ca="1" si="11"/>
        <v>0</v>
      </c>
      <c r="K104" s="43">
        <f t="shared" ca="1" si="8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2"/>
        <v/>
      </c>
      <c r="C105" s="109" t="str">
        <f t="shared" ca="1" si="13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4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9"/>
        <v>0</v>
      </c>
      <c r="I105" s="42">
        <f t="shared" ca="1" si="10"/>
        <v>0</v>
      </c>
      <c r="J105" s="42">
        <f t="shared" ca="1" si="11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2"/>
        <v/>
      </c>
      <c r="C106" s="109" t="str">
        <f t="shared" ca="1" si="13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4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9"/>
        <v>0</v>
      </c>
      <c r="I106" s="42">
        <f t="shared" ca="1" si="10"/>
        <v>0</v>
      </c>
      <c r="J106" s="42">
        <f t="shared" ca="1" si="11"/>
        <v>0</v>
      </c>
      <c r="K106" s="43">
        <f t="shared" ref="K106:K114" ca="1" si="15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2"/>
        <v/>
      </c>
      <c r="C107" s="109" t="str">
        <f t="shared" ca="1" si="13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4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9"/>
        <v>0</v>
      </c>
      <c r="I107" s="42">
        <f t="shared" ca="1" si="10"/>
        <v>0</v>
      </c>
      <c r="J107" s="42">
        <f t="shared" ca="1" si="11"/>
        <v>0</v>
      </c>
      <c r="K107" s="43">
        <f t="shared" ca="1" si="15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2"/>
        <v/>
      </c>
      <c r="C108" s="109" t="str">
        <f t="shared" ca="1" si="13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4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9"/>
        <v>0</v>
      </c>
      <c r="I108" s="42">
        <f t="shared" ca="1" si="10"/>
        <v>0</v>
      </c>
      <c r="J108" s="42">
        <f t="shared" ca="1" si="11"/>
        <v>0</v>
      </c>
      <c r="K108" s="43">
        <f t="shared" ca="1" si="15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2"/>
        <v/>
      </c>
      <c r="C109" s="109" t="str">
        <f t="shared" ca="1" si="13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4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9"/>
        <v>0</v>
      </c>
      <c r="I109" s="42">
        <f t="shared" ca="1" si="10"/>
        <v>0</v>
      </c>
      <c r="J109" s="42">
        <f t="shared" ca="1" si="11"/>
        <v>0</v>
      </c>
      <c r="K109" s="43">
        <f t="shared" ca="1" si="15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2"/>
        <v/>
      </c>
      <c r="C110" s="109" t="str">
        <f t="shared" ca="1" si="13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4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9"/>
        <v>0</v>
      </c>
      <c r="I110" s="42">
        <f t="shared" ca="1" si="10"/>
        <v>0</v>
      </c>
      <c r="J110" s="42">
        <f t="shared" ca="1" si="11"/>
        <v>0</v>
      </c>
      <c r="K110" s="43">
        <f t="shared" ca="1" si="15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2"/>
        <v/>
      </c>
      <c r="C111" s="109" t="str">
        <f t="shared" ca="1" si="13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4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9"/>
        <v>0</v>
      </c>
      <c r="I111" s="42">
        <f t="shared" ca="1" si="10"/>
        <v>0</v>
      </c>
      <c r="J111" s="42">
        <f t="shared" ca="1" si="11"/>
        <v>0</v>
      </c>
      <c r="K111" s="43">
        <f t="shared" ca="1" si="15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2"/>
        <v/>
      </c>
      <c r="C112" s="109" t="str">
        <f t="shared" ca="1" si="13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4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9"/>
        <v>0</v>
      </c>
      <c r="I112" s="42">
        <f t="shared" ca="1" si="10"/>
        <v>0</v>
      </c>
      <c r="J112" s="42">
        <f t="shared" ca="1" si="11"/>
        <v>0</v>
      </c>
      <c r="K112" s="43">
        <f t="shared" ca="1" si="15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2"/>
        <v/>
      </c>
      <c r="C113" s="109" t="str">
        <f t="shared" ca="1" si="13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4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9"/>
        <v>0</v>
      </c>
      <c r="I113" s="42">
        <f t="shared" ca="1" si="10"/>
        <v>0</v>
      </c>
      <c r="J113" s="42">
        <f t="shared" ca="1" si="11"/>
        <v>0</v>
      </c>
      <c r="K113" s="43">
        <f t="shared" ca="1" si="15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2"/>
        <v/>
      </c>
      <c r="C114" s="109" t="str">
        <f t="shared" ca="1" si="13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4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9"/>
        <v>0</v>
      </c>
      <c r="I114" s="42">
        <f t="shared" ca="1" si="10"/>
        <v>0</v>
      </c>
      <c r="J114" s="42">
        <f t="shared" ca="1" si="11"/>
        <v>0</v>
      </c>
      <c r="K114" s="43">
        <f t="shared" ca="1" si="15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2"/>
        <v/>
      </c>
      <c r="C115" s="109" t="str">
        <f t="shared" ca="1" si="13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4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9"/>
        <v>0</v>
      </c>
      <c r="I115" s="42">
        <f t="shared" ca="1" si="10"/>
        <v>0</v>
      </c>
      <c r="J115" s="42">
        <f t="shared" ca="1" si="11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2"/>
        <v/>
      </c>
      <c r="C116" s="109" t="str">
        <f t="shared" ca="1" si="13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4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6">IF(OR(D116="MDU",D116="MDU-KD"),G116*F116,0)</f>
        <v>0</v>
      </c>
      <c r="I116" s="42">
        <f t="shared" ref="I116:I165" ca="1" si="17">IF(D116="HDW",G116*F116,0)</f>
        <v>0</v>
      </c>
      <c r="J116" s="42">
        <f t="shared" ref="J116:J165" ca="1" si="18">IF(D116="JASA",G116*F116,0)</f>
        <v>0</v>
      </c>
      <c r="K116" s="43">
        <f t="shared" ref="K116:K165" ca="1" si="19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2"/>
        <v/>
      </c>
      <c r="C117" s="109" t="str">
        <f t="shared" ca="1" si="13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4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2"/>
        <v/>
      </c>
      <c r="C118" s="109" t="str">
        <f t="shared" ca="1" si="13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4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2"/>
        <v/>
      </c>
      <c r="C119" s="109" t="str">
        <f t="shared" ca="1" si="13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4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2"/>
        <v/>
      </c>
      <c r="C120" s="109" t="str">
        <f t="shared" ca="1" si="13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4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2"/>
        <v/>
      </c>
      <c r="C121" s="109" t="str">
        <f t="shared" ca="1" si="13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4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2"/>
        <v/>
      </c>
      <c r="C122" s="109" t="str">
        <f t="shared" ca="1" si="13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4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2"/>
        <v/>
      </c>
      <c r="C123" s="109" t="str">
        <f t="shared" ca="1" si="13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4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2"/>
        <v/>
      </c>
      <c r="C124" s="109" t="str">
        <f t="shared" ca="1" si="13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4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2"/>
        <v/>
      </c>
      <c r="C125" s="109" t="str">
        <f t="shared" ca="1" si="13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4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2"/>
        <v/>
      </c>
      <c r="C126" s="109" t="str">
        <f t="shared" ca="1" si="13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4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2"/>
        <v/>
      </c>
      <c r="C127" s="109" t="str">
        <f t="shared" ca="1" si="13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4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2"/>
        <v/>
      </c>
      <c r="C128" s="109" t="str">
        <f t="shared" ca="1" si="13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4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2"/>
        <v/>
      </c>
      <c r="C129" s="109" t="str">
        <f t="shared" ca="1" si="13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4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2"/>
        <v/>
      </c>
      <c r="C130" s="109" t="str">
        <f t="shared" ca="1" si="13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4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2"/>
        <v/>
      </c>
      <c r="C131" s="109" t="str">
        <f t="shared" ca="1" si="13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4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2"/>
        <v/>
      </c>
      <c r="C132" s="109" t="str">
        <f t="shared" ca="1" si="13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4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2"/>
        <v/>
      </c>
      <c r="C133" s="109" t="str">
        <f t="shared" ca="1" si="13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4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2"/>
        <v/>
      </c>
      <c r="C134" s="109" t="str">
        <f t="shared" ca="1" si="13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4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2"/>
        <v/>
      </c>
      <c r="C135" s="109" t="str">
        <f t="shared" ca="1" si="13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4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2"/>
        <v/>
      </c>
      <c r="C136" s="109" t="str">
        <f t="shared" ca="1" si="13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4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2"/>
        <v/>
      </c>
      <c r="C137" s="109" t="str">
        <f t="shared" ca="1" si="13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4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2"/>
        <v/>
      </c>
      <c r="C138" s="109" t="str">
        <f t="shared" ca="1" si="13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4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2"/>
        <v/>
      </c>
      <c r="C139" s="109" t="str">
        <f t="shared" ca="1" si="13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4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2"/>
        <v/>
      </c>
      <c r="C140" s="109" t="str">
        <f t="shared" ca="1" si="13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4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2"/>
        <v/>
      </c>
      <c r="C141" s="109" t="str">
        <f t="shared" ca="1" si="13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4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2"/>
        <v/>
      </c>
      <c r="C142" s="109" t="str">
        <f t="shared" ca="1" si="13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4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2"/>
        <v/>
      </c>
      <c r="C143" s="109" t="str">
        <f t="shared" ca="1" si="13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4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2"/>
        <v/>
      </c>
      <c r="C144" s="109" t="str">
        <f t="shared" ca="1" si="13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4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2"/>
        <v/>
      </c>
      <c r="C145" s="109" t="str">
        <f t="shared" ref="C145:C165" ca="1" si="20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1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2"/>
        <v/>
      </c>
      <c r="C146" s="109" t="str">
        <f t="shared" ca="1" si="20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1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2"/>
        <v/>
      </c>
      <c r="C147" s="109" t="str">
        <f t="shared" ca="1" si="20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1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6"/>
        <v>0</v>
      </c>
      <c r="I147" s="42">
        <f t="shared" ca="1" si="17"/>
        <v>0</v>
      </c>
      <c r="J147" s="42">
        <f t="shared" ca="1" si="18"/>
        <v>0</v>
      </c>
      <c r="K147" s="43">
        <f t="shared" ca="1" si="19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2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6"/>
        <v>0</v>
      </c>
      <c r="I148" s="42">
        <f t="shared" ca="1" si="17"/>
        <v>0</v>
      </c>
      <c r="J148" s="42">
        <f t="shared" ca="1" si="18"/>
        <v>0</v>
      </c>
      <c r="K148" s="43">
        <f t="shared" ca="1" si="19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2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6"/>
        <v>0</v>
      </c>
      <c r="I149" s="42">
        <f t="shared" ca="1" si="17"/>
        <v>0</v>
      </c>
      <c r="J149" s="42">
        <f t="shared" ca="1" si="18"/>
        <v>0</v>
      </c>
      <c r="K149" s="43">
        <f t="shared" ca="1" si="19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2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6"/>
        <v>0</v>
      </c>
      <c r="I150" s="42">
        <f t="shared" ca="1" si="17"/>
        <v>0</v>
      </c>
      <c r="J150" s="42">
        <f t="shared" ca="1" si="18"/>
        <v>0</v>
      </c>
      <c r="K150" s="43">
        <f t="shared" ca="1" si="19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2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6"/>
        <v>0</v>
      </c>
      <c r="I151" s="42">
        <f t="shared" ca="1" si="17"/>
        <v>0</v>
      </c>
      <c r="J151" s="42">
        <f t="shared" ca="1" si="18"/>
        <v>0</v>
      </c>
      <c r="K151" s="43">
        <f t="shared" ca="1" si="19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2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6"/>
        <v>0</v>
      </c>
      <c r="I152" s="42">
        <f t="shared" ca="1" si="17"/>
        <v>0</v>
      </c>
      <c r="J152" s="42">
        <f t="shared" ca="1" si="18"/>
        <v>0</v>
      </c>
      <c r="K152" s="43">
        <f t="shared" ca="1" si="19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2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6"/>
        <v>0</v>
      </c>
      <c r="I153" s="42">
        <f t="shared" ca="1" si="17"/>
        <v>0</v>
      </c>
      <c r="J153" s="42">
        <f t="shared" ca="1" si="18"/>
        <v>0</v>
      </c>
      <c r="K153" s="43">
        <f t="shared" ca="1" si="19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2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6"/>
        <v>0</v>
      </c>
      <c r="I154" s="42">
        <f t="shared" ca="1" si="17"/>
        <v>0</v>
      </c>
      <c r="J154" s="42">
        <f t="shared" ca="1" si="18"/>
        <v>0</v>
      </c>
      <c r="K154" s="43">
        <f t="shared" ca="1" si="19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2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6"/>
        <v>0</v>
      </c>
      <c r="I155" s="42">
        <f t="shared" ca="1" si="17"/>
        <v>0</v>
      </c>
      <c r="J155" s="42">
        <f t="shared" ca="1" si="18"/>
        <v>0</v>
      </c>
      <c r="K155" s="43">
        <f t="shared" ca="1" si="19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2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6"/>
        <v>0</v>
      </c>
      <c r="I156" s="42">
        <f t="shared" ca="1" si="17"/>
        <v>0</v>
      </c>
      <c r="J156" s="42">
        <f t="shared" ca="1" si="18"/>
        <v>0</v>
      </c>
      <c r="K156" s="43">
        <f t="shared" ca="1" si="19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2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6"/>
        <v>0</v>
      </c>
      <c r="I157" s="42">
        <f t="shared" ca="1" si="17"/>
        <v>0</v>
      </c>
      <c r="J157" s="42">
        <f t="shared" ca="1" si="18"/>
        <v>0</v>
      </c>
      <c r="K157" s="43">
        <f t="shared" ca="1" si="19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2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6"/>
        <v>0</v>
      </c>
      <c r="I158" s="42">
        <f t="shared" ca="1" si="17"/>
        <v>0</v>
      </c>
      <c r="J158" s="42">
        <f t="shared" ca="1" si="18"/>
        <v>0</v>
      </c>
      <c r="K158" s="43">
        <f t="shared" ca="1" si="19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2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6"/>
        <v>0</v>
      </c>
      <c r="I159" s="42">
        <f t="shared" ca="1" si="17"/>
        <v>0</v>
      </c>
      <c r="J159" s="42">
        <f t="shared" ca="1" si="18"/>
        <v>0</v>
      </c>
      <c r="K159" s="43">
        <f t="shared" ca="1" si="19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2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6"/>
        <v>0</v>
      </c>
      <c r="I160" s="42">
        <f t="shared" ca="1" si="17"/>
        <v>0</v>
      </c>
      <c r="J160" s="42">
        <f t="shared" ca="1" si="18"/>
        <v>0</v>
      </c>
      <c r="K160" s="43">
        <f t="shared" ca="1" si="19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2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6"/>
        <v>0</v>
      </c>
      <c r="I161" s="42">
        <f t="shared" ca="1" si="17"/>
        <v>0</v>
      </c>
      <c r="J161" s="42">
        <f t="shared" ca="1" si="18"/>
        <v>0</v>
      </c>
      <c r="K161" s="43">
        <f t="shared" ca="1" si="19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2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6"/>
        <v>0</v>
      </c>
      <c r="I162" s="42">
        <f t="shared" ca="1" si="17"/>
        <v>0</v>
      </c>
      <c r="J162" s="42">
        <f t="shared" ca="1" si="18"/>
        <v>0</v>
      </c>
      <c r="K162" s="43">
        <f t="shared" ca="1" si="19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2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6"/>
        <v>0</v>
      </c>
      <c r="I163" s="42">
        <f t="shared" ca="1" si="17"/>
        <v>0</v>
      </c>
      <c r="J163" s="42">
        <f t="shared" ca="1" si="18"/>
        <v>0</v>
      </c>
      <c r="K163" s="43">
        <f t="shared" ca="1" si="19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2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6"/>
        <v>0</v>
      </c>
      <c r="I164" s="42">
        <f t="shared" ca="1" si="17"/>
        <v>0</v>
      </c>
      <c r="J164" s="42">
        <f t="shared" ca="1" si="18"/>
        <v>0</v>
      </c>
      <c r="K164" s="43">
        <f t="shared" ca="1" si="19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2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6"/>
        <v>0</v>
      </c>
      <c r="I165" s="42">
        <f t="shared" ca="1" si="17"/>
        <v>0</v>
      </c>
      <c r="J165" s="42">
        <f t="shared" ca="1" si="18"/>
        <v>0</v>
      </c>
      <c r="K165" s="43">
        <f t="shared" ca="1" si="19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9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10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29307600</v>
      </c>
      <c r="I168" s="55">
        <f ca="1">SUM(I14:I167)</f>
        <v>0</v>
      </c>
      <c r="J168" s="55">
        <f ca="1">SUM(J14:J167)</f>
        <v>0</v>
      </c>
      <c r="K168" s="55">
        <f ca="1">SUM(K14:K167)</f>
        <v>29307600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2930760</v>
      </c>
      <c r="I169" s="60">
        <f ca="1">I168*0.1</f>
        <v>0</v>
      </c>
      <c r="J169" s="60">
        <f ca="1">J168*0.1</f>
        <v>0</v>
      </c>
      <c r="K169" s="60">
        <f ca="1">K168*0.1</f>
        <v>2930760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32238360</v>
      </c>
      <c r="I170" s="78">
        <f ca="1">SUM(I168:I169)</f>
        <v>0</v>
      </c>
      <c r="J170" s="61">
        <f ca="1">SUM(J168:J169)</f>
        <v>0</v>
      </c>
      <c r="K170" s="61">
        <f ca="1">SUM(K168:K169)</f>
        <v>32238360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2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2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2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2</v>
      </c>
      <c r="E239" s="24">
        <f t="shared" ca="1" si="22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3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3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3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3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3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3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3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3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3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90</v>
      </c>
      <c r="E350" s="24">
        <f t="shared" ca="1" si="23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7">
    <cfRule type="cellIs" dxfId="37" priority="4" stopIfTrue="1" operator="equal">
      <formula>0</formula>
    </cfRule>
  </conditionalFormatting>
  <conditionalFormatting sqref="C16:E16 D17:E165 C17:C167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6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8" t="s">
        <v>1453</v>
      </c>
      <c r="C2" s="568"/>
      <c r="D2" s="568"/>
      <c r="E2" s="56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3" t="s">
        <v>1528</v>
      </c>
      <c r="C4" s="574"/>
      <c r="D4" s="574"/>
      <c r="E4" s="575"/>
      <c r="F4" s="373"/>
      <c r="G4" s="373"/>
      <c r="H4" s="374"/>
      <c r="I4" s="600" t="s">
        <v>1529</v>
      </c>
      <c r="J4" s="601"/>
      <c r="K4" s="601"/>
      <c r="L4" s="602"/>
    </row>
    <row r="5" spans="1:12" ht="34.5" customHeight="1">
      <c r="A5" s="193"/>
      <c r="B5" s="376" t="s">
        <v>1378</v>
      </c>
      <c r="C5" s="224" t="s">
        <v>9</v>
      </c>
      <c r="D5" s="569" t="str">
        <f>DATA!D14</f>
        <v>PD BAMBANG WIDIASTOMO</v>
      </c>
      <c r="E5" s="570"/>
      <c r="F5" s="197"/>
      <c r="G5" s="197"/>
      <c r="I5" s="377" t="s">
        <v>1378</v>
      </c>
      <c r="J5" s="224" t="s">
        <v>9</v>
      </c>
      <c r="K5" s="603" t="str">
        <f>D5</f>
        <v>PD BAMBANG WIDIASTOMO</v>
      </c>
      <c r="L5" s="604"/>
    </row>
    <row r="6" spans="1:12" ht="31.5" customHeight="1">
      <c r="A6" s="193"/>
      <c r="B6" s="376" t="s">
        <v>1525</v>
      </c>
      <c r="C6" s="224" t="s">
        <v>9</v>
      </c>
      <c r="D6" s="578">
        <f>DATA!D17*1000</f>
        <v>2600</v>
      </c>
      <c r="E6" s="579"/>
      <c r="F6" s="197"/>
      <c r="G6" s="197"/>
      <c r="I6" s="377" t="s">
        <v>1526</v>
      </c>
      <c r="J6" s="224" t="s">
        <v>9</v>
      </c>
      <c r="K6" s="605">
        <f>DATA!D20*1000</f>
        <v>22000</v>
      </c>
      <c r="L6" s="606"/>
    </row>
    <row r="7" spans="1:12" ht="30.75" customHeight="1">
      <c r="A7" s="193"/>
      <c r="B7" s="376" t="s">
        <v>1440</v>
      </c>
      <c r="C7" s="224" t="s">
        <v>9</v>
      </c>
      <c r="D7" s="576">
        <f>DATA!D18</f>
        <v>1</v>
      </c>
      <c r="E7" s="577"/>
      <c r="F7" s="375" t="s">
        <v>1452</v>
      </c>
      <c r="I7" s="377" t="s">
        <v>1440</v>
      </c>
      <c r="J7" s="224" t="s">
        <v>9</v>
      </c>
      <c r="K7" s="607">
        <f>DATA!D21</f>
        <v>3</v>
      </c>
      <c r="L7" s="608"/>
    </row>
    <row r="8" spans="1:12" ht="51" customHeight="1">
      <c r="A8" s="193"/>
      <c r="B8" s="376" t="s">
        <v>1441</v>
      </c>
      <c r="C8" s="224" t="s">
        <v>9</v>
      </c>
      <c r="D8" s="576">
        <f>DATA!D19</f>
        <v>220</v>
      </c>
      <c r="E8" s="577"/>
      <c r="F8" s="375" t="s">
        <v>1452</v>
      </c>
      <c r="G8" s="370">
        <v>220</v>
      </c>
      <c r="I8" s="377" t="s">
        <v>1441</v>
      </c>
      <c r="J8" s="224" t="s">
        <v>9</v>
      </c>
      <c r="K8" s="607">
        <f>DATA!D22</f>
        <v>380</v>
      </c>
      <c r="L8" s="608"/>
    </row>
    <row r="9" spans="1:12" ht="30" customHeight="1" thickBot="1">
      <c r="A9" s="193"/>
      <c r="B9" s="382" t="s">
        <v>1537</v>
      </c>
      <c r="C9" s="372" t="s">
        <v>9</v>
      </c>
      <c r="D9" s="571">
        <f>IF(D7=1,D6/(380/3^0.5),(D6/(380*3^0.5)))</f>
        <v>11.850873946523897</v>
      </c>
      <c r="E9" s="572"/>
      <c r="F9" s="196"/>
      <c r="G9" s="371">
        <v>380</v>
      </c>
      <c r="I9" s="383" t="s">
        <v>1537</v>
      </c>
      <c r="J9" s="372" t="s">
        <v>9</v>
      </c>
      <c r="K9" s="609">
        <f>IF(K7=1,K6/(380/3^0.5),(K6/(380*3^0.5)))</f>
        <v>33.425541900452018</v>
      </c>
      <c r="L9" s="61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0" t="s">
        <v>1636</v>
      </c>
      <c r="E12" s="581"/>
      <c r="F12" s="197"/>
      <c r="G12" s="197"/>
      <c r="I12" s="399" t="s">
        <v>1530</v>
      </c>
      <c r="J12" s="400" t="s">
        <v>9</v>
      </c>
      <c r="K12" s="580" t="s">
        <v>1636</v>
      </c>
      <c r="L12" s="581"/>
    </row>
    <row r="13" spans="1:12" ht="31.5" customHeight="1">
      <c r="A13" s="193"/>
      <c r="B13" s="407" t="s">
        <v>1379</v>
      </c>
      <c r="C13" s="387" t="s">
        <v>9</v>
      </c>
      <c r="D13" s="584" t="s">
        <v>1637</v>
      </c>
      <c r="E13" s="585"/>
      <c r="F13" s="197"/>
      <c r="G13" s="197"/>
      <c r="I13" s="401" t="s">
        <v>1379</v>
      </c>
      <c r="J13" s="387" t="s">
        <v>9</v>
      </c>
      <c r="K13" s="584" t="s">
        <v>1637</v>
      </c>
      <c r="L13" s="585"/>
    </row>
    <row r="14" spans="1:12" ht="30.75" customHeight="1">
      <c r="A14" s="193"/>
      <c r="B14" s="407" t="s">
        <v>1531</v>
      </c>
      <c r="C14" s="387" t="s">
        <v>9</v>
      </c>
      <c r="D14" s="592">
        <v>50</v>
      </c>
      <c r="E14" s="593"/>
      <c r="F14" s="375" t="s">
        <v>1452</v>
      </c>
      <c r="G14" s="379">
        <v>50</v>
      </c>
      <c r="I14" s="401" t="s">
        <v>1531</v>
      </c>
      <c r="J14" s="387" t="s">
        <v>9</v>
      </c>
      <c r="K14" s="594">
        <v>50</v>
      </c>
      <c r="L14" s="595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6">
        <f>97+89</f>
        <v>186</v>
      </c>
      <c r="E16" s="597"/>
      <c r="F16" s="375"/>
      <c r="G16" s="379">
        <v>160</v>
      </c>
      <c r="I16" s="401" t="s">
        <v>1533</v>
      </c>
      <c r="J16" s="387" t="s">
        <v>9</v>
      </c>
      <c r="K16" s="598">
        <f>K9</f>
        <v>33.425541900452018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4.3301270189221928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0">
        <f>IF(K15=1,K14/(20/3^0.5),(K14/(20*3^0.5)))</f>
        <v>4.3301270189221928</v>
      </c>
      <c r="L17" s="591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227.90142204853646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0">
        <f>IF(K15=1,K14/(380/3^0.5),(K14/(380*3^0.5)))*1000</f>
        <v>227.90142204853646</v>
      </c>
      <c r="L18" s="591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0.22790142204853647</v>
      </c>
      <c r="E19" s="587"/>
      <c r="F19" s="196"/>
      <c r="G19" s="371"/>
      <c r="I19" s="403" t="s">
        <v>1527</v>
      </c>
      <c r="J19" s="386" t="s">
        <v>9</v>
      </c>
      <c r="K19" s="590">
        <f>IF(K15=1,K14/(380/3^0.5),(K14/(380*3^0.5)))</f>
        <v>0.22790142204853647</v>
      </c>
      <c r="L19" s="591"/>
    </row>
    <row r="20" spans="1:12" ht="30" customHeight="1" thickBot="1">
      <c r="A20" s="193"/>
      <c r="B20" s="409" t="s">
        <v>1536</v>
      </c>
      <c r="C20" s="405" t="s">
        <v>9</v>
      </c>
      <c r="D20" s="582">
        <f>D16/D18</f>
        <v>0.81614234052645507</v>
      </c>
      <c r="E20" s="583"/>
      <c r="F20" s="196"/>
      <c r="G20" s="371"/>
      <c r="I20" s="404" t="s">
        <v>1527</v>
      </c>
      <c r="J20" s="405" t="s">
        <v>9</v>
      </c>
      <c r="K20" s="588">
        <f>K16/K18</f>
        <v>0.1466666666666667</v>
      </c>
      <c r="L20" s="589"/>
    </row>
    <row r="21" spans="1:12" ht="9.75" customHeight="1">
      <c r="A21" s="193"/>
      <c r="B21" s="394" t="s">
        <v>1536</v>
      </c>
      <c r="C21" s="395" t="s">
        <v>9</v>
      </c>
      <c r="D21" s="567">
        <v>1</v>
      </c>
      <c r="E21" s="567"/>
      <c r="F21" s="396"/>
      <c r="G21" s="397"/>
      <c r="H21" s="398"/>
      <c r="I21" s="394" t="s">
        <v>1527</v>
      </c>
      <c r="J21" s="395" t="s">
        <v>9</v>
      </c>
      <c r="K21" s="567">
        <v>1</v>
      </c>
      <c r="L21" s="56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19.399999999999999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18798600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37195703.008500002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743914.06017000007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BAMBANG WIDIASTOMO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2.6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22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3" t="s">
        <v>1356</v>
      </c>
      <c r="C3" s="613"/>
      <c r="D3" s="613"/>
      <c r="E3" s="613"/>
      <c r="F3" s="252" t="str">
        <f>DATA!D14</f>
        <v>PD BAMBANG WIDIASTOMO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4" t="s">
        <v>1348</v>
      </c>
      <c r="C5" s="614" t="s">
        <v>1357</v>
      </c>
      <c r="D5" s="615" t="s">
        <v>1358</v>
      </c>
      <c r="E5" s="615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8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6" t="s">
        <v>1366</v>
      </c>
      <c r="U5" s="257"/>
    </row>
    <row r="6" spans="1:21" ht="20.100000000000001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4"/>
      <c r="P6" s="614"/>
      <c r="Q6" s="614"/>
      <c r="R6" s="255"/>
      <c r="S6" s="256"/>
      <c r="T6" s="61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3104</v>
      </c>
      <c r="D7" s="263">
        <f>C7*4/24</f>
        <v>517.33333333333337</v>
      </c>
      <c r="E7" s="263">
        <f>C7-D7</f>
        <v>2586.6666666666665</v>
      </c>
      <c r="F7" s="264">
        <f ca="1">DATA!D10/1000000</f>
        <v>37.195703008500004</v>
      </c>
      <c r="G7" s="265">
        <f ca="1">DATA!$D$11/1000000</f>
        <v>0.74391406017000006</v>
      </c>
      <c r="H7" s="265">
        <f>C7*DATA!$D$5/1000000</f>
        <v>3.3651241424319571</v>
      </c>
      <c r="I7" s="265">
        <f>(C7*DATA!$D$5*DATA!$D$7)/1000000</f>
        <v>7.5715293204719036E-2</v>
      </c>
      <c r="J7" s="263">
        <f ca="1">SUM(F7:I7)</f>
        <v>41.380456504306679</v>
      </c>
      <c r="K7" s="266">
        <f>DATA!D9/1000000</f>
        <v>18.7986</v>
      </c>
      <c r="L7" s="263">
        <f>((D7*DATA!$D$23)/1000000)+((E7*DATA!$D$24)/1000000)</f>
        <v>4.4843488000000002</v>
      </c>
      <c r="M7" s="263">
        <f>K7+L7</f>
        <v>23.2829488</v>
      </c>
      <c r="N7" s="263">
        <f ca="1">M7-J7</f>
        <v>-18.097507704306679</v>
      </c>
      <c r="O7" s="261">
        <v>1</v>
      </c>
      <c r="P7" s="263">
        <f ca="1">O7*N7</f>
        <v>-18.097507704306679</v>
      </c>
      <c r="Q7" s="263">
        <f ca="1">P7</f>
        <v>-18.097507704306679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9312</v>
      </c>
      <c r="D8" s="263">
        <f>C8*4/24</f>
        <v>1552</v>
      </c>
      <c r="E8" s="263">
        <f t="shared" ref="E8:E32" si="0">C8-D8</f>
        <v>7760</v>
      </c>
      <c r="F8" s="261"/>
      <c r="G8" s="265">
        <f ca="1">DATA!$D$11/1000000</f>
        <v>0.74391406017000006</v>
      </c>
      <c r="H8" s="265">
        <f>C8*DATA!$D$5/1000000</f>
        <v>10.095372427295871</v>
      </c>
      <c r="I8" s="265">
        <f>(C8*DATA!$D$5*DATA!$D$7)/1000000</f>
        <v>0.22714587961415708</v>
      </c>
      <c r="J8" s="263">
        <f t="shared" ref="J8:J32" ca="1" si="1">SUM(F8:I8)</f>
        <v>11.066432367080029</v>
      </c>
      <c r="K8" s="268"/>
      <c r="L8" s="263">
        <f>((D8*DATA!$D$23)/1000000)+((E8*DATA!$D$24)/1000000)</f>
        <v>13.4530464</v>
      </c>
      <c r="M8" s="263">
        <f t="shared" ref="M8:M32" si="2">K8+L8</f>
        <v>13.4530464</v>
      </c>
      <c r="N8" s="263">
        <f ca="1">M8-J8</f>
        <v>2.3866140329199705</v>
      </c>
      <c r="O8" s="262">
        <f>1/(1+'[92]Asumsi I'!$C$3)^(KKF!A8)</f>
        <v>0.89285714285714279</v>
      </c>
      <c r="P8" s="263">
        <f ca="1">O8*N8</f>
        <v>2.1309053865356877</v>
      </c>
      <c r="Q8" s="263">
        <f ca="1">Q7+P8</f>
        <v>-15.966602317770992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9312</v>
      </c>
      <c r="D9" s="263">
        <f t="shared" ref="D9:D32" si="5">C9*4/24</f>
        <v>1552</v>
      </c>
      <c r="E9" s="263">
        <f t="shared" si="0"/>
        <v>7760</v>
      </c>
      <c r="F9" s="261"/>
      <c r="G9" s="265">
        <f ca="1">DATA!$D$11/1000000</f>
        <v>0.74391406017000006</v>
      </c>
      <c r="H9" s="265">
        <f>C9*DATA!$D$5/1000000</f>
        <v>10.095372427295871</v>
      </c>
      <c r="I9" s="265">
        <f>(C9*DATA!$D$5*DATA!$D$7)/1000000</f>
        <v>0.22714587961415708</v>
      </c>
      <c r="J9" s="263">
        <f t="shared" ca="1" si="1"/>
        <v>11.066432367080029</v>
      </c>
      <c r="K9" s="263"/>
      <c r="L9" s="263">
        <f>((D9*DATA!$D$23)/1000000)+((E9*DATA!$D$24)/1000000)</f>
        <v>13.4530464</v>
      </c>
      <c r="M9" s="263">
        <f t="shared" si="2"/>
        <v>13.4530464</v>
      </c>
      <c r="N9" s="263">
        <f t="shared" ref="N9:N32" ca="1" si="6">M9-J9</f>
        <v>2.3866140329199705</v>
      </c>
      <c r="O9" s="269">
        <f>1/(1+'[92]Asumsi I'!$C$3)^(KKF!A9)</f>
        <v>0.79719387755102034</v>
      </c>
      <c r="P9" s="263">
        <f t="shared" ref="P9:P32" ca="1" si="7">O9*N9</f>
        <v>1.9025940951211497</v>
      </c>
      <c r="Q9" s="263">
        <f ca="1">Q8+P9</f>
        <v>-14.064008222649843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9312</v>
      </c>
      <c r="D10" s="263">
        <f t="shared" si="5"/>
        <v>1552</v>
      </c>
      <c r="E10" s="263">
        <f t="shared" si="0"/>
        <v>7760</v>
      </c>
      <c r="F10" s="261"/>
      <c r="G10" s="265">
        <f ca="1">DATA!$D$11/1000000</f>
        <v>0.74391406017000006</v>
      </c>
      <c r="H10" s="265">
        <f>C10*DATA!$D$5/1000000</f>
        <v>10.095372427295871</v>
      </c>
      <c r="I10" s="265">
        <f>(C10*DATA!$D$5*DATA!$D$7)/1000000</f>
        <v>0.22714587961415708</v>
      </c>
      <c r="J10" s="263">
        <f t="shared" ca="1" si="1"/>
        <v>11.066432367080029</v>
      </c>
      <c r="K10" s="261"/>
      <c r="L10" s="263">
        <f>((D10*DATA!$D$23)/1000000)+((E10*DATA!$D$24)/1000000)</f>
        <v>13.4530464</v>
      </c>
      <c r="M10" s="263">
        <f t="shared" si="2"/>
        <v>13.4530464</v>
      </c>
      <c r="N10" s="263">
        <f t="shared" ca="1" si="6"/>
        <v>2.3866140329199705</v>
      </c>
      <c r="O10" s="262">
        <f>1/(1+'[92]Asumsi I'!$C$3)^(KKF!A10)</f>
        <v>0.71178024781341087</v>
      </c>
      <c r="P10" s="263">
        <f t="shared" ca="1" si="7"/>
        <v>1.6987447277867405</v>
      </c>
      <c r="Q10" s="263">
        <f t="shared" ref="Q10:Q30" ca="1" si="9">Q9+P10</f>
        <v>-12.365263494863102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9312</v>
      </c>
      <c r="D11" s="263">
        <f t="shared" si="5"/>
        <v>1552</v>
      </c>
      <c r="E11" s="263">
        <f t="shared" si="0"/>
        <v>7760</v>
      </c>
      <c r="F11" s="261"/>
      <c r="G11" s="265">
        <f ca="1">DATA!$D$11/1000000</f>
        <v>0.74391406017000006</v>
      </c>
      <c r="H11" s="265">
        <f>C11*DATA!$D$5/1000000</f>
        <v>10.095372427295871</v>
      </c>
      <c r="I11" s="265">
        <f>(C11*DATA!$D$5*DATA!$D$7)/1000000</f>
        <v>0.22714587961415708</v>
      </c>
      <c r="J11" s="263">
        <f t="shared" ca="1" si="1"/>
        <v>11.066432367080029</v>
      </c>
      <c r="K11" s="261"/>
      <c r="L11" s="263">
        <f>((D11*DATA!$D$23)/1000000)+((E11*DATA!$D$24)/1000000)</f>
        <v>13.4530464</v>
      </c>
      <c r="M11" s="263">
        <f t="shared" si="2"/>
        <v>13.4530464</v>
      </c>
      <c r="N11" s="263">
        <f t="shared" ca="1" si="6"/>
        <v>2.3866140329199705</v>
      </c>
      <c r="O11" s="262">
        <f>1/(1+'[92]Asumsi I'!$C$3)^(KKF!A11)</f>
        <v>0.63551807840483121</v>
      </c>
      <c r="P11" s="263">
        <f t="shared" ca="1" si="7"/>
        <v>1.5167363640953042</v>
      </c>
      <c r="Q11" s="263">
        <f t="shared" ca="1" si="9"/>
        <v>-10.848527130767797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9312</v>
      </c>
      <c r="D12" s="263">
        <f t="shared" si="5"/>
        <v>1552</v>
      </c>
      <c r="E12" s="263">
        <f t="shared" si="0"/>
        <v>7760</v>
      </c>
      <c r="F12" s="261"/>
      <c r="G12" s="265">
        <f ca="1">DATA!$D$11/1000000</f>
        <v>0.74391406017000006</v>
      </c>
      <c r="H12" s="265">
        <f>C12*DATA!$D$5/1000000</f>
        <v>10.095372427295871</v>
      </c>
      <c r="I12" s="265">
        <f>(C12*DATA!$D$5*DATA!$D$7)/1000000</f>
        <v>0.22714587961415708</v>
      </c>
      <c r="J12" s="263">
        <f t="shared" ca="1" si="1"/>
        <v>11.066432367080029</v>
      </c>
      <c r="K12" s="261"/>
      <c r="L12" s="263">
        <f>((D12*DATA!$D$23)/1000000)+((E12*DATA!$D$24)/1000000)</f>
        <v>13.4530464</v>
      </c>
      <c r="M12" s="263">
        <f t="shared" si="2"/>
        <v>13.4530464</v>
      </c>
      <c r="N12" s="263">
        <f t="shared" ca="1" si="6"/>
        <v>2.3866140329199705</v>
      </c>
      <c r="O12" s="262">
        <f>1/(1+'[92]Asumsi I'!$C$3)^(KKF!A12)</f>
        <v>0.56742685571859919</v>
      </c>
      <c r="P12" s="263">
        <f t="shared" ca="1" si="7"/>
        <v>1.3542288965136642</v>
      </c>
      <c r="Q12" s="263">
        <f t="shared" ca="1" si="9"/>
        <v>-9.4942982342541331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9312</v>
      </c>
      <c r="D13" s="263">
        <f t="shared" si="5"/>
        <v>1552</v>
      </c>
      <c r="E13" s="263">
        <f t="shared" si="0"/>
        <v>7760</v>
      </c>
      <c r="F13" s="261"/>
      <c r="G13" s="265">
        <f ca="1">DATA!$D$11/1000000</f>
        <v>0.74391406017000006</v>
      </c>
      <c r="H13" s="265">
        <f>C13*DATA!$D$5/1000000</f>
        <v>10.095372427295871</v>
      </c>
      <c r="I13" s="265">
        <f>(C13*DATA!$D$5*DATA!$D$7)/1000000</f>
        <v>0.22714587961415708</v>
      </c>
      <c r="J13" s="263">
        <f t="shared" ca="1" si="1"/>
        <v>11.066432367080029</v>
      </c>
      <c r="K13" s="261"/>
      <c r="L13" s="263">
        <f>((D13*DATA!$D$23)/1000000)+((E13*DATA!$D$24)/1000000)</f>
        <v>13.4530464</v>
      </c>
      <c r="M13" s="263">
        <f t="shared" si="2"/>
        <v>13.4530464</v>
      </c>
      <c r="N13" s="263">
        <f t="shared" ca="1" si="6"/>
        <v>2.3866140329199705</v>
      </c>
      <c r="O13" s="262">
        <f>1/(1+'[92]Asumsi I'!$C$3)^(KKF!A13)</f>
        <v>0.50663112117732068</v>
      </c>
      <c r="P13" s="263">
        <f t="shared" ca="1" si="7"/>
        <v>1.2091329433157716</v>
      </c>
      <c r="Q13" s="263">
        <f t="shared" ca="1" si="9"/>
        <v>-8.2851652909383624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9312</v>
      </c>
      <c r="D14" s="263">
        <f t="shared" si="5"/>
        <v>1552</v>
      </c>
      <c r="E14" s="263">
        <f t="shared" si="0"/>
        <v>7760</v>
      </c>
      <c r="F14" s="261"/>
      <c r="G14" s="265">
        <f ca="1">DATA!$D$11/1000000</f>
        <v>0.74391406017000006</v>
      </c>
      <c r="H14" s="265">
        <f>C14*DATA!$D$5/1000000</f>
        <v>10.095372427295871</v>
      </c>
      <c r="I14" s="265">
        <f>(C14*DATA!$D$5*DATA!$D$7)/1000000</f>
        <v>0.22714587961415708</v>
      </c>
      <c r="J14" s="263">
        <f t="shared" ca="1" si="1"/>
        <v>11.066432367080029</v>
      </c>
      <c r="K14" s="261"/>
      <c r="L14" s="263">
        <f>((D14*DATA!$D$23)/1000000)+((E14*DATA!$D$24)/1000000)</f>
        <v>13.4530464</v>
      </c>
      <c r="M14" s="263">
        <f t="shared" si="2"/>
        <v>13.4530464</v>
      </c>
      <c r="N14" s="263">
        <f t="shared" ca="1" si="6"/>
        <v>2.3866140329199705</v>
      </c>
      <c r="O14" s="262">
        <f>1/(1+'[92]Asumsi I'!$C$3)^(KKF!A14)</f>
        <v>0.45234921533689343</v>
      </c>
      <c r="P14" s="263">
        <f t="shared" ca="1" si="7"/>
        <v>1.0795829851033674</v>
      </c>
      <c r="Q14" s="263">
        <f t="shared" ca="1" si="9"/>
        <v>-7.2055823058349953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9312</v>
      </c>
      <c r="D15" s="263">
        <f t="shared" si="5"/>
        <v>1552</v>
      </c>
      <c r="E15" s="263">
        <f t="shared" si="0"/>
        <v>7760</v>
      </c>
      <c r="F15" s="261"/>
      <c r="G15" s="265">
        <f ca="1">DATA!$D$11/1000000</f>
        <v>0.74391406017000006</v>
      </c>
      <c r="H15" s="265">
        <f>C15*DATA!$D$5/1000000</f>
        <v>10.095372427295871</v>
      </c>
      <c r="I15" s="265">
        <f>(C15*DATA!$D$5*DATA!$D$7)/1000000</f>
        <v>0.22714587961415708</v>
      </c>
      <c r="J15" s="263">
        <f t="shared" ca="1" si="1"/>
        <v>11.066432367080029</v>
      </c>
      <c r="K15" s="261"/>
      <c r="L15" s="263">
        <f>((D15*DATA!$D$23)/1000000)+((E15*DATA!$D$24)/1000000)</f>
        <v>13.4530464</v>
      </c>
      <c r="M15" s="263">
        <f t="shared" si="2"/>
        <v>13.4530464</v>
      </c>
      <c r="N15" s="263">
        <f t="shared" ca="1" si="6"/>
        <v>2.3866140329199705</v>
      </c>
      <c r="O15" s="262">
        <f>1/(1+'[92]Asumsi I'!$C$3)^(KKF!A15)</f>
        <v>0.4038832279793691</v>
      </c>
      <c r="P15" s="263">
        <f t="shared" ca="1" si="7"/>
        <v>0.96391337955657796</v>
      </c>
      <c r="Q15" s="263">
        <f t="shared" ca="1" si="9"/>
        <v>-6.2416689262784173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9312</v>
      </c>
      <c r="D16" s="263">
        <f t="shared" si="5"/>
        <v>1552</v>
      </c>
      <c r="E16" s="263">
        <f t="shared" si="0"/>
        <v>7760</v>
      </c>
      <c r="F16" s="261"/>
      <c r="G16" s="265">
        <f ca="1">DATA!$D$11/1000000</f>
        <v>0.74391406017000006</v>
      </c>
      <c r="H16" s="265">
        <f>C16*DATA!$D$5/1000000</f>
        <v>10.095372427295871</v>
      </c>
      <c r="I16" s="265">
        <f>(C16*DATA!$D$5*DATA!$D$7)/1000000</f>
        <v>0.22714587961415708</v>
      </c>
      <c r="J16" s="263">
        <f t="shared" ca="1" si="1"/>
        <v>11.066432367080029</v>
      </c>
      <c r="K16" s="261"/>
      <c r="L16" s="263">
        <f>((D16*DATA!$D$23)/1000000)+((E16*DATA!$D$24)/1000000)</f>
        <v>13.4530464</v>
      </c>
      <c r="M16" s="263">
        <f t="shared" si="2"/>
        <v>13.4530464</v>
      </c>
      <c r="N16" s="263">
        <f t="shared" ca="1" si="6"/>
        <v>2.3866140329199705</v>
      </c>
      <c r="O16" s="262">
        <f>1/(1+'[92]Asumsi I'!$C$3)^(KKF!A16)</f>
        <v>0.36061002498157957</v>
      </c>
      <c r="P16" s="263">
        <f t="shared" ca="1" si="7"/>
        <v>0.86063694603265894</v>
      </c>
      <c r="Q16" s="263">
        <f t="shared" ca="1" si="9"/>
        <v>-5.3810319802457585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9312</v>
      </c>
      <c r="D17" s="263">
        <f t="shared" si="5"/>
        <v>1552</v>
      </c>
      <c r="E17" s="263">
        <f t="shared" si="0"/>
        <v>7760</v>
      </c>
      <c r="F17" s="261"/>
      <c r="G17" s="265">
        <f ca="1">DATA!$D$11/1000000</f>
        <v>0.74391406017000006</v>
      </c>
      <c r="H17" s="265">
        <f>C17*DATA!$D$5/1000000</f>
        <v>10.095372427295871</v>
      </c>
      <c r="I17" s="265">
        <f>(C17*DATA!$D$5*DATA!$D$7)/1000000</f>
        <v>0.22714587961415708</v>
      </c>
      <c r="J17" s="263">
        <f t="shared" ca="1" si="1"/>
        <v>11.066432367080029</v>
      </c>
      <c r="K17" s="261"/>
      <c r="L17" s="263">
        <f>((D17*DATA!$D$23)/1000000)+((E17*DATA!$D$24)/1000000)</f>
        <v>13.4530464</v>
      </c>
      <c r="M17" s="263">
        <f t="shared" si="2"/>
        <v>13.4530464</v>
      </c>
      <c r="N17" s="263">
        <f t="shared" ca="1" si="6"/>
        <v>2.3866140329199705</v>
      </c>
      <c r="O17" s="262">
        <f>1/(1+'[92]Asumsi I'!$C$3)^(KKF!A17)</f>
        <v>0.32197323659069599</v>
      </c>
      <c r="P17" s="263">
        <f t="shared" ca="1" si="7"/>
        <v>0.7684258446720168</v>
      </c>
      <c r="Q17" s="263">
        <f t="shared" ca="1" si="9"/>
        <v>-4.612606135573742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9312</v>
      </c>
      <c r="D18" s="263">
        <f t="shared" si="5"/>
        <v>1552</v>
      </c>
      <c r="E18" s="263">
        <f t="shared" si="0"/>
        <v>7760</v>
      </c>
      <c r="F18" s="261"/>
      <c r="G18" s="265">
        <f ca="1">DATA!$D$11/1000000</f>
        <v>0.74391406017000006</v>
      </c>
      <c r="H18" s="265">
        <f>C18*DATA!$D$5/1000000</f>
        <v>10.095372427295871</v>
      </c>
      <c r="I18" s="265">
        <f>(C18*DATA!$D$5*DATA!$D$7)/1000000</f>
        <v>0.22714587961415708</v>
      </c>
      <c r="J18" s="263">
        <f t="shared" ca="1" si="1"/>
        <v>11.066432367080029</v>
      </c>
      <c r="K18" s="261"/>
      <c r="L18" s="263">
        <f>((D18*DATA!$D$23)/1000000)+((E18*DATA!$D$24)/1000000)</f>
        <v>13.4530464</v>
      </c>
      <c r="M18" s="263">
        <f t="shared" si="2"/>
        <v>13.4530464</v>
      </c>
      <c r="N18" s="263">
        <f t="shared" ca="1" si="6"/>
        <v>2.3866140329199705</v>
      </c>
      <c r="O18" s="262">
        <f>1/(1+'[92]Asumsi I'!$C$3)^(KKF!A18)</f>
        <v>0.28747610409883567</v>
      </c>
      <c r="P18" s="263">
        <f t="shared" ca="1" si="7"/>
        <v>0.68609450417144346</v>
      </c>
      <c r="Q18" s="263">
        <f t="shared" ca="1" si="9"/>
        <v>-3.9265116314022985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9312</v>
      </c>
      <c r="D19" s="263">
        <f t="shared" si="5"/>
        <v>1552</v>
      </c>
      <c r="E19" s="263">
        <f t="shared" si="0"/>
        <v>7760</v>
      </c>
      <c r="F19" s="261"/>
      <c r="G19" s="265">
        <f ca="1">DATA!$D$11/1000000</f>
        <v>0.74391406017000006</v>
      </c>
      <c r="H19" s="265">
        <f>C19*DATA!$D$5/1000000</f>
        <v>10.095372427295871</v>
      </c>
      <c r="I19" s="265">
        <f>(C19*DATA!$D$5*DATA!$D$7)/1000000</f>
        <v>0.22714587961415708</v>
      </c>
      <c r="J19" s="263">
        <f t="shared" ca="1" si="1"/>
        <v>11.066432367080029</v>
      </c>
      <c r="K19" s="261"/>
      <c r="L19" s="263">
        <f>((D19*DATA!$D$23)/1000000)+((E19*DATA!$D$24)/1000000)</f>
        <v>13.4530464</v>
      </c>
      <c r="M19" s="263">
        <f t="shared" si="2"/>
        <v>13.4530464</v>
      </c>
      <c r="N19" s="263">
        <f t="shared" ca="1" si="6"/>
        <v>2.3866140329199705</v>
      </c>
      <c r="O19" s="262">
        <f>1/(1+'[92]Asumsi I'!$C$3)^(KKF!A19)</f>
        <v>0.25667509294538904</v>
      </c>
      <c r="P19" s="263">
        <f t="shared" ca="1" si="7"/>
        <v>0.61258437872450322</v>
      </c>
      <c r="Q19" s="263">
        <f t="shared" ca="1" si="9"/>
        <v>-3.3139272526777952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9312</v>
      </c>
      <c r="D20" s="263">
        <f t="shared" si="5"/>
        <v>1552</v>
      </c>
      <c r="E20" s="263">
        <f t="shared" si="0"/>
        <v>7760</v>
      </c>
      <c r="F20" s="261"/>
      <c r="G20" s="265">
        <f ca="1">DATA!$D$11/1000000</f>
        <v>0.74391406017000006</v>
      </c>
      <c r="H20" s="265">
        <f>C20*DATA!$D$5/1000000</f>
        <v>10.095372427295871</v>
      </c>
      <c r="I20" s="265">
        <f>(C20*DATA!$D$5*DATA!$D$7)/1000000</f>
        <v>0.22714587961415708</v>
      </c>
      <c r="J20" s="263">
        <f t="shared" ca="1" si="1"/>
        <v>11.066432367080029</v>
      </c>
      <c r="K20" s="261"/>
      <c r="L20" s="263">
        <f>((D20*DATA!$D$23)/1000000)+((E20*DATA!$D$24)/1000000)</f>
        <v>13.4530464</v>
      </c>
      <c r="M20" s="263">
        <f t="shared" si="2"/>
        <v>13.4530464</v>
      </c>
      <c r="N20" s="263">
        <f t="shared" ca="1" si="6"/>
        <v>2.3866140329199705</v>
      </c>
      <c r="O20" s="262">
        <f>1/(1+'[92]Asumsi I'!$C$3)^(KKF!A20)</f>
        <v>0.22917419012981158</v>
      </c>
      <c r="P20" s="263">
        <f t="shared" ca="1" si="7"/>
        <v>0.54695033814687777</v>
      </c>
      <c r="Q20" s="263">
        <f t="shared" ca="1" si="9"/>
        <v>-2.7669769145309173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9312</v>
      </c>
      <c r="D21" s="263">
        <f t="shared" si="5"/>
        <v>1552</v>
      </c>
      <c r="E21" s="263">
        <f t="shared" si="0"/>
        <v>7760</v>
      </c>
      <c r="F21" s="261"/>
      <c r="G21" s="265">
        <f ca="1">DATA!$D$11/1000000</f>
        <v>0.74391406017000006</v>
      </c>
      <c r="H21" s="265">
        <f>C21*DATA!$D$5/1000000</f>
        <v>10.095372427295871</v>
      </c>
      <c r="I21" s="265">
        <f>(C21*DATA!$D$5*DATA!$D$7)/1000000</f>
        <v>0.22714587961415708</v>
      </c>
      <c r="J21" s="263">
        <f t="shared" ca="1" si="1"/>
        <v>11.066432367080029</v>
      </c>
      <c r="K21" s="261"/>
      <c r="L21" s="263">
        <f>((D21*DATA!$D$23)/1000000)+((E21*DATA!$D$24)/1000000)</f>
        <v>13.4530464</v>
      </c>
      <c r="M21" s="263">
        <f t="shared" si="2"/>
        <v>13.4530464</v>
      </c>
      <c r="N21" s="263">
        <f t="shared" ca="1" si="6"/>
        <v>2.3866140329199705</v>
      </c>
      <c r="O21" s="262">
        <f>1/(1+'[92]Asumsi I'!$C$3)^(KKF!A21)</f>
        <v>0.20461981261590317</v>
      </c>
      <c r="P21" s="263">
        <f t="shared" ca="1" si="7"/>
        <v>0.48834851620256936</v>
      </c>
      <c r="Q21" s="263">
        <f t="shared" ca="1" si="9"/>
        <v>-2.278628398328348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9312</v>
      </c>
      <c r="D22" s="263">
        <f t="shared" si="5"/>
        <v>1552</v>
      </c>
      <c r="E22" s="263">
        <f t="shared" si="0"/>
        <v>7760</v>
      </c>
      <c r="F22" s="261"/>
      <c r="G22" s="265">
        <f ca="1">DATA!$D$11/1000000</f>
        <v>0.74391406017000006</v>
      </c>
      <c r="H22" s="265">
        <f>C22*DATA!$D$5/1000000</f>
        <v>10.095372427295871</v>
      </c>
      <c r="I22" s="265">
        <f>(C22*DATA!$D$5*DATA!$D$7)/1000000</f>
        <v>0.22714587961415708</v>
      </c>
      <c r="J22" s="263">
        <f t="shared" ca="1" si="1"/>
        <v>11.066432367080029</v>
      </c>
      <c r="K22" s="261"/>
      <c r="L22" s="263">
        <f>((D22*DATA!$D$23)/1000000)+((E22*DATA!$D$24)/1000000)</f>
        <v>13.4530464</v>
      </c>
      <c r="M22" s="263">
        <f t="shared" si="2"/>
        <v>13.4530464</v>
      </c>
      <c r="N22" s="263">
        <f t="shared" ca="1" si="6"/>
        <v>2.3866140329199705</v>
      </c>
      <c r="O22" s="262">
        <f>1/(1+'[92]Asumsi I'!$C$3)^(KKF!A22)</f>
        <v>0.18269626126419927</v>
      </c>
      <c r="P22" s="263">
        <f t="shared" ca="1" si="7"/>
        <v>0.43602546089515121</v>
      </c>
      <c r="Q22" s="263">
        <f t="shared" ca="1" si="9"/>
        <v>-1.8426029374331967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9312</v>
      </c>
      <c r="D23" s="263">
        <f t="shared" si="5"/>
        <v>1552</v>
      </c>
      <c r="E23" s="263">
        <f t="shared" si="0"/>
        <v>7760</v>
      </c>
      <c r="F23" s="261"/>
      <c r="G23" s="265">
        <f ca="1">DATA!$D$11/1000000</f>
        <v>0.74391406017000006</v>
      </c>
      <c r="H23" s="265">
        <f>C23*DATA!$D$5/1000000</f>
        <v>10.095372427295871</v>
      </c>
      <c r="I23" s="265">
        <f>(C23*DATA!$D$5*DATA!$D$7)/1000000</f>
        <v>0.22714587961415708</v>
      </c>
      <c r="J23" s="263">
        <f t="shared" ca="1" si="1"/>
        <v>11.066432367080029</v>
      </c>
      <c r="K23" s="261"/>
      <c r="L23" s="263">
        <f>((D23*DATA!$D$23)/1000000)+((E23*DATA!$D$24)/1000000)</f>
        <v>13.4530464</v>
      </c>
      <c r="M23" s="263">
        <f t="shared" si="2"/>
        <v>13.4530464</v>
      </c>
      <c r="N23" s="263">
        <f t="shared" ca="1" si="6"/>
        <v>2.3866140329199705</v>
      </c>
      <c r="O23" s="262">
        <f>1/(1+'[92]Asumsi I'!$C$3)^(KKF!A23)</f>
        <v>0.16312166184303503</v>
      </c>
      <c r="P23" s="263">
        <f t="shared" ca="1" si="7"/>
        <v>0.38930844722781349</v>
      </c>
      <c r="Q23" s="263">
        <f t="shared" ca="1" si="9"/>
        <v>-1.4532944902053833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9312</v>
      </c>
      <c r="D24" s="263">
        <f t="shared" si="5"/>
        <v>1552</v>
      </c>
      <c r="E24" s="263">
        <f t="shared" si="0"/>
        <v>7760</v>
      </c>
      <c r="F24" s="261"/>
      <c r="G24" s="265">
        <f ca="1">DATA!$D$11/1000000</f>
        <v>0.74391406017000006</v>
      </c>
      <c r="H24" s="265">
        <f>C24*DATA!$D$5/1000000</f>
        <v>10.095372427295871</v>
      </c>
      <c r="I24" s="265">
        <f>(C24*DATA!$D$5*DATA!$D$7)/1000000</f>
        <v>0.22714587961415708</v>
      </c>
      <c r="J24" s="263">
        <f t="shared" ca="1" si="1"/>
        <v>11.066432367080029</v>
      </c>
      <c r="K24" s="261"/>
      <c r="L24" s="263">
        <f>((D24*DATA!$D$23)/1000000)+((E24*DATA!$D$24)/1000000)</f>
        <v>13.4530464</v>
      </c>
      <c r="M24" s="263">
        <f t="shared" si="2"/>
        <v>13.4530464</v>
      </c>
      <c r="N24" s="263">
        <f t="shared" ca="1" si="6"/>
        <v>2.3866140329199705</v>
      </c>
      <c r="O24" s="262">
        <f>1/(1+'[92]Asumsi I'!$C$3)^(KKF!A24)</f>
        <v>0.14564434093128129</v>
      </c>
      <c r="P24" s="263">
        <f t="shared" ca="1" si="7"/>
        <v>0.34759682788197638</v>
      </c>
      <c r="Q24" s="263">
        <f t="shared" ca="1" si="9"/>
        <v>-1.1056976623234069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9312</v>
      </c>
      <c r="D25" s="263">
        <f t="shared" si="5"/>
        <v>1552</v>
      </c>
      <c r="E25" s="263">
        <f t="shared" si="0"/>
        <v>7760</v>
      </c>
      <c r="F25" s="261"/>
      <c r="G25" s="265">
        <f ca="1">DATA!$D$11/1000000</f>
        <v>0.74391406017000006</v>
      </c>
      <c r="H25" s="265">
        <f>C25*DATA!$D$5/1000000</f>
        <v>10.095372427295871</v>
      </c>
      <c r="I25" s="265">
        <f>(C25*DATA!$D$5*DATA!$D$7)/1000000</f>
        <v>0.22714587961415708</v>
      </c>
      <c r="J25" s="263">
        <f t="shared" ca="1" si="1"/>
        <v>11.066432367080029</v>
      </c>
      <c r="K25" s="261"/>
      <c r="L25" s="263">
        <f>((D25*DATA!$D$23)/1000000)+((E25*DATA!$D$24)/1000000)</f>
        <v>13.4530464</v>
      </c>
      <c r="M25" s="263">
        <f t="shared" si="2"/>
        <v>13.4530464</v>
      </c>
      <c r="N25" s="263">
        <f t="shared" ca="1" si="6"/>
        <v>2.3866140329199705</v>
      </c>
      <c r="O25" s="262">
        <f>1/(1+'[92]Asumsi I'!$C$3)^(KKF!A25)</f>
        <v>0.13003959011721541</v>
      </c>
      <c r="P25" s="263">
        <f t="shared" ca="1" si="7"/>
        <v>0.31035431060890745</v>
      </c>
      <c r="Q25" s="263">
        <f t="shared" ca="1" si="9"/>
        <v>-0.79534335171449944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9312</v>
      </c>
      <c r="D26" s="263">
        <f t="shared" si="5"/>
        <v>1552</v>
      </c>
      <c r="E26" s="263">
        <f t="shared" si="0"/>
        <v>7760</v>
      </c>
      <c r="F26" s="261"/>
      <c r="G26" s="265">
        <f ca="1">DATA!$D$11/1000000</f>
        <v>0.74391406017000006</v>
      </c>
      <c r="H26" s="265">
        <f>C26*DATA!$D$5/1000000</f>
        <v>10.095372427295871</v>
      </c>
      <c r="I26" s="265">
        <f>(C26*DATA!$D$5*DATA!$D$7)/1000000</f>
        <v>0.22714587961415708</v>
      </c>
      <c r="J26" s="263">
        <f t="shared" ca="1" si="1"/>
        <v>11.066432367080029</v>
      </c>
      <c r="K26" s="261"/>
      <c r="L26" s="263">
        <f>((D26*DATA!$D$23)/1000000)+((E26*DATA!$D$24)/1000000)</f>
        <v>13.4530464</v>
      </c>
      <c r="M26" s="263">
        <f t="shared" si="2"/>
        <v>13.4530464</v>
      </c>
      <c r="N26" s="263">
        <f t="shared" ca="1" si="6"/>
        <v>2.3866140329199705</v>
      </c>
      <c r="O26" s="262">
        <f>1/(1+'[92]Asumsi I'!$C$3)^(KKF!A26)</f>
        <v>0.1161067768903709</v>
      </c>
      <c r="P26" s="263">
        <f t="shared" ca="1" si="7"/>
        <v>0.2771020630436673</v>
      </c>
      <c r="Q26" s="263">
        <f t="shared" ca="1" si="9"/>
        <v>-0.51824128867083208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9312</v>
      </c>
      <c r="D27" s="263">
        <f t="shared" si="5"/>
        <v>1552</v>
      </c>
      <c r="E27" s="263">
        <f t="shared" si="0"/>
        <v>7760</v>
      </c>
      <c r="F27" s="261"/>
      <c r="G27" s="265">
        <f ca="1">DATA!$D$11/1000000</f>
        <v>0.74391406017000006</v>
      </c>
      <c r="H27" s="265">
        <f>C27*DATA!$D$5/1000000</f>
        <v>10.095372427295871</v>
      </c>
      <c r="I27" s="265">
        <f>(C27*DATA!$D$5*DATA!$D$7)/1000000</f>
        <v>0.22714587961415708</v>
      </c>
      <c r="J27" s="263">
        <f t="shared" ca="1" si="1"/>
        <v>11.066432367080029</v>
      </c>
      <c r="K27" s="261"/>
      <c r="L27" s="263">
        <f>((D27*DATA!$D$23)/1000000)+((E27*DATA!$D$24)/1000000)</f>
        <v>13.4530464</v>
      </c>
      <c r="M27" s="263">
        <f t="shared" si="2"/>
        <v>13.4530464</v>
      </c>
      <c r="N27" s="263">
        <f t="shared" ca="1" si="6"/>
        <v>2.3866140329199705</v>
      </c>
      <c r="O27" s="262">
        <f>1/(1+'[92]Asumsi I'!$C$3)^(KKF!A27)</f>
        <v>0.1036667650806883</v>
      </c>
      <c r="P27" s="263">
        <f t="shared" ca="1" si="7"/>
        <v>0.24741255628898867</v>
      </c>
      <c r="Q27" s="263">
        <f t="shared" ca="1" si="9"/>
        <v>-0.27082873238184341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9312</v>
      </c>
      <c r="D28" s="263">
        <f t="shared" si="5"/>
        <v>1552</v>
      </c>
      <c r="E28" s="263">
        <f t="shared" si="0"/>
        <v>7760</v>
      </c>
      <c r="F28" s="261"/>
      <c r="G28" s="265">
        <f ca="1">DATA!$D$11/1000000</f>
        <v>0.74391406017000006</v>
      </c>
      <c r="H28" s="265">
        <f>C28*DATA!$D$5/1000000</f>
        <v>10.095372427295871</v>
      </c>
      <c r="I28" s="265">
        <f>(C28*DATA!$D$5*DATA!$D$7)/1000000</f>
        <v>0.22714587961415708</v>
      </c>
      <c r="J28" s="263">
        <f t="shared" ca="1" si="1"/>
        <v>11.066432367080029</v>
      </c>
      <c r="K28" s="261"/>
      <c r="L28" s="263">
        <f>((D28*DATA!$D$23)/1000000)+((E28*DATA!$D$24)/1000000)</f>
        <v>13.4530464</v>
      </c>
      <c r="M28" s="263">
        <f t="shared" si="2"/>
        <v>13.4530464</v>
      </c>
      <c r="N28" s="263">
        <f t="shared" ca="1" si="6"/>
        <v>2.3866140329199705</v>
      </c>
      <c r="O28" s="262">
        <f>1/(1+'[92]Asumsi I'!$C$3)^(KKF!A28)</f>
        <v>9.2559611679185971E-2</v>
      </c>
      <c r="P28" s="263">
        <f t="shared" ca="1" si="7"/>
        <v>0.22090406811516844</v>
      </c>
      <c r="Q28" s="263">
        <f t="shared" ca="1" si="9"/>
        <v>-4.9924664266674967E-2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9312</v>
      </c>
      <c r="D29" s="263">
        <f t="shared" si="5"/>
        <v>1552</v>
      </c>
      <c r="E29" s="263">
        <f t="shared" si="0"/>
        <v>7760</v>
      </c>
      <c r="F29" s="261"/>
      <c r="G29" s="265">
        <f ca="1">DATA!$D$11/1000000</f>
        <v>0.74391406017000006</v>
      </c>
      <c r="H29" s="265">
        <f>C29*DATA!$D$5/1000000</f>
        <v>10.095372427295871</v>
      </c>
      <c r="I29" s="265">
        <f>(C29*DATA!$D$5*DATA!$D$7)/1000000</f>
        <v>0.22714587961415708</v>
      </c>
      <c r="J29" s="263">
        <f t="shared" ca="1" si="1"/>
        <v>11.066432367080029</v>
      </c>
      <c r="K29" s="261"/>
      <c r="L29" s="263">
        <f>((D29*DATA!$D$23)/1000000)+((E29*DATA!$D$24)/1000000)</f>
        <v>13.4530464</v>
      </c>
      <c r="M29" s="263">
        <f t="shared" si="2"/>
        <v>13.4530464</v>
      </c>
      <c r="N29" s="263">
        <f t="shared" ca="1" si="6"/>
        <v>2.3866140329199705</v>
      </c>
      <c r="O29" s="262">
        <f>1/(1+'[92]Asumsi I'!$C$3)^(KKF!A29)</f>
        <v>8.2642510427844609E-2</v>
      </c>
      <c r="P29" s="263">
        <f t="shared" ca="1" si="7"/>
        <v>0.19723577510282894</v>
      </c>
      <c r="Q29" s="263">
        <f t="shared" ca="1" si="9"/>
        <v>0.14731111083615397</v>
      </c>
      <c r="S29" s="251" t="str">
        <f t="shared" ca="1" si="3"/>
        <v/>
      </c>
      <c r="T29" s="267">
        <f t="shared" ca="1" si="10"/>
        <v>21.93827610631455</v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9312</v>
      </c>
      <c r="D30" s="263">
        <f t="shared" si="5"/>
        <v>1552</v>
      </c>
      <c r="E30" s="263">
        <f t="shared" si="0"/>
        <v>7760</v>
      </c>
      <c r="F30" s="261"/>
      <c r="G30" s="265">
        <f ca="1">DATA!$D$11/1000000</f>
        <v>0.74391406017000006</v>
      </c>
      <c r="H30" s="265">
        <f>C30*DATA!$D$5/1000000</f>
        <v>10.095372427295871</v>
      </c>
      <c r="I30" s="265">
        <f>(C30*DATA!$D$5*DATA!$D$7)/1000000</f>
        <v>0.22714587961415708</v>
      </c>
      <c r="J30" s="263">
        <f t="shared" ca="1" si="1"/>
        <v>11.066432367080029</v>
      </c>
      <c r="K30" s="261"/>
      <c r="L30" s="263">
        <f>((D30*DATA!$D$23)/1000000)+((E30*DATA!$D$24)/1000000)</f>
        <v>13.4530464</v>
      </c>
      <c r="M30" s="263">
        <f t="shared" si="2"/>
        <v>13.4530464</v>
      </c>
      <c r="N30" s="263">
        <f t="shared" ca="1" si="6"/>
        <v>2.3866140329199705</v>
      </c>
      <c r="O30" s="262">
        <f>1/(1+'[92]Asumsi I'!$C$3)^(KKF!A30)</f>
        <v>7.3787955739146982E-2</v>
      </c>
      <c r="P30" s="263">
        <f t="shared" ca="1" si="7"/>
        <v>0.17610337062752587</v>
      </c>
      <c r="Q30" s="263">
        <f t="shared" ca="1" si="9"/>
        <v>0.32341448146367985</v>
      </c>
      <c r="S30" s="251" t="str">
        <f t="shared" ca="1" si="3"/>
        <v/>
      </c>
      <c r="T30" s="267">
        <f t="shared" ca="1" si="10"/>
        <v>22.864488150575404</v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9312</v>
      </c>
      <c r="D31" s="263">
        <f t="shared" si="5"/>
        <v>1552</v>
      </c>
      <c r="E31" s="263">
        <f t="shared" si="0"/>
        <v>7760</v>
      </c>
      <c r="F31" s="261"/>
      <c r="G31" s="265">
        <f ca="1">DATA!$D$11/1000000</f>
        <v>0.74391406017000006</v>
      </c>
      <c r="H31" s="265">
        <f>C31*DATA!$D$5/1000000</f>
        <v>10.095372427295871</v>
      </c>
      <c r="I31" s="265">
        <f>(C31*DATA!$D$5*DATA!$D$7)/1000000</f>
        <v>0.22714587961415708</v>
      </c>
      <c r="J31" s="263">
        <f t="shared" ca="1" si="1"/>
        <v>11.066432367080029</v>
      </c>
      <c r="K31" s="261"/>
      <c r="L31" s="263">
        <f>((D31*DATA!$D$23)/1000000)+((E31*DATA!$D$24)/1000000)</f>
        <v>13.4530464</v>
      </c>
      <c r="M31" s="263">
        <f t="shared" si="2"/>
        <v>13.4530464</v>
      </c>
      <c r="N31" s="263">
        <f t="shared" ca="1" si="6"/>
        <v>2.3866140329199705</v>
      </c>
      <c r="O31" s="262">
        <f>1/(1+'[92]Asumsi I'!$C$3)^(KKF!A31)</f>
        <v>6.5882103338524081E-2</v>
      </c>
      <c r="P31" s="263">
        <f t="shared" ca="1" si="7"/>
        <v>0.15723515234600521</v>
      </c>
      <c r="Q31" s="263">
        <f ca="1">Q30+P31</f>
        <v>0.48064963380968506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9312</v>
      </c>
      <c r="D32" s="263">
        <f t="shared" si="5"/>
        <v>1552</v>
      </c>
      <c r="E32" s="263">
        <f t="shared" si="0"/>
        <v>7760</v>
      </c>
      <c r="F32" s="261"/>
      <c r="G32" s="265">
        <f ca="1">DATA!$D$11/1000000</f>
        <v>0.74391406017000006</v>
      </c>
      <c r="H32" s="265">
        <f>C32*DATA!$D$5/1000000</f>
        <v>10.095372427295871</v>
      </c>
      <c r="I32" s="265">
        <f>(C32*DATA!$D$5*DATA!$D$7)/1000000</f>
        <v>0.22714587961415708</v>
      </c>
      <c r="J32" s="263">
        <f t="shared" ca="1" si="1"/>
        <v>11.066432367080029</v>
      </c>
      <c r="K32" s="261"/>
      <c r="L32" s="263">
        <f>((D32*DATA!$D$23)/1000000)+((E32*DATA!$D$24)/1000000)</f>
        <v>13.4530464</v>
      </c>
      <c r="M32" s="263">
        <f t="shared" si="2"/>
        <v>13.4530464</v>
      </c>
      <c r="N32" s="263">
        <f t="shared" ca="1" si="6"/>
        <v>2.3866140329199705</v>
      </c>
      <c r="O32" s="262">
        <f>1/(1+'[92]Asumsi I'!$C$3)^(KKF!A32)</f>
        <v>5.8823306552253637E-2</v>
      </c>
      <c r="P32" s="263">
        <f t="shared" ca="1" si="7"/>
        <v>0.14038852888036177</v>
      </c>
      <c r="Q32" s="263">
        <f ca="1">Q31+P32</f>
        <v>0.62103816269004686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318.04126568130755</v>
      </c>
      <c r="K33" s="617" t="s">
        <v>1374</v>
      </c>
      <c r="L33" s="617"/>
      <c r="M33" s="272">
        <f>SUM(M7:M32)</f>
        <v>359.60910880000006</v>
      </c>
      <c r="N33" s="270"/>
      <c r="O33" s="270"/>
      <c r="P33" s="273"/>
      <c r="Q33" s="273"/>
      <c r="S33" s="251">
        <f ca="1">COUNTIF(S7:S32,"a")</f>
        <v>22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17.338562471150222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22.401382128444979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1.130699527401408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0.55449835954468063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0.12492364783410492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66" activePane="bottomLeft" state="frozen"/>
      <selection activeCell="H1093" sqref="H1093"/>
      <selection pane="bottomLeft" activeCell="E69" sqref="E6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0" t="s">
        <v>1036</v>
      </c>
      <c r="P3" s="620"/>
      <c r="Q3" s="293"/>
      <c r="T3" s="291"/>
      <c r="U3" s="292" t="s">
        <v>1041</v>
      </c>
      <c r="V3" s="29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1632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2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20">
        <v>1</v>
      </c>
      <c r="C72" s="109" t="s">
        <v>482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2</v>
      </c>
      <c r="G72" s="307">
        <f ca="1">IF(ISERROR(OFFSET('HARGA SATUAN'!$I$6,MATCH(RAB!C72,'HARGA SATUAN'!$C$7:$C$1495,0),0)),0,OFFSET('HARGA SATUAN'!$I$6,MATCH(RAB!C72,'HARGA SATUAN'!$C$7:$C$1495,0),0))</f>
        <v>327600</v>
      </c>
      <c r="H72" s="308">
        <f t="shared" ca="1" si="27"/>
        <v>655200</v>
      </c>
      <c r="I72" s="308">
        <f t="shared" ca="1" si="28"/>
        <v>0</v>
      </c>
      <c r="J72" s="308">
        <f t="shared" ca="1" si="29"/>
        <v>0</v>
      </c>
      <c r="K72" s="309">
        <f t="shared" ca="1" si="30"/>
        <v>655200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2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78000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78000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90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594000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594000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2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108800</v>
      </c>
      <c r="K75" s="309">
        <f t="shared" ca="1" si="30"/>
        <v>108800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>
        <v>1</v>
      </c>
      <c r="C78" s="109" t="s">
        <v>981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5">
        <v>2</v>
      </c>
      <c r="G78" s="307">
        <f ca="1">IF(ISERROR(OFFSET('HARGA SATUAN'!$I$6,MATCH(RAB!C78,'HARGA SATUAN'!$C$7:$C$1495,0),0)),0,OFFSET('HARGA SATUAN'!$I$6,MATCH(RAB!C78,'HARGA SATUAN'!$C$7:$C$1495,0),0))</f>
        <v>32640</v>
      </c>
      <c r="H78" s="308">
        <f t="shared" ca="1" si="31"/>
        <v>0</v>
      </c>
      <c r="I78" s="308">
        <f t="shared" ca="1" si="32"/>
        <v>0</v>
      </c>
      <c r="J78" s="308">
        <f t="shared" ca="1" si="33"/>
        <v>65280</v>
      </c>
      <c r="K78" s="309">
        <f t="shared" ca="1" si="34"/>
        <v>65280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732690</v>
      </c>
      <c r="I81" s="331">
        <f ca="1">SUM(I14:I80)*G81</f>
        <v>68336.350000000006</v>
      </c>
      <c r="J81" s="331">
        <f ca="1">SUM(J14:J80)*G81</f>
        <v>16282</v>
      </c>
      <c r="K81" s="331">
        <f ca="1">SUM(K14:K80)*G81</f>
        <v>817308.35000000009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2" t="s">
        <v>1008</v>
      </c>
      <c r="D84" s="622"/>
      <c r="E84" s="622"/>
      <c r="F84" s="622"/>
      <c r="G84" s="341" t="s">
        <v>9</v>
      </c>
      <c r="H84" s="342">
        <f ca="1">SUM(H14:H82)</f>
        <v>30040290</v>
      </c>
      <c r="I84" s="342">
        <f ca="1">SUM(I14:I82)</f>
        <v>2801790.35</v>
      </c>
      <c r="J84" s="342">
        <f ca="1">SUM(J14:J82)</f>
        <v>667562</v>
      </c>
      <c r="K84" s="342">
        <f ca="1">SUM(K14:K82)</f>
        <v>33509642.350000001</v>
      </c>
    </row>
    <row r="85" spans="2:13">
      <c r="B85" s="343"/>
      <c r="C85" s="639" t="s">
        <v>1455</v>
      </c>
      <c r="D85" s="639"/>
      <c r="E85" s="639"/>
      <c r="F85" s="639"/>
      <c r="G85" s="344" t="s">
        <v>9</v>
      </c>
      <c r="H85" s="345">
        <f ca="1">H84*0.11</f>
        <v>3304431.9</v>
      </c>
      <c r="I85" s="345">
        <f ca="1">I84*0.11</f>
        <v>308196.93849999999</v>
      </c>
      <c r="J85" s="345">
        <f ca="1">J84*0.11</f>
        <v>73431.820000000007</v>
      </c>
      <c r="K85" s="345">
        <f ca="1">K84*0.11</f>
        <v>3686060.6585000004</v>
      </c>
    </row>
    <row r="86" spans="2:13" ht="15.75" thickBot="1">
      <c r="B86" s="343"/>
      <c r="C86" s="636" t="s">
        <v>463</v>
      </c>
      <c r="D86" s="636"/>
      <c r="E86" s="636"/>
      <c r="F86" s="636"/>
      <c r="G86" s="346" t="s">
        <v>9</v>
      </c>
      <c r="H86" s="347">
        <f ca="1">SUM(H84:H85)</f>
        <v>33344721.899999999</v>
      </c>
      <c r="I86" s="347">
        <f ca="1">SUM(I84:I85)</f>
        <v>3109987.2885000003</v>
      </c>
      <c r="J86" s="346">
        <f ca="1">SUM(J84:J85)</f>
        <v>740993.82000000007</v>
      </c>
      <c r="K86" s="346">
        <f ca="1">SUM(K84:K85)</f>
        <v>37195703.008500002</v>
      </c>
      <c r="M86" s="411">
        <v>201265205.30690998</v>
      </c>
    </row>
    <row r="87" spans="2:13">
      <c r="B87" s="64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Seratus Sembilan Puluh Lima Ribu Tujuh Ratus Tiga Rupiah</v>
      </c>
      <c r="C87" s="641"/>
      <c r="D87" s="641"/>
      <c r="E87" s="641"/>
      <c r="F87" s="641"/>
      <c r="G87" s="641"/>
      <c r="H87" s="641"/>
      <c r="I87" s="641"/>
      <c r="J87" s="641"/>
      <c r="K87" s="642"/>
    </row>
    <row r="88" spans="2:13">
      <c r="B88" s="643"/>
      <c r="C88" s="644"/>
      <c r="D88" s="644"/>
      <c r="E88" s="644"/>
      <c r="F88" s="644"/>
      <c r="G88" s="644"/>
      <c r="H88" s="644"/>
      <c r="I88" s="644"/>
      <c r="J88" s="644"/>
      <c r="K88" s="645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6"/>
      <c r="I91" s="646"/>
      <c r="J91" s="647"/>
      <c r="K91" s="647"/>
    </row>
    <row r="92" spans="2:13">
      <c r="C92" s="284"/>
      <c r="E92" s="355"/>
      <c r="F92" s="355"/>
      <c r="G92" s="355"/>
      <c r="H92" s="356"/>
      <c r="I92" s="635" t="s">
        <v>1620</v>
      </c>
      <c r="J92" s="635"/>
      <c r="K92" s="635"/>
    </row>
    <row r="93" spans="2:13">
      <c r="C93" s="284"/>
      <c r="E93" s="355"/>
      <c r="F93" s="355"/>
      <c r="G93" s="355"/>
      <c r="H93" s="356"/>
      <c r="I93" s="635" t="s">
        <v>1611</v>
      </c>
      <c r="J93" s="635"/>
      <c r="K93" s="635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5" t="s">
        <v>1612</v>
      </c>
      <c r="J98" s="635"/>
      <c r="K98" s="635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2" name="Range1_1_3_4"/>
    <protectedRange sqref="C78" name="Range1_1_3_3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6" priority="61" operator="equal">
      <formula>0</formula>
    </cfRule>
  </conditionalFormatting>
  <conditionalFormatting sqref="C17:C18">
    <cfRule type="cellIs" dxfId="5" priority="22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2" operator="equal">
      <formula>0</formula>
    </cfRule>
  </conditionalFormatting>
  <conditionalFormatting sqref="E1:E3 E5:E13 H12:I12 O13 S14:V78 E14:K80 E81:G81 H81:K83 E82:H82 E83:F83">
    <cfRule type="cellIs" dxfId="2" priority="1105" stopIfTrue="1" operator="equal">
      <formula>0</formula>
    </cfRule>
  </conditionalFormatting>
  <conditionalFormatting sqref="G1:G13">
    <cfRule type="cellIs" dxfId="1" priority="30" stopIfTrue="1" operator="equal">
      <formula>0</formula>
    </cfRule>
  </conditionalFormatting>
  <conditionalFormatting sqref="G82:G65548 E87:E65548">
    <cfRule type="cellIs" dxfId="0" priority="239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abSelected="1" topLeftCell="J31" zoomScaleNormal="100" zoomScaleSheetLayoutView="100" workbookViewId="0">
      <selection activeCell="P37" sqref="P37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8"/>
      <c r="W3" s="653"/>
      <c r="X3" s="654"/>
      <c r="Y3" s="654"/>
      <c r="Z3" s="654"/>
      <c r="AA3" s="654"/>
      <c r="AB3" s="654"/>
      <c r="AC3" s="654"/>
      <c r="AD3" s="655"/>
    </row>
    <row r="4" spans="3:30">
      <c r="C4" s="468"/>
      <c r="G4" s="469" t="s">
        <v>1631</v>
      </c>
      <c r="W4" s="470" t="s">
        <v>987</v>
      </c>
      <c r="AD4" s="471"/>
    </row>
    <row r="5" spans="3:30">
      <c r="C5" s="468"/>
      <c r="W5" s="472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8"/>
      <c r="W6" s="472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8"/>
      <c r="W7" s="472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8"/>
      <c r="W8" s="472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8"/>
      <c r="W9" s="472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8"/>
      <c r="W10" s="472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8"/>
      <c r="W11" s="472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8"/>
      <c r="W12" s="472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8"/>
      <c r="W13" s="472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8"/>
      <c r="W14" s="472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8"/>
      <c r="W15" s="472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8"/>
      <c r="W16" s="472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8"/>
      <c r="S17" s="474"/>
      <c r="W17" s="472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5"/>
      <c r="D18" s="476"/>
      <c r="E18" s="476"/>
      <c r="W18" s="472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8"/>
      <c r="W19" s="477"/>
      <c r="X19" s="666"/>
      <c r="Y19" s="666"/>
      <c r="Z19" s="666"/>
      <c r="AA19" s="666"/>
      <c r="AB19" s="666"/>
      <c r="AC19" s="666"/>
      <c r="AD19" s="667"/>
    </row>
    <row r="20" spans="3:30">
      <c r="C20" s="468"/>
      <c r="Q20" s="47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8"/>
      <c r="S22" s="479"/>
      <c r="W22" s="658" t="s">
        <v>1613</v>
      </c>
      <c r="X22" s="659"/>
      <c r="Y22" s="480" t="s">
        <v>1621</v>
      </c>
      <c r="Z22" s="481">
        <v>2</v>
      </c>
      <c r="AA22" s="660" t="s">
        <v>1634</v>
      </c>
      <c r="AB22" s="661"/>
      <c r="AC22" s="482" t="s">
        <v>1621</v>
      </c>
      <c r="AD22" s="483">
        <v>2</v>
      </c>
    </row>
    <row r="23" spans="3:30">
      <c r="C23" s="468"/>
      <c r="W23" s="658" t="s">
        <v>1626</v>
      </c>
      <c r="X23" s="659"/>
      <c r="Y23" s="480" t="s">
        <v>1621</v>
      </c>
      <c r="Z23" s="481">
        <v>1</v>
      </c>
      <c r="AA23" s="662"/>
      <c r="AB23" s="663"/>
      <c r="AC23" s="482"/>
      <c r="AD23" s="483"/>
    </row>
    <row r="24" spans="3:30">
      <c r="C24" s="468"/>
      <c r="N24" s="479"/>
      <c r="W24" s="658" t="s">
        <v>1630</v>
      </c>
      <c r="X24" s="659"/>
      <c r="Y24" s="480" t="s">
        <v>1621</v>
      </c>
      <c r="Z24" s="481">
        <v>2</v>
      </c>
      <c r="AA24" s="664"/>
      <c r="AB24" s="665"/>
      <c r="AC24" s="482"/>
      <c r="AD24" s="483"/>
    </row>
    <row r="25" spans="3:30">
      <c r="C25" s="468"/>
      <c r="W25" s="658"/>
      <c r="X25" s="659"/>
      <c r="Y25" s="480"/>
      <c r="Z25" s="481"/>
      <c r="AA25" s="662"/>
      <c r="AB25" s="663"/>
      <c r="AC25" s="482"/>
      <c r="AD25" s="483"/>
    </row>
    <row r="26" spans="3:30">
      <c r="C26" s="468"/>
      <c r="W26" s="679"/>
      <c r="X26" s="680"/>
      <c r="Y26" s="480"/>
      <c r="Z26" s="481"/>
      <c r="AA26" s="662"/>
      <c r="AB26" s="663"/>
      <c r="AC26" s="482"/>
      <c r="AD26" s="483"/>
    </row>
    <row r="27" spans="3:30">
      <c r="C27" s="468"/>
      <c r="W27" s="679"/>
      <c r="X27" s="680"/>
      <c r="Y27" s="480"/>
      <c r="Z27" s="481"/>
      <c r="AA27" s="662"/>
      <c r="AB27" s="663"/>
      <c r="AC27" s="482"/>
      <c r="AD27" s="483"/>
    </row>
    <row r="28" spans="3:30">
      <c r="C28" s="468"/>
      <c r="W28" s="677"/>
      <c r="X28" s="678"/>
      <c r="Y28" s="480"/>
      <c r="Z28" s="481"/>
      <c r="AA28" s="662"/>
      <c r="AB28" s="663"/>
      <c r="AC28" s="482"/>
      <c r="AD28" s="483"/>
    </row>
    <row r="29" spans="3:30">
      <c r="C29" s="468"/>
      <c r="W29" s="679"/>
      <c r="X29" s="680"/>
      <c r="Y29" s="480"/>
      <c r="Z29" s="481"/>
      <c r="AA29" s="662"/>
      <c r="AB29" s="663"/>
      <c r="AC29" s="482"/>
      <c r="AD29" s="483"/>
    </row>
    <row r="30" spans="3:30" ht="11.25" customHeight="1">
      <c r="C30" s="468"/>
      <c r="W30" s="677"/>
      <c r="X30" s="678"/>
      <c r="Y30" s="480"/>
      <c r="Z30" s="481"/>
      <c r="AA30" s="662"/>
      <c r="AB30" s="663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2"/>
      <c r="AB31" s="663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2"/>
      <c r="AB32" s="663"/>
      <c r="AC32" s="482"/>
      <c r="AD32" s="483"/>
    </row>
    <row r="33" spans="3:30">
      <c r="C33" s="468"/>
      <c r="W33" s="677"/>
      <c r="X33" s="678"/>
      <c r="Y33" s="480"/>
      <c r="Z33" s="481"/>
      <c r="AA33" s="662"/>
      <c r="AB33" s="663"/>
      <c r="AC33" s="482"/>
      <c r="AD33" s="483"/>
    </row>
    <row r="34" spans="3:30">
      <c r="C34" s="468"/>
      <c r="Q34" s="465" t="s">
        <v>1607</v>
      </c>
      <c r="W34" s="677"/>
      <c r="X34" s="678"/>
      <c r="Y34" s="480"/>
      <c r="Z34" s="481"/>
      <c r="AA34" s="662"/>
      <c r="AB34" s="663"/>
      <c r="AC34" s="482"/>
      <c r="AD34" s="483"/>
    </row>
    <row r="35" spans="3:30">
      <c r="C35" s="468"/>
      <c r="W35" s="677"/>
      <c r="X35" s="678"/>
      <c r="Y35" s="480"/>
      <c r="Z35" s="481"/>
      <c r="AA35" s="662"/>
      <c r="AB35" s="663"/>
      <c r="AC35" s="482"/>
      <c r="AD35" s="483"/>
    </row>
    <row r="36" spans="3:30">
      <c r="C36" s="468"/>
      <c r="W36" s="677"/>
      <c r="X36" s="678"/>
      <c r="Y36" s="480"/>
      <c r="Z36" s="481"/>
      <c r="AA36" s="662"/>
      <c r="AB36" s="663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1"/>
      <c r="AB37" s="682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3"/>
      <c r="AB38" s="684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8"/>
      <c r="AB39" s="689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90"/>
      <c r="X41" s="691"/>
      <c r="Y41" s="501"/>
      <c r="Z41" s="502"/>
      <c r="AA41" s="692"/>
      <c r="AB41" s="693"/>
      <c r="AC41" s="499"/>
      <c r="AD41" s="500"/>
    </row>
    <row r="42" spans="3:30" ht="12" customHeight="1">
      <c r="C42" s="468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8"/>
      <c r="V43" s="503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7" t="s">
        <v>1638</v>
      </c>
      <c r="X48" s="707"/>
      <c r="Y48" s="707"/>
      <c r="Z48" s="707"/>
      <c r="AA48" s="707"/>
      <c r="AB48" s="707"/>
      <c r="AC48" s="707"/>
      <c r="AD48" s="70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700" t="s">
        <v>18</v>
      </c>
      <c r="X52" s="686"/>
      <c r="Y52" s="656" t="s">
        <v>1625</v>
      </c>
      <c r="Z52" s="656"/>
      <c r="AA52" s="656"/>
      <c r="AB52" s="656"/>
      <c r="AC52" s="656"/>
      <c r="AD52" s="657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700" t="s">
        <v>19</v>
      </c>
      <c r="X53" s="686"/>
      <c r="Y53" s="656" t="s">
        <v>1624</v>
      </c>
      <c r="Z53" s="656"/>
      <c r="AA53" s="656"/>
      <c r="AB53" s="656"/>
      <c r="AC53" s="656"/>
      <c r="AD53" s="657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700" t="s">
        <v>20</v>
      </c>
      <c r="X54" s="686"/>
      <c r="Y54" s="656" t="s">
        <v>1624</v>
      </c>
      <c r="Z54" s="656"/>
      <c r="AA54" s="656"/>
      <c r="AB54" s="656"/>
      <c r="AC54" s="656"/>
      <c r="AD54" s="657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1" t="s">
        <v>21</v>
      </c>
      <c r="X55" s="702"/>
      <c r="Y55" s="703" t="s">
        <v>1623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C38" sqref="AC38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5" zoomScale="43" zoomScaleNormal="130" zoomScaleSheetLayoutView="40" workbookViewId="0">
      <selection activeCell="AE52" sqref="AE5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2024-06-13T08:08:34Z</dcterms:modified>
</cp:coreProperties>
</file>