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ftakhul.huda\Desktop\2020\01. PBPD\2024\05. MEI 2024\24. 52554 KKO KKF IOH PROTEL KRADENAN  PB 11KVA\"/>
    </mc:Choice>
  </mc:AlternateContent>
  <xr:revisionPtr revIDLastSave="0" documentId="13_ncr:1_{B17CFE30-6EAC-4574-89AA-D92277F80E72}" xr6:coauthVersionLast="47" xr6:coauthVersionMax="47" xr10:uidLastSave="{00000000-0000-0000-0000-000000000000}"/>
  <bookViews>
    <workbookView xWindow="-120" yWindow="-120" windowWidth="20730" windowHeight="11040" tabRatio="859" activeTab="9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RAB!$A$1:$K$74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91029"/>
</workbook>
</file>

<file path=xl/calcChain.xml><?xml version="1.0" encoding="utf-8"?>
<calcChain xmlns="http://schemas.openxmlformats.org/spreadsheetml/2006/main">
  <c r="D16" i="60" l="1"/>
  <c r="D37" i="11"/>
  <c r="H37" i="11" s="1"/>
  <c r="E37" i="11"/>
  <c r="G37" i="11"/>
  <c r="D38" i="11"/>
  <c r="H38" i="11" s="1"/>
  <c r="E38" i="11"/>
  <c r="J37" i="11" l="1"/>
  <c r="I37" i="11"/>
  <c r="I38" i="11"/>
  <c r="D40" i="11"/>
  <c r="J40" i="11" s="1"/>
  <c r="E40" i="11"/>
  <c r="G40" i="11"/>
  <c r="D39" i="11"/>
  <c r="J39" i="11" s="1"/>
  <c r="E39" i="11"/>
  <c r="G39" i="11"/>
  <c r="D33" i="11"/>
  <c r="J33" i="11" s="1"/>
  <c r="E33" i="11"/>
  <c r="F36" i="11"/>
  <c r="F35" i="11"/>
  <c r="F34" i="11"/>
  <c r="F32" i="11"/>
  <c r="F31" i="11"/>
  <c r="F30" i="11"/>
  <c r="F29" i="11"/>
  <c r="F28" i="11"/>
  <c r="F27" i="11"/>
  <c r="F25" i="11"/>
  <c r="F21" i="11"/>
  <c r="F20" i="11"/>
  <c r="F19" i="11"/>
  <c r="F18" i="11"/>
  <c r="K37" i="11" l="1"/>
  <c r="I40" i="11"/>
  <c r="H40" i="11"/>
  <c r="I39" i="11"/>
  <c r="H39" i="11"/>
  <c r="H33" i="11"/>
  <c r="K40" i="11" l="1"/>
  <c r="K39" i="11"/>
  <c r="D32" i="11" l="1"/>
  <c r="E32" i="11"/>
  <c r="G6" i="11"/>
  <c r="F50" i="11" l="1"/>
  <c r="F49" i="11"/>
  <c r="F48" i="11"/>
  <c r="F47" i="11"/>
  <c r="F46" i="11"/>
  <c r="F45" i="11"/>
  <c r="F44" i="11"/>
  <c r="F43" i="11"/>
  <c r="F42" i="11"/>
  <c r="D41" i="11"/>
  <c r="J41" i="11" s="1"/>
  <c r="E41" i="11"/>
  <c r="G41" i="11"/>
  <c r="D42" i="11"/>
  <c r="J42" i="11" s="1"/>
  <c r="E42" i="11"/>
  <c r="D43" i="11"/>
  <c r="H43" i="11" s="1"/>
  <c r="E43" i="11"/>
  <c r="D44" i="11"/>
  <c r="H44" i="11" s="1"/>
  <c r="E44" i="11"/>
  <c r="D45" i="11"/>
  <c r="J45" i="11" s="1"/>
  <c r="E45" i="11"/>
  <c r="D46" i="11"/>
  <c r="J46" i="11" s="1"/>
  <c r="E46" i="11"/>
  <c r="D47" i="11"/>
  <c r="H47" i="11" s="1"/>
  <c r="E47" i="11"/>
  <c r="D48" i="11"/>
  <c r="J48" i="11" s="1"/>
  <c r="E48" i="11"/>
  <c r="D49" i="11"/>
  <c r="J49" i="11" s="1"/>
  <c r="E49" i="11"/>
  <c r="D50" i="11"/>
  <c r="E50" i="11"/>
  <c r="D52" i="11"/>
  <c r="J52" i="11" s="1"/>
  <c r="E52" i="11"/>
  <c r="G52" i="11"/>
  <c r="G22" i="11"/>
  <c r="G23" i="11"/>
  <c r="G24" i="11"/>
  <c r="G26" i="11"/>
  <c r="G28" i="11"/>
  <c r="J44" i="11" l="1"/>
  <c r="H41" i="11"/>
  <c r="I41" i="11"/>
  <c r="I52" i="11"/>
  <c r="J43" i="11"/>
  <c r="J47" i="11"/>
  <c r="H45" i="11"/>
  <c r="H52" i="11"/>
  <c r="I50" i="11"/>
  <c r="H48" i="11"/>
  <c r="H49" i="11"/>
  <c r="H50" i="11"/>
  <c r="H46" i="11"/>
  <c r="H42" i="11"/>
  <c r="K52" i="11" l="1"/>
  <c r="K41" i="11"/>
  <c r="E27" i="11" l="1"/>
  <c r="E28" i="11"/>
  <c r="E29" i="11"/>
  <c r="E30" i="11"/>
  <c r="E31" i="11"/>
  <c r="E34" i="11"/>
  <c r="E35" i="11"/>
  <c r="E36" i="11"/>
  <c r="D23" i="11" l="1"/>
  <c r="E23" i="11"/>
  <c r="D24" i="11"/>
  <c r="E24" i="11"/>
  <c r="D25" i="11"/>
  <c r="E25" i="11"/>
  <c r="D26" i="11"/>
  <c r="E26" i="11"/>
  <c r="D27" i="11"/>
  <c r="D28" i="11"/>
  <c r="D29" i="11"/>
  <c r="D30" i="11"/>
  <c r="D31" i="11"/>
  <c r="D34" i="11"/>
  <c r="D35" i="11"/>
  <c r="D36" i="11"/>
  <c r="H32" i="11" l="1"/>
  <c r="J32" i="11"/>
  <c r="J29" i="11"/>
  <c r="H29" i="11"/>
  <c r="H26" i="11"/>
  <c r="I26" i="11"/>
  <c r="J26" i="11"/>
  <c r="H31" i="11"/>
  <c r="J31" i="11"/>
  <c r="H34" i="11"/>
  <c r="J34" i="11"/>
  <c r="H30" i="11"/>
  <c r="J30" i="11"/>
  <c r="H36" i="11"/>
  <c r="I36" i="11"/>
  <c r="J28" i="11"/>
  <c r="H28" i="11"/>
  <c r="I28" i="11"/>
  <c r="J24" i="11"/>
  <c r="H24" i="11"/>
  <c r="I24" i="11"/>
  <c r="H35" i="11"/>
  <c r="J35" i="11"/>
  <c r="I27" i="11"/>
  <c r="J27" i="11"/>
  <c r="I25" i="11"/>
  <c r="J25" i="11"/>
  <c r="H23" i="11"/>
  <c r="I23" i="11"/>
  <c r="J23" i="11"/>
  <c r="K24" i="11" l="1"/>
  <c r="K26" i="11"/>
  <c r="K28" i="11"/>
  <c r="K23" i="11"/>
  <c r="D22" i="11" l="1"/>
  <c r="E22" i="11"/>
  <c r="H22" i="11" l="1"/>
  <c r="I22" i="11"/>
  <c r="J22" i="11"/>
  <c r="D15" i="11"/>
  <c r="H15" i="11" s="1"/>
  <c r="E15" i="11"/>
  <c r="G15" i="11"/>
  <c r="D16" i="11"/>
  <c r="J16" i="11" s="1"/>
  <c r="E16" i="11"/>
  <c r="G16" i="11"/>
  <c r="D17" i="11"/>
  <c r="H17" i="11" s="1"/>
  <c r="E17" i="11"/>
  <c r="G17" i="11"/>
  <c r="D18" i="11"/>
  <c r="E18" i="11"/>
  <c r="D19" i="11"/>
  <c r="E19" i="11"/>
  <c r="D20" i="11"/>
  <c r="J20" i="11" s="1"/>
  <c r="E20" i="11"/>
  <c r="D21" i="11"/>
  <c r="E21" i="11"/>
  <c r="K22" i="11" l="1"/>
  <c r="I15" i="11"/>
  <c r="J15" i="11"/>
  <c r="I17" i="11"/>
  <c r="I19" i="11"/>
  <c r="J17" i="11"/>
  <c r="I21" i="11"/>
  <c r="I16" i="11"/>
  <c r="H21" i="11"/>
  <c r="I20" i="11"/>
  <c r="J19" i="11"/>
  <c r="J18" i="11"/>
  <c r="I18" i="11"/>
  <c r="H16" i="11"/>
  <c r="K15" i="11" l="1"/>
  <c r="K17" i="11"/>
  <c r="K16" i="11"/>
  <c r="W49" i="64"/>
  <c r="D53" i="11" l="1"/>
  <c r="I53" i="11" s="1"/>
  <c r="E53" i="11"/>
  <c r="G53" i="11"/>
  <c r="J53" i="11" l="1"/>
  <c r="H53" i="11"/>
  <c r="K53" i="11" l="1"/>
  <c r="K6" i="60" l="1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D54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54" i="11"/>
  <c r="D55" i="11"/>
  <c r="H55" i="11" s="1"/>
  <c r="E55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 s="1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 s="1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 s="1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P184" i="10" s="1"/>
  <c r="J185" i="10"/>
  <c r="L185" i="10" s="1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 s="1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 s="1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 s="1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 s="1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 s="1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 s="1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 s="1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 s="1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 s="1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 s="1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 s="1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 s="1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N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K700" i="10"/>
  <c r="M700" i="10" s="1"/>
  <c r="O700" i="10"/>
  <c r="P700" i="10" s="1"/>
  <c r="J701" i="10"/>
  <c r="L701" i="10" s="1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 s="1"/>
  <c r="O703" i="10"/>
  <c r="P703" i="10" s="1"/>
  <c r="J704" i="10"/>
  <c r="L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 s="1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 s="1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 s="1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N838" i="10" s="1"/>
  <c r="K838" i="10"/>
  <c r="M838" i="10" s="1"/>
  <c r="O838" i="10"/>
  <c r="P838" i="10" s="1"/>
  <c r="J839" i="10"/>
  <c r="L839" i="10" s="1"/>
  <c r="K839" i="10"/>
  <c r="M839" i="10" s="1"/>
  <c r="O839" i="10"/>
  <c r="P839" i="10" s="1"/>
  <c r="J840" i="10"/>
  <c r="L840" i="10" s="1"/>
  <c r="K840" i="10"/>
  <c r="M840" i="10" s="1"/>
  <c r="N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N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N884" i="10" s="1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N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N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 s="1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O909" i="10"/>
  <c r="P909" i="10" s="1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 s="1"/>
  <c r="J912" i="10"/>
  <c r="L912" i="10" s="1"/>
  <c r="N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 s="1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N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 s="1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 s="1"/>
  <c r="N931" i="10" s="1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 s="1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 s="1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 s="1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N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 s="1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 s="1"/>
  <c r="N1012" i="10" s="1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 s="1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N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N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N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O1101" i="10"/>
  <c r="P1101" i="10" s="1"/>
  <c r="J1102" i="10"/>
  <c r="L1102" i="10" s="1"/>
  <c r="K1102" i="10"/>
  <c r="M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 s="1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 s="1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 s="1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 s="1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 s="1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 s="1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 s="1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 s="1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 s="1"/>
  <c r="J1241" i="10"/>
  <c r="L1241" i="10" s="1"/>
  <c r="K1241" i="10"/>
  <c r="M1241" i="10" s="1"/>
  <c r="O1241" i="10"/>
  <c r="P1241" i="10" s="1"/>
  <c r="J1242" i="10"/>
  <c r="L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 s="1"/>
  <c r="O1245" i="10"/>
  <c r="P1245" i="10" s="1"/>
  <c r="J1246" i="10"/>
  <c r="L1246" i="10" s="1"/>
  <c r="K1246" i="10"/>
  <c r="M1246" i="10" s="1"/>
  <c r="O1246" i="10"/>
  <c r="P1246" i="10" s="1"/>
  <c r="J1247" i="10"/>
  <c r="L1247" i="10" s="1"/>
  <c r="K1247" i="10"/>
  <c r="M1247" i="10" s="1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 s="1"/>
  <c r="K1250" i="10"/>
  <c r="M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 s="1"/>
  <c r="K1252" i="10"/>
  <c r="M1252" i="10" s="1"/>
  <c r="O1252" i="10"/>
  <c r="P1252" i="10" s="1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 s="1"/>
  <c r="J1260" i="10"/>
  <c r="L1260" i="10" s="1"/>
  <c r="K1260" i="10"/>
  <c r="M1260" i="10" s="1"/>
  <c r="N1260" i="10" s="1"/>
  <c r="O1260" i="10"/>
  <c r="P1260" i="10" s="1"/>
  <c r="J1261" i="10"/>
  <c r="L1261" i="10" s="1"/>
  <c r="K1261" i="10"/>
  <c r="M1261" i="10" s="1"/>
  <c r="O1261" i="10"/>
  <c r="P1261" i="10" s="1"/>
  <c r="J1262" i="10"/>
  <c r="L1262" i="10" s="1"/>
  <c r="N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O1267" i="10"/>
  <c r="P1267" i="10" s="1"/>
  <c r="J1268" i="10"/>
  <c r="L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N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N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N1292" i="10" s="1"/>
  <c r="K1292" i="10"/>
  <c r="M1292" i="10" s="1"/>
  <c r="O1292" i="10"/>
  <c r="P1292" i="10" s="1"/>
  <c r="J1293" i="10"/>
  <c r="L1293" i="10" s="1"/>
  <c r="K1293" i="10"/>
  <c r="M1293" i="10" s="1"/>
  <c r="N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N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 s="1"/>
  <c r="N1325" i="10" s="1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 s="1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O1431" i="10"/>
  <c r="P1431" i="10" s="1"/>
  <c r="J1432" i="10"/>
  <c r="L1432" i="10" s="1"/>
  <c r="K1432" i="10"/>
  <c r="M1432" i="10" s="1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N1454" i="10" s="1"/>
  <c r="K1454" i="10"/>
  <c r="M1454" i="10" s="1"/>
  <c r="O1454" i="10"/>
  <c r="P1454" i="10" s="1"/>
  <c r="N739" i="10"/>
  <c r="N874" i="10"/>
  <c r="N857" i="10"/>
  <c r="N1070" i="10"/>
  <c r="N700" i="10"/>
  <c r="N775" i="10"/>
  <c r="N965" i="10"/>
  <c r="N960" i="10"/>
  <c r="N944" i="10"/>
  <c r="N676" i="10"/>
  <c r="N824" i="10"/>
  <c r="N822" i="10"/>
  <c r="N723" i="10"/>
  <c r="N973" i="10"/>
  <c r="N968" i="10"/>
  <c r="N956" i="10"/>
  <c r="N751" i="10"/>
  <c r="N661" i="10"/>
  <c r="N1124" i="10"/>
  <c r="N970" i="10"/>
  <c r="N952" i="10"/>
  <c r="N831" i="10"/>
  <c r="N664" i="10"/>
  <c r="N921" i="10"/>
  <c r="N908" i="10"/>
  <c r="N763" i="10"/>
  <c r="N645" i="10"/>
  <c r="N993" i="10"/>
  <c r="N964" i="10"/>
  <c r="N1085" i="10"/>
  <c r="N1053" i="10"/>
  <c r="N1045" i="10"/>
  <c r="N989" i="10"/>
  <c r="N977" i="10"/>
  <c r="N937" i="10"/>
  <c r="N845" i="10"/>
  <c r="N813" i="10"/>
  <c r="N925" i="10"/>
  <c r="N909" i="10"/>
  <c r="N712" i="10"/>
  <c r="N689" i="10"/>
  <c r="N681" i="10"/>
  <c r="N693" i="10"/>
  <c r="N677" i="10"/>
  <c r="N668" i="10"/>
  <c r="N657" i="10"/>
  <c r="N649" i="10"/>
  <c r="L207" i="10"/>
  <c r="O7" i="10"/>
  <c r="P7" i="10" s="1"/>
  <c r="P188" i="10"/>
  <c r="G9" i="39"/>
  <c r="G6" i="39"/>
  <c r="C2" i="41"/>
  <c r="J7" i="10"/>
  <c r="L127" i="10" s="1"/>
  <c r="L112" i="10"/>
  <c r="K7" i="10"/>
  <c r="M7" i="10" s="1"/>
  <c r="L172" i="10"/>
  <c r="L201" i="10"/>
  <c r="L177" i="10"/>
  <c r="L202" i="10"/>
  <c r="L109" i="10"/>
  <c r="L171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G47" i="11" s="1"/>
  <c r="I47" i="11" s="1"/>
  <c r="K47" i="11" s="1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55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G46" i="11" s="1"/>
  <c r="I46" i="11" s="1"/>
  <c r="K46" i="11" s="1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G38" i="11" s="1"/>
  <c r="J38" i="11" s="1"/>
  <c r="K38" i="11" s="1"/>
  <c r="I244" i="10"/>
  <c r="I262" i="10"/>
  <c r="I285" i="10"/>
  <c r="I307" i="10"/>
  <c r="I328" i="10"/>
  <c r="I350" i="10"/>
  <c r="I376" i="10"/>
  <c r="I399" i="10"/>
  <c r="I431" i="10"/>
  <c r="G42" i="11" s="1"/>
  <c r="I42" i="11" s="1"/>
  <c r="K42" i="11" s="1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G20" i="11" s="1"/>
  <c r="H20" i="11" s="1"/>
  <c r="K20" i="11" s="1"/>
  <c r="I249" i="10"/>
  <c r="I271" i="10"/>
  <c r="I293" i="10"/>
  <c r="I313" i="10"/>
  <c r="I337" i="10"/>
  <c r="I357" i="10"/>
  <c r="I377" i="10"/>
  <c r="I402" i="10"/>
  <c r="G31" i="11" s="1"/>
  <c r="I31" i="11" s="1"/>
  <c r="K31" i="11" s="1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G36" i="11" s="1"/>
  <c r="J36" i="11" s="1"/>
  <c r="K36" i="11" s="1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G44" i="11" s="1"/>
  <c r="I44" i="11" s="1"/>
  <c r="K44" i="11" s="1"/>
  <c r="I12" i="10"/>
  <c r="I36" i="10"/>
  <c r="I103" i="10"/>
  <c r="I134" i="10"/>
  <c r="G25" i="11" s="1"/>
  <c r="H25" i="11" s="1"/>
  <c r="K25" i="11" s="1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G30" i="11" s="1"/>
  <c r="I30" i="11" s="1"/>
  <c r="K30" i="11" s="1"/>
  <c r="I418" i="10"/>
  <c r="I438" i="10"/>
  <c r="I458" i="10"/>
  <c r="I482" i="10"/>
  <c r="I502" i="10"/>
  <c r="I522" i="10"/>
  <c r="G49" i="11" s="1"/>
  <c r="I49" i="11" s="1"/>
  <c r="K49" i="11" s="1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G27" i="11" s="1"/>
  <c r="H27" i="11" s="1"/>
  <c r="K27" i="11" s="1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G33" i="11" s="1"/>
  <c r="I33" i="11" s="1"/>
  <c r="K33" i="11" s="1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G21" i="11" s="1"/>
  <c r="J21" i="11" s="1"/>
  <c r="K21" i="11" s="1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G43" i="11" s="1"/>
  <c r="I43" i="11" s="1"/>
  <c r="K43" i="11" s="1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G29" i="11" s="1"/>
  <c r="I29" i="11" s="1"/>
  <c r="K29" i="11" s="1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G34" i="11" s="1"/>
  <c r="I34" i="11" s="1"/>
  <c r="K34" i="11" s="1"/>
  <c r="I467" i="10"/>
  <c r="I531" i="10"/>
  <c r="G48" i="11" s="1"/>
  <c r="I48" i="11" s="1"/>
  <c r="K48" i="11" s="1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G32" i="11" s="1"/>
  <c r="I32" i="11" s="1"/>
  <c r="K32" i="11" s="1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G19" i="11" s="1"/>
  <c r="H19" i="11" s="1"/>
  <c r="K19" i="11" s="1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G50" i="11" s="1"/>
  <c r="J50" i="11" s="1"/>
  <c r="K50" i="11" s="1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62" i="11"/>
  <c r="I1220" i="10"/>
  <c r="I1219" i="10"/>
  <c r="I9" i="10"/>
  <c r="G18" i="11" s="1"/>
  <c r="H18" i="11" s="1"/>
  <c r="K18" i="11" s="1"/>
  <c r="P191" i="10"/>
  <c r="P193" i="10"/>
  <c r="P190" i="10"/>
  <c r="P192" i="10"/>
  <c r="P195" i="10"/>
  <c r="P194" i="10"/>
  <c r="L128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206" i="10"/>
  <c r="L129" i="10"/>
  <c r="L247" i="10"/>
  <c r="N1155" i="10"/>
  <c r="N1131" i="10"/>
  <c r="N1099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18" i="10"/>
  <c r="M1413" i="10"/>
  <c r="M222" i="10"/>
  <c r="M225" i="10"/>
  <c r="P80" i="10"/>
  <c r="N1298" i="10"/>
  <c r="N1096" i="10"/>
  <c r="G8" i="29"/>
  <c r="N1359" i="10"/>
  <c r="N1209" i="10"/>
  <c r="N1208" i="10"/>
  <c r="N1060" i="10"/>
  <c r="N1003" i="10"/>
  <c r="N1370" i="10"/>
  <c r="N1052" i="10"/>
  <c r="N1021" i="10"/>
  <c r="N976" i="10"/>
  <c r="N961" i="10"/>
  <c r="N1213" i="10"/>
  <c r="N1199" i="10"/>
  <c r="N1177" i="10"/>
  <c r="N1175" i="10"/>
  <c r="N1108" i="10"/>
  <c r="N1029" i="10"/>
  <c r="N969" i="10"/>
  <c r="N939" i="10"/>
  <c r="N923" i="10"/>
  <c r="N916" i="10"/>
  <c r="N887" i="10"/>
  <c r="N867" i="10"/>
  <c r="N835" i="10"/>
  <c r="N870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02" i="10"/>
  <c r="N882" i="10"/>
  <c r="N861" i="10"/>
  <c r="N850" i="10"/>
  <c r="N849" i="10"/>
  <c r="N844" i="10"/>
  <c r="N830" i="10"/>
  <c r="N829" i="10"/>
  <c r="N826" i="10"/>
  <c r="N934" i="10"/>
  <c r="N933" i="10"/>
  <c r="N932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52" i="10"/>
  <c r="N1238" i="10"/>
  <c r="L70" i="10"/>
  <c r="N70" i="10" s="1"/>
  <c r="L9" i="10"/>
  <c r="N1386" i="10"/>
  <c r="N1326" i="10"/>
  <c r="N1185" i="10"/>
  <c r="N1139" i="10"/>
  <c r="L86" i="10"/>
  <c r="N86" i="10" s="1"/>
  <c r="L45" i="10"/>
  <c r="L91" i="10"/>
  <c r="N91" i="10" s="1"/>
  <c r="N1237" i="10"/>
  <c r="N1164" i="10"/>
  <c r="N1145" i="10"/>
  <c r="N1144" i="10"/>
  <c r="N1041" i="10"/>
  <c r="N972" i="10"/>
  <c r="N851" i="10"/>
  <c r="N842" i="10"/>
  <c r="N1318" i="10"/>
  <c r="N1254" i="10"/>
  <c r="N1163" i="10"/>
  <c r="N1111" i="10"/>
  <c r="N1048" i="10"/>
  <c r="N903" i="10"/>
  <c r="N871" i="10"/>
  <c r="N862" i="10"/>
  <c r="N860" i="10"/>
  <c r="N827" i="10"/>
  <c r="N818" i="10"/>
  <c r="N817" i="10"/>
  <c r="N812" i="10"/>
  <c r="N947" i="10"/>
  <c r="N918" i="10"/>
  <c r="N917" i="10"/>
  <c r="N915" i="10"/>
  <c r="N885" i="10"/>
  <c r="N883" i="10"/>
  <c r="N843" i="10"/>
  <c r="N834" i="10"/>
  <c r="N833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59" i="10"/>
  <c r="N943" i="10"/>
  <c r="N927" i="10"/>
  <c r="N920" i="10"/>
  <c r="N904" i="10"/>
  <c r="N895" i="10"/>
  <c r="N852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89" i="10"/>
  <c r="N788" i="10"/>
  <c r="N785" i="10"/>
  <c r="N784" i="10"/>
  <c r="N781" i="10"/>
  <c r="N780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168" i="10"/>
  <c r="N1158" i="10"/>
  <c r="N1157" i="10"/>
  <c r="N1141" i="10"/>
  <c r="N1140" i="10"/>
  <c r="N1137" i="10"/>
  <c r="N1136" i="10"/>
  <c r="N1135" i="10"/>
  <c r="N1134" i="10"/>
  <c r="N1133" i="10"/>
  <c r="N1056" i="10"/>
  <c r="N997" i="10"/>
  <c r="N1186" i="10"/>
  <c r="N1166" i="10"/>
  <c r="L208" i="10"/>
  <c r="L257" i="10"/>
  <c r="L242" i="10"/>
  <c r="L269" i="10"/>
  <c r="L240" i="10"/>
  <c r="L93" i="10"/>
  <c r="N93" i="10" s="1"/>
  <c r="L233" i="10"/>
  <c r="L241" i="10"/>
  <c r="L268" i="10"/>
  <c r="L235" i="10"/>
  <c r="N1270" i="10"/>
  <c r="N1121" i="10"/>
  <c r="N1297" i="10"/>
  <c r="N1173" i="10"/>
  <c r="N1129" i="10"/>
  <c r="N1128" i="10"/>
  <c r="N1064" i="10"/>
  <c r="N1049" i="10"/>
  <c r="N1294" i="10"/>
  <c r="N1236" i="10"/>
  <c r="N1216" i="10"/>
  <c r="N1204" i="10"/>
  <c r="N1171" i="10"/>
  <c r="N1138" i="10"/>
  <c r="N1125" i="10"/>
  <c r="N1110" i="10"/>
  <c r="N1076" i="10"/>
  <c r="N1002" i="10"/>
  <c r="N1302" i="10"/>
  <c r="N1257" i="10"/>
  <c r="N1249" i="10"/>
  <c r="N1240" i="10"/>
  <c r="N1160" i="10"/>
  <c r="N1159" i="10"/>
  <c r="N1115" i="10"/>
  <c r="N1035" i="10"/>
  <c r="N1034" i="10"/>
  <c r="N994" i="10"/>
  <c r="P10" i="10"/>
  <c r="P203" i="10"/>
  <c r="P198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 s="1"/>
  <c r="M198" i="10"/>
  <c r="N198" i="10" s="1"/>
  <c r="M1435" i="10"/>
  <c r="M231" i="10"/>
  <c r="L172" i="29"/>
  <c r="L42" i="39"/>
  <c r="G45" i="11" l="1"/>
  <c r="I45" i="11" s="1"/>
  <c r="K45" i="11" s="1"/>
  <c r="G35" i="11"/>
  <c r="I35" i="11" s="1"/>
  <c r="K35" i="11" s="1"/>
  <c r="N1431" i="10"/>
  <c r="N1407" i="10"/>
  <c r="N1267" i="10"/>
  <c r="N1226" i="10"/>
  <c r="N1192" i="10"/>
  <c r="N1091" i="10"/>
  <c r="N1083" i="10"/>
  <c r="N1079" i="10"/>
  <c r="N1071" i="10"/>
  <c r="N1063" i="10"/>
  <c r="N1059" i="10"/>
  <c r="N1051" i="10"/>
  <c r="N1043" i="10"/>
  <c r="N936" i="10"/>
  <c r="N792" i="10"/>
  <c r="N1356" i="10"/>
  <c r="N1306" i="10"/>
  <c r="N1268" i="10"/>
  <c r="N1246" i="10"/>
  <c r="N1088" i="10"/>
  <c r="N1072" i="10"/>
  <c r="N1040" i="10"/>
  <c r="N928" i="10"/>
  <c r="N889" i="10"/>
  <c r="N815" i="10"/>
  <c r="N701" i="10"/>
  <c r="N669" i="10"/>
  <c r="N652" i="10"/>
  <c r="K14" i="29"/>
  <c r="N877" i="10"/>
  <c r="N873" i="10"/>
  <c r="N869" i="10"/>
  <c r="N865" i="10"/>
  <c r="N699" i="10"/>
  <c r="B171" i="29"/>
  <c r="B41" i="39"/>
  <c r="N1308" i="10"/>
  <c r="N1279" i="10"/>
  <c r="N1261" i="10"/>
  <c r="N1090" i="10"/>
  <c r="N1086" i="10"/>
  <c r="N1054" i="10"/>
  <c r="N1050" i="10"/>
  <c r="N1046" i="10"/>
  <c r="N659" i="10"/>
  <c r="N941" i="10"/>
  <c r="N806" i="10"/>
  <c r="N802" i="10"/>
  <c r="N798" i="10"/>
  <c r="N777" i="10"/>
  <c r="N704" i="10"/>
  <c r="N122" i="10"/>
  <c r="N910" i="10"/>
  <c r="N905" i="10"/>
  <c r="N901" i="10"/>
  <c r="N897" i="10"/>
  <c r="N893" i="10"/>
  <c r="N880" i="10"/>
  <c r="N876" i="10"/>
  <c r="N872" i="10"/>
  <c r="N868" i="10"/>
  <c r="N864" i="10"/>
  <c r="N828" i="10"/>
  <c r="N799" i="10"/>
  <c r="N770" i="10"/>
  <c r="N698" i="10"/>
  <c r="N1336" i="10"/>
  <c r="N1335" i="10"/>
  <c r="N1331" i="10"/>
  <c r="N1327" i="10"/>
  <c r="N1223" i="10"/>
  <c r="N1218" i="10"/>
  <c r="N1214" i="10"/>
  <c r="N1211" i="10"/>
  <c r="N1210" i="10"/>
  <c r="N1207" i="10"/>
  <c r="N1167" i="10"/>
  <c r="N1113" i="10"/>
  <c r="N1112" i="10"/>
  <c r="N1109" i="10"/>
  <c r="N1103" i="10"/>
  <c r="N983" i="10"/>
  <c r="N975" i="10"/>
  <c r="N974" i="10"/>
  <c r="N971" i="10"/>
  <c r="N967" i="10"/>
  <c r="N966" i="10"/>
  <c r="N963" i="10"/>
  <c r="N962" i="10"/>
  <c r="N958" i="10"/>
  <c r="N954" i="10"/>
  <c r="N949" i="10"/>
  <c r="N946" i="10"/>
  <c r="N945" i="10"/>
  <c r="N940" i="10"/>
  <c r="N848" i="10"/>
  <c r="N1346" i="10"/>
  <c r="N1334" i="10"/>
  <c r="N1319" i="10"/>
  <c r="N1220" i="10"/>
  <c r="N1174" i="10"/>
  <c r="N1119" i="10"/>
  <c r="N1102" i="10"/>
  <c r="N906" i="10"/>
  <c r="N894" i="10"/>
  <c r="N890" i="10"/>
  <c r="N886" i="10"/>
  <c r="N108" i="10"/>
  <c r="N1245" i="10"/>
  <c r="N706" i="10"/>
  <c r="L31" i="10"/>
  <c r="N31" i="10" s="1"/>
  <c r="L90" i="10"/>
  <c r="N90" i="10" s="1"/>
  <c r="N1419" i="10"/>
  <c r="N1241" i="10"/>
  <c r="N1143" i="10"/>
  <c r="N1132" i="10"/>
  <c r="N1101" i="10"/>
  <c r="N984" i="10"/>
  <c r="N820" i="10"/>
  <c r="N665" i="10"/>
  <c r="N1449" i="10"/>
  <c r="N1394" i="10"/>
  <c r="N1315" i="10"/>
  <c r="N1300" i="10"/>
  <c r="N1253" i="10"/>
  <c r="N1242" i="10"/>
  <c r="N1228" i="10"/>
  <c r="N1227" i="10"/>
  <c r="N1130" i="10"/>
  <c r="N1020" i="10"/>
  <c r="N911" i="10"/>
  <c r="N856" i="10"/>
  <c r="N855" i="10"/>
  <c r="N854" i="10"/>
  <c r="N125" i="10"/>
  <c r="L228" i="10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54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N1435" i="10"/>
  <c r="C256" i="29"/>
  <c r="D256" i="29" s="1"/>
  <c r="E256" i="29" s="1"/>
  <c r="C247" i="29"/>
  <c r="D247" i="29" s="1"/>
  <c r="F247" i="29" s="1"/>
  <c r="C271" i="29"/>
  <c r="D271" i="29" s="1"/>
  <c r="E271" i="29" s="1"/>
  <c r="C273" i="29"/>
  <c r="D273" i="29" s="1"/>
  <c r="F273" i="29" s="1"/>
  <c r="C245" i="29"/>
  <c r="D245" i="29" s="1"/>
  <c r="F245" i="29" s="1"/>
  <c r="C289" i="29"/>
  <c r="D289" i="29" s="1"/>
  <c r="E289" i="29" s="1"/>
  <c r="C266" i="29"/>
  <c r="D266" i="29" s="1"/>
  <c r="E266" i="29" s="1"/>
  <c r="C268" i="29"/>
  <c r="D268" i="29" s="1"/>
  <c r="F268" i="29" s="1"/>
  <c r="C302" i="29"/>
  <c r="D302" i="29" s="1"/>
  <c r="E302" i="29" s="1"/>
  <c r="N9" i="10"/>
  <c r="C228" i="29"/>
  <c r="D228" i="29" s="1"/>
  <c r="E228" i="29" s="1"/>
  <c r="C299" i="29"/>
  <c r="D299" i="29" s="1"/>
  <c r="F299" i="29" s="1"/>
  <c r="C316" i="29"/>
  <c r="D316" i="29" s="1"/>
  <c r="E316" i="29" s="1"/>
  <c r="C250" i="29"/>
  <c r="D250" i="29" s="1"/>
  <c r="E250" i="29" s="1"/>
  <c r="C261" i="29"/>
  <c r="D261" i="29" s="1"/>
  <c r="F261" i="29" s="1"/>
  <c r="C264" i="29"/>
  <c r="D264" i="29" s="1"/>
  <c r="F264" i="29" s="1"/>
  <c r="C270" i="29"/>
  <c r="D270" i="29" s="1"/>
  <c r="E270" i="29" s="1"/>
  <c r="C298" i="29"/>
  <c r="D298" i="29" s="1"/>
  <c r="E298" i="29" s="1"/>
  <c r="C293" i="29"/>
  <c r="D293" i="29" s="1"/>
  <c r="E293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55" i="11"/>
  <c r="I55" i="11"/>
  <c r="C284" i="29" l="1"/>
  <c r="D284" i="29" s="1"/>
  <c r="E284" i="29" s="1"/>
  <c r="C308" i="29"/>
  <c r="D308" i="29" s="1"/>
  <c r="E308" i="29" s="1"/>
  <c r="C313" i="29"/>
  <c r="D313" i="29" s="1"/>
  <c r="C276" i="29"/>
  <c r="D276" i="29" s="1"/>
  <c r="F276" i="29" s="1"/>
  <c r="C294" i="29"/>
  <c r="D294" i="29" s="1"/>
  <c r="E294" i="29" s="1"/>
  <c r="C246" i="29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F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47" i="29"/>
  <c r="F302" i="29"/>
  <c r="F284" i="29"/>
  <c r="F266" i="29"/>
  <c r="E245" i="29"/>
  <c r="F289" i="29"/>
  <c r="E299" i="29"/>
  <c r="E268" i="29"/>
  <c r="E273" i="29"/>
  <c r="F308" i="29"/>
  <c r="E264" i="29"/>
  <c r="E261" i="29"/>
  <c r="F270" i="29"/>
  <c r="F256" i="29"/>
  <c r="E251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E8" i="54"/>
  <c r="L8" i="54" s="1"/>
  <c r="M8" i="54" s="1"/>
  <c r="I9" i="54"/>
  <c r="H9" i="54"/>
  <c r="C10" i="54"/>
  <c r="D9" i="54"/>
  <c r="K36" i="39"/>
  <c r="K55" i="11"/>
  <c r="E276" i="29" l="1"/>
  <c r="E236" i="29"/>
  <c r="J54" i="11"/>
  <c r="K54" i="11" s="1"/>
  <c r="E267" i="29"/>
  <c r="F278" i="29"/>
  <c r="E227" i="29"/>
  <c r="F246" i="29"/>
  <c r="F287" i="29"/>
  <c r="E309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57" i="11"/>
  <c r="H58" i="11" s="1"/>
  <c r="I57" i="11"/>
  <c r="I58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3" i="29" l="1"/>
  <c r="F294" i="29"/>
  <c r="F350" i="29"/>
  <c r="F292" i="29"/>
  <c r="F244" i="29"/>
  <c r="F291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59" i="11"/>
  <c r="I59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J16" i="29" s="1"/>
  <c r="K57" i="11"/>
  <c r="K58" i="11" s="1"/>
  <c r="F16" i="29"/>
  <c r="F17" i="39"/>
  <c r="C16" i="39"/>
  <c r="D16" i="39" s="1"/>
  <c r="J16" i="39" s="1"/>
  <c r="F16" i="39"/>
  <c r="C17" i="39"/>
  <c r="G17" i="39" s="1"/>
  <c r="A13" i="54"/>
  <c r="O12" i="54"/>
  <c r="C17" i="29"/>
  <c r="F18" i="29"/>
  <c r="F17" i="29"/>
  <c r="C18" i="29"/>
  <c r="J57" i="11"/>
  <c r="J58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I16" i="29" l="1"/>
  <c r="G16" i="29"/>
  <c r="H16" i="29" s="1"/>
  <c r="B16" i="29"/>
  <c r="E16" i="29" s="1"/>
  <c r="K59" i="11"/>
  <c r="B60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59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53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51" i="41" l="1"/>
  <c r="F783" i="41"/>
  <c r="F784" i="41"/>
  <c r="F840" i="41"/>
  <c r="F782" i="41"/>
  <c r="K16" i="29"/>
  <c r="F734" i="41"/>
  <c r="F781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D11" i="59" l="1"/>
  <c r="G8" i="54" s="1"/>
  <c r="J8" i="54" s="1"/>
  <c r="N8" i="54" s="1"/>
  <c r="P8" i="54" s="1"/>
  <c r="K17" i="39"/>
  <c r="O15" i="54"/>
  <c r="A16" i="54"/>
  <c r="K28" i="39"/>
  <c r="K24" i="39"/>
  <c r="F12" i="41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S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Q8" i="54" l="1"/>
  <c r="Q9" i="54" s="1"/>
  <c r="N14" i="54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7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7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8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<sst xmlns="http://schemas.openxmlformats.org/spreadsheetml/2006/main" count="4721" uniqueCount="1629">
  <si>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</si>
  <si>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</si>
  <si>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</si>
  <si>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</si>
  <si>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</si>
  <si>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</si>
  <si>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</si>
  <si>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</si>
  <si>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</si>
  <si>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</si>
  <si>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</si>
  <si>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</si>
  <si>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</si>
  <si>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</si>
  <si>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</si>
  <si>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</si>
  <si>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</si>
  <si>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</si>
  <si>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</si>
  <si>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</si>
  <si>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</si>
  <si>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</si>
  <si>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</si>
  <si>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</si>
  <si>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</si>
  <si>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</si>
  <si>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</si>
  <si>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</si>
  <si>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</si>
  <si>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</si>
  <si>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</si>
  <si>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</si>
  <si>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</si>
  <si>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</si>
  <si>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</si>
  <si>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</si>
  <si>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</si>
  <si>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</si>
  <si>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</si>
  <si>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</si>
  <si>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</si>
  <si>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</si>
  <si>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</si>
  <si>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</si>
  <si>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</si>
  <si>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</si>
  <si>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</si>
  <si>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</si>
  <si>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</si>
  <si>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</si>
  <si>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</si>
  <si>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</si>
  <si>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</si>
  <si>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</si>
  <si>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</si>
  <si>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</si>
  <si>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</si>
  <si>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</si>
  <si>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</si>
  <si>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</si>
  <si>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</si>
  <si>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</si>
  <si>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</si>
  <si>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</si>
  <si>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</si>
  <si>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</si>
  <si>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</si>
  <si>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</si>
  <si>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</si>
  <si>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</si>
  <si>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</si>
  <si>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</si>
  <si>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</si>
  <si>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</si>
  <si>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</si>
  <si>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</si>
  <si>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</si>
  <si>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</si>
  <si>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</si>
  <si>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</si>
  <si>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</si>
  <si>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</si>
  <si>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</si>
  <si>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</si>
  <si>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</si>
  <si>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</si>
  <si>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</si>
  <si>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</si>
  <si>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</si>
  <si>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</si>
  <si>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</si>
  <si>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</si>
  <si>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</si>
  <si>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</si>
  <si>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</si>
  <si>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</si>
  <si>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</si>
  <si>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</si>
  <si>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</si>
  <si>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</si>
  <si>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</si>
  <si>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</si>
  <si>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</si>
  <si>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</si>
  <si>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</si>
  <si>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</si>
  <si>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</si>
  <si>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</si>
  <si>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</si>
  <si>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</si>
  <si>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</si>
  <si>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</si>
  <si>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</si>
  <si>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</si>
  <si>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</si>
  <si>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</si>
  <si>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</si>
  <si>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</si>
  <si>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</si>
  <si>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</si>
  <si>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</si>
  <si>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</si>
  <si>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</si>
  <si>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</si>
  <si>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</si>
  <si>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</si>
  <si>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</si>
  <si>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</si>
  <si>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</si>
  <si>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</si>
  <si>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</si>
  <si>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</si>
  <si>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</si>
  <si>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</si>
  <si>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</si>
  <si>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</si>
  <si>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</si>
  <si>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</si>
  <si>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</si>
  <si>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</si>
  <si>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</si>
  <si>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</si>
  <si>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</si>
  <si>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</si>
  <si>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</si>
  <si>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</si>
  <si>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</si>
  <si>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</si>
  <si>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</si>
  <si>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</si>
  <si>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</si>
  <si>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</si>
  <si>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</si>
  <si>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</si>
  <si>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</si>
  <si>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</si>
  <si>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</si>
  <si>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</si>
  <si>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</si>
  <si>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</si>
  <si>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</si>
  <si>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</si>
  <si>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</si>
  <si>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</si>
  <si>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</si>
  <si>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</si>
  <si>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</si>
  <si>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</si>
  <si>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</si>
  <si>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</si>
  <si>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</si>
  <si>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</si>
  <si>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</si>
  <si>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</si>
  <si>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</si>
  <si>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</si>
  <si>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</si>
  <si>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</si>
  <si>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</si>
  <si>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</si>
  <si>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</si>
  <si>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</si>
  <si>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</si>
  <si>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</si>
  <si>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</si>
  <si>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</si>
  <si>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</si>
  <si>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</si>
  <si>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</si>
  <si>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</si>
  <si>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</si>
  <si>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</si>
  <si>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</si>
  <si>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</si>
  <si>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</si>
  <si>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</si>
  <si>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</si>
  <si>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</si>
  <si>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</si>
  <si>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</si>
  <si>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</si>
  <si>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</si>
  <si>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</si>
  <si>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</si>
  <si>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</si>
  <si>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</si>
  <si>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</si>
  <si>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</si>
  <si>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</si>
  <si>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</si>
  <si>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</si>
  <si>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</si>
  <si>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</si>
  <si>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</si>
  <si>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</si>
  <si>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</si>
  <si>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</si>
  <si>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</si>
  <si>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</si>
  <si>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</si>
  <si>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</si>
  <si>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</si>
  <si>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</si>
  <si>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</si>
  <si>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</si>
  <si>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</si>
  <si>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</si>
  <si>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</si>
  <si>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</si>
  <si>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</si>
  <si>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</si>
  <si>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</si>
  <si>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</si>
  <si>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</si>
  <si>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</si>
  <si>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</si>
  <si>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</si>
  <si>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</si>
  <si>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</si>
  <si>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</si>
  <si>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</si>
  <si>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</si>
  <si>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</si>
  <si>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</si>
  <si>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</si>
  <si>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</si>
  <si>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</si>
  <si>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</si>
  <si>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</si>
  <si>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</si>
  <si>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</si>
  <si>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</si>
  <si>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</si>
  <si>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</si>
  <si>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</si>
  <si>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</si>
  <si>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</si>
  <si>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</si>
  <si>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</si>
  <si>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</si>
  <si>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</si>
  <si>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</si>
  <si>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</si>
  <si>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</si>
  <si>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</si>
  <si>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</si>
  <si>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</si>
  <si>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</si>
  <si>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</si>
  <si>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</si>
  <si>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</si>
  <si>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</si>
  <si>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</si>
  <si>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</si>
  <si>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</si>
  <si>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</si>
  <si>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</si>
  <si>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</si>
  <si>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</si>
  <si>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</si>
  <si>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</si>
  <si>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</si>
  <si>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</si>
  <si>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</si>
  <si>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</si>
  <si>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</si>
  <si>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</si>
  <si>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</si>
  <si>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</si>
  <si>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</si>
  <si>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</si>
  <si>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</si>
  <si>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</si>
  <si>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</si>
  <si>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</si>
  <si>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</si>
  <si>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</si>
  <si>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</si>
  <si>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</si>
  <si>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</si>
  <si>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</si>
  <si>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</si>
  <si>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</si>
  <si>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</si>
  <si>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</si>
  <si>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</si>
  <si>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</si>
  <si>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</si>
  <si>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</si>
  <si>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</si>
  <si>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</si>
  <si>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</si>
  <si>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</si>
  <si>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</si>
  <si>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</si>
  <si>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</si>
  <si>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</si>
  <si>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</si>
  <si>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</si>
  <si>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</si>
  <si>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</si>
  <si>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</si>
  <si>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</si>
  <si>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</si>
  <si>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</si>
  <si>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</si>
  <si>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</si>
  <si>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</si>
  <si>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</si>
  <si>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</si>
  <si>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</si>
  <si>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</si>
  <si>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</si>
  <si>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</si>
  <si>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</si>
  <si>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</si>
  <si>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</si>
  <si>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</si>
  <si>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</si>
  <si>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</si>
  <si>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</si>
  <si>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</si>
  <si>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</si>
  <si>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</si>
  <si>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</si>
  <si>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</si>
  <si>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</si>
  <si>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</si>
  <si>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</si>
  <si>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</si>
  <si>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</si>
  <si>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</si>
  <si>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</si>
  <si>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</si>
  <si>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</si>
  <si>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</si>
  <si>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</si>
  <si>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</si>
  <si>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</si>
  <si>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</si>
  <si>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</si>
  <si>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</si>
  <si>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</si>
  <si>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</si>
  <si>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</si>
  <si>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</si>
  <si>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</si>
  <si>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</si>
  <si>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</si>
  <si>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</si>
  <si>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</si>
  <si>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</si>
  <si>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</si>
  <si>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</si>
  <si>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</si>
  <si>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</si>
  <si>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</si>
  <si>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</si>
  <si>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</si>
  <si>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</si>
  <si>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</si>
  <si>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</si>
  <si>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</si>
  <si>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</si>
  <si>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</si>
  <si>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</si>
  <si>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</si>
  <si>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</si>
  <si>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</si>
  <si>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</si>
  <si>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</si>
  <si>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</si>
  <si>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</si>
  <si>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</si>
  <si>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</si>
  <si>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</si>
  <si>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</si>
  <si>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</si>
  <si>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</si>
  <si>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</si>
  <si>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</si>
  <si>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</si>
  <si>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</si>
  <si>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</si>
  <si>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</si>
  <si>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</si>
  <si>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</si>
  <si>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</si>
  <si>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</si>
  <si>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</si>
  <si>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</si>
  <si>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</si>
  <si>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</si>
  <si>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</si>
  <si>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</si>
  <si>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</si>
  <si>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</si>
  <si>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</si>
  <si>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</si>
  <si>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</si>
  <si>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</si>
  <si>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</si>
  <si>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</si>
  <si>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</si>
  <si>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</si>
  <si>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</si>
  <si>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</si>
  <si>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</si>
  <si>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</si>
  <si>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</si>
  <si>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</si>
  <si>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</si>
  <si>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</si>
  <si>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</si>
  <si>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</si>
  <si>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</si>
  <si>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</si>
  <si>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</si>
  <si>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</si>
  <si>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</si>
  <si>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</si>
  <si>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</si>
  <si>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</si>
  <si>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</si>
  <si>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</si>
  <si>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</si>
  <si>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</si>
  <si>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</si>
  <si>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</si>
  <si>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</si>
  <si>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</si>
  <si>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</si>
  <si>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</si>
  <si>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</si>
  <si>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</si>
  <si>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</si>
  <si>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</si>
  <si>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</si>
  <si>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</si>
  <si>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</si>
  <si>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</si>
  <si>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</si>
  <si>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</si>
  <si>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</si>
  <si>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</si>
  <si>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</si>
  <si>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</si>
  <si>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</si>
  <si>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</si>
  <si>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</si>
  <si>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</si>
  <si>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</si>
  <si>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</si>
  <si>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</si>
  <si>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</si>
  <si>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</si>
  <si>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</si>
  <si>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</si>
  <si>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</si>
  <si>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</si>
  <si>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</si>
  <si>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</si>
  <si>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</si>
  <si>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</si>
  <si>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</si>
  <si>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</si>
  <si>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</si>
  <si>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</si>
  <si>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</si>
  <si>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</si>
  <si>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</si>
  <si>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</si>
  <si>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</si>
  <si>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</si>
  <si>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</si>
  <si>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</si>
  <si>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</si>
  <si>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</si>
  <si>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</si>
  <si>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</si>
  <si>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</si>
  <si>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</si>
  <si>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</si>
  <si>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</si>
  <si>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</si>
  <si>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</si>
  <si>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</si>
  <si>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</si>
  <si>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</si>
  <si>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</si>
  <si>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</si>
  <si>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</si>
  <si>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</si>
  <si>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</si>
  <si>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</si>
  <si>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</si>
  <si>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</si>
  <si>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</si>
  <si>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</si>
  <si>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</si>
  <si>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</si>
  <si>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</si>
  <si>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</si>
  <si>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</si>
  <si>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</si>
  <si>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</si>
  <si>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</si>
  <si>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</si>
  <si>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</si>
  <si>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</si>
  <si>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</si>
  <si>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</si>
  <si>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</si>
  <si>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</si>
  <si>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</si>
  <si>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</si>
  <si>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</si>
  <si>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</si>
  <si>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</si>
  <si>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</si>
  <si>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</si>
  <si>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</si>
  <si>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</si>
  <si>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</si>
  <si>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</si>
  <si>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</si>
  <si>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</si>
  <si>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</si>
  <si>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</si>
  <si>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</si>
  <si>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</si>
  <si>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</si>
  <si>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</si>
  <si>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</si>
  <si>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</si>
  <si>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</si>
  <si>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</si>
  <si>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</si>
  <si>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</si>
  <si>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</si>
  <si>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</si>
  <si>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</si>
  <si>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</si>
  <si>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</si>
  <si>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</si>
  <si>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</si>
  <si>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</si>
  <si>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</si>
  <si>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</si>
  <si>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</si>
  <si>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</si>
  <si>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</si>
  <si>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</si>
  <si>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</si>
  <si>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</si>
  <si>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</si>
  <si>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</si>
  <si>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</si>
  <si>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</si>
  <si>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</si>
  <si>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</si>
  <si>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</si>
  <si>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</si>
  <si>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</si>
  <si>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</si>
  <si>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</si>
  <si>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</si>
  <si>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</si>
  <si>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</si>
  <si>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</si>
  <si>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</si>
  <si>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</si>
  <si>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</si>
  <si>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</si>
  <si>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</si>
  <si>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</si>
  <si>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</si>
  <si>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</si>
  <si>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</si>
  <si>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</si>
  <si>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</si>
  <si>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</si>
  <si>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</si>
  <si>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</si>
  <si>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</si>
  <si>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</si>
  <si>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</si>
  <si>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</si>
  <si>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</si>
  <si>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</si>
  <si>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</si>
  <si>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</si>
  <si>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</si>
  <si>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</si>
  <si>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</si>
  <si>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</si>
  <si>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</si>
  <si>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</si>
  <si>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</si>
  <si>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</si>
  <si>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</si>
  <si>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</si>
  <si>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</si>
  <si>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</si>
  <si>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</si>
  <si>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</si>
  <si>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</si>
  <si>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</si>
  <si>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</si>
  <si>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</si>
  <si>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</si>
  <si>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</si>
  <si>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</si>
  <si>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</si>
  <si>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</si>
  <si>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</si>
  <si>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</si>
  <si>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</si>
  <si>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</si>
  <si>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</si>
  <si>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</si>
  <si>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</si>
  <si>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</si>
  <si>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</si>
  <si>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</si>
  <si>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</si>
  <si>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</si>
  <si>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</si>
  <si>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</si>
  <si>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</si>
  <si>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</si>
  <si>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</si>
  <si>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</si>
  <si>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</si>
  <si>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</si>
  <si>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</si>
  <si>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</si>
  <si>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</si>
  <si>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</si>
  <si>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</si>
  <si>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</si>
  <si>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</si>
  <si>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</si>
  <si>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</si>
  <si>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</si>
  <si>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</si>
  <si>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</si>
  <si>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</si>
  <si>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</si>
  <si>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</si>
  <si>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</si>
  <si>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</si>
  <si>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</si>
  <si>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</si>
  <si>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</si>
  <si>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</si>
  <si>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</si>
  <si>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</si>
  <si>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</si>
  <si>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</si>
  <si>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</si>
  <si>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</si>
  <si>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</si>
  <si>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</si>
  <si>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</si>
  <si>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</si>
  <si>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</si>
  <si>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</si>
  <si>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</si>
  <si>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</si>
  <si>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</si>
  <si>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</si>
  <si>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</si>
  <si>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</si>
  <si>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</si>
  <si>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</si>
  <si>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</si>
  <si>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</si>
  <si>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</si>
  <si>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</si>
  <si>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</si>
  <si>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</si>
  <si>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</si>
  <si>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</si>
  <si>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</si>
  <si>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</si>
  <si>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</si>
  <si>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</si>
  <si>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</si>
  <si>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</si>
  <si>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</si>
  <si>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</si>
  <si>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</si>
  <si>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</si>
  <si>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</si>
  <si>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</si>
  <si>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</si>
  <si>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</si>
  <si>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</si>
  <si>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</si>
  <si>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</si>
  <si>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</si>
  <si>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</si>
  <si>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</si>
  <si>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</si>
  <si>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</si>
  <si>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</si>
  <si>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</si>
  <si>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</si>
  <si>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</si>
  <si>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</si>
  <si>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</si>
  <si>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</si>
  <si>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</si>
  <si>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</si>
  <si>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</si>
  <si>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</si>
  <si>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</si>
  <si>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</si>
  <si>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</si>
  <si>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</si>
  <si>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</si>
  <si>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</si>
  <si>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</si>
  <si>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</si>
  <si>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</si>
  <si>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</si>
  <si>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</si>
  <si>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</si>
  <si>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</si>
  <si>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</si>
  <si>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</si>
  <si>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</si>
  <si>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</si>
  <si>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</si>
  <si>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</si>
  <si>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</si>
  <si>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</si>
  <si>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</si>
  <si>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</si>
  <si>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</si>
  <si>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</si>
  <si>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</si>
  <si>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</si>
  <si>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</si>
  <si>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</si>
  <si>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</si>
  <si>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</si>
  <si>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</si>
  <si>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</si>
  <si>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</si>
  <si>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</si>
  <si>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</si>
  <si>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</si>
  <si>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</si>
  <si>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</si>
  <si>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</si>
  <si>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</si>
  <si>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</si>
  <si>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</si>
  <si>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</si>
  <si>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</si>
  <si>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</si>
  <si>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</si>
  <si>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</si>
  <si>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</si>
  <si>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</si>
  <si>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</si>
  <si>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</si>
  <si>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</si>
  <si>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</si>
  <si>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</si>
  <si>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</si>
  <si>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</si>
  <si>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</si>
  <si>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</si>
  <si>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</si>
  <si>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</si>
  <si>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</si>
  <si>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</si>
  <si>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</si>
  <si>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</si>
  <si>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</si>
  <si>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</si>
  <si>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</si>
  <si>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</si>
  <si>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</si>
  <si>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</si>
  <si>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</si>
  <si>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</si>
  <si>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</si>
  <si>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</si>
  <si>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</si>
  <si>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</si>
  <si>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</si>
  <si>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</si>
  <si>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</si>
  <si>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</si>
  <si>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</si>
  <si>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</si>
  <si>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</si>
  <si>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</si>
  <si>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</si>
  <si>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</si>
  <si>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</si>
  <si>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</si>
  <si>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</si>
  <si>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</si>
  <si>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</si>
  <si>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</si>
  <si>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</si>
  <si>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</si>
  <si>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</si>
  <si>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</si>
  <si>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</si>
  <si>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</si>
  <si>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</si>
  <si>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</si>
  <si>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</si>
  <si>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</si>
  <si>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</si>
  <si>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</si>
  <si>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</si>
  <si>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</si>
  <si>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</si>
  <si>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</si>
  <si>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</si>
  <si>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</si>
  <si>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</si>
  <si>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</si>
  <si>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</si>
  <si>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</si>
  <si>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</si>
  <si>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</si>
  <si>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</si>
  <si>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</si>
  <si>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</si>
  <si>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</si>
  <si>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</si>
  <si>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</si>
  <si>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</si>
  <si>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</si>
  <si>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</si>
  <si>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</si>
  <si>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</si>
  <si>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</si>
  <si>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</si>
  <si>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</si>
  <si>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</si>
  <si>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</si>
  <si>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</si>
  <si>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</si>
  <si>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</si>
  <si>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</si>
  <si>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</si>
  <si>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</si>
  <si>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</si>
  <si>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</si>
  <si>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</si>
  <si>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</si>
  <si>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</si>
  <si>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</si>
  <si>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</si>
  <si>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</si>
  <si>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</si>
  <si>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</si>
  <si>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</si>
  <si>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</si>
  <si>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</si>
  <si>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</si>
  <si>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</si>
  <si>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</si>
  <si>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</si>
  <si>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</si>
  <si>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</si>
  <si>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</si>
  <si>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</si>
  <si>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</si>
  <si>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</si>
  <si>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</si>
  <si>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</si>
  <si>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</si>
  <si>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</si>
  <si>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</si>
  <si>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</si>
  <si>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</si>
  <si>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</si>
  <si>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</si>
  <si>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</si>
  <si>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</si>
  <si>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</si>
  <si>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</si>
  <si>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</si>
  <si>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</si>
  <si>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</si>
  <si>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</si>
  <si>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</si>
  <si>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</si>
  <si>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</si>
  <si>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</si>
  <si>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</si>
  <si>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</si>
  <si>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</si>
  <si>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</si>
  <si>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</si>
  <si>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</si>
  <si>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</si>
  <si>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</si>
  <si>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</si>
  <si>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</si>
  <si>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</si>
  <si>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</si>
  <si>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</si>
  <si>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</si>
  <si>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</si>
  <si>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</si>
  <si>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</si>
  <si>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</si>
  <si>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</si>
  <si>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</si>
  <si>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</si>
  <si>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</si>
  <si>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</si>
  <si>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</si>
  <si>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</si>
  <si>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</si>
  <si>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</si>
  <si>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</si>
  <si>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</si>
  <si>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</si>
  <si>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</si>
  <si>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</si>
  <si>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</si>
  <si>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</si>
  <si>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</si>
  <si>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</si>
  <si>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</si>
  <si>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</si>
  <si>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</si>
  <si>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</si>
  <si>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</si>
  <si>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</si>
  <si>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</si>
  <si>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</si>
  <si>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</si>
  <si>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</si>
  <si>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</si>
  <si>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</si>
  <si>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</si>
  <si>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</si>
  <si>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</si>
  <si>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</si>
  <si>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</si>
  <si>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</si>
  <si>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</si>
  <si>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</si>
  <si>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</si>
  <si>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</si>
  <si>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</si>
  <si>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</si>
  <si>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</si>
  <si>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</si>
  <si>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</si>
  <si>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</si>
  <si>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</si>
  <si>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</si>
  <si>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</si>
  <si>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</si>
  <si>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</si>
  <si>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</si>
  <si>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</si>
  <si>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</si>
  <si>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</si>
  <si>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</si>
  <si>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</si>
  <si>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</si>
  <si>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</si>
  <si>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</si>
  <si>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</si>
  <si>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</si>
  <si>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</si>
  <si>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</si>
  <si>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</si>
  <si>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</si>
  <si>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</si>
  <si>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</si>
  <si>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</si>
  <si>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</si>
  <si>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</si>
  <si>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</si>
  <si>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</si>
  <si>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</si>
  <si>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</si>
  <si>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</si>
  <si>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</si>
  <si>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</si>
  <si>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</si>
  <si>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</si>
  <si>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</si>
  <si>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</si>
  <si>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</si>
  <si>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</si>
  <si>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</si>
  <si>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</si>
  <si>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</si>
  <si>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</si>
  <si>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</si>
  <si>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</si>
  <si>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</si>
  <si>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</si>
  <si>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</si>
  <si>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</si>
  <si>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</si>
  <si>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</si>
  <si>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</si>
  <si>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</si>
  <si>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</si>
  <si>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</si>
  <si>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</si>
  <si>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</si>
  <si>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</si>
  <si>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</si>
  <si>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</si>
  <si>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</si>
  <si>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</si>
  <si>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</si>
  <si>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</si>
  <si>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</si>
  <si>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</si>
  <si>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</si>
  <si>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</si>
  <si>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</si>
  <si>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</si>
  <si>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</si>
  <si>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</si>
  <si>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</si>
  <si>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</si>
  <si>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</si>
  <si>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</si>
  <si>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</si>
  <si>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</si>
  <si>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</si>
  <si>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</si>
  <si>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</si>
  <si>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</si>
  <si>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</si>
  <si>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</si>
  <si>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</si>
  <si>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</si>
  <si>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</si>
  <si>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</si>
  <si>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</si>
  <si>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</si>
  <si>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</si>
  <si>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</si>
  <si>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</si>
  <si>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</si>
  <si>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</si>
  <si>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</si>
  <si>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</si>
  <si>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</si>
  <si>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</si>
  <si>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</si>
  <si>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</si>
  <si>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</si>
  <si>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</si>
  <si>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</si>
  <si>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</si>
  <si>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</si>
  <si>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</si>
  <si>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</si>
  <si>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</si>
  <si>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</si>
  <si>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</si>
  <si>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</si>
  <si>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</si>
  <si>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</si>
  <si>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</si>
  <si>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</si>
  <si>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</si>
  <si>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</si>
  <si>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</si>
  <si>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</si>
  <si>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</si>
  <si>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</si>
  <si>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</si>
  <si>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</si>
  <si>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</si>
  <si>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</si>
  <si>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</si>
  <si>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</si>
  <si>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</si>
  <si>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</si>
  <si>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</si>
  <si>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</si>
  <si>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</si>
  <si>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</si>
  <si>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</si>
  <si>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</si>
  <si>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</si>
  <si>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</si>
  <si>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</si>
  <si>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</si>
  <si>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</si>
  <si>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</si>
  <si>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</si>
  <si>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</si>
  <si>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</si>
  <si>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</si>
  <si>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</si>
  <si>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</si>
  <si>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</si>
  <si>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</si>
  <si>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</si>
  <si>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</si>
  <si>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</si>
  <si>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</si>
  <si>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</si>
  <si>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</si>
  <si>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</si>
  <si>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</si>
  <si>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</si>
  <si>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</si>
  <si>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</si>
  <si>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</si>
  <si>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</si>
  <si>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</si>
  <si>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</si>
  <si>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</si>
  <si>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</si>
  <si>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</si>
  <si>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</si>
  <si>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</si>
  <si>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</si>
  <si>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</si>
  <si>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</si>
  <si>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</si>
  <si>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</si>
  <si>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</si>
  <si>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</si>
  <si>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</si>
  <si>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</si>
  <si>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</si>
  <si>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</si>
  <si>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</si>
  <si>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</si>
  <si>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</si>
  <si>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</si>
  <si>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</si>
  <si>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</si>
  <si>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</si>
  <si>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</si>
  <si>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</si>
  <si>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</si>
  <si>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</si>
  <si>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</si>
  <si>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</si>
  <si>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</si>
  <si>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</si>
  <si>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</si>
  <si>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</si>
  <si>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</si>
  <si>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</si>
  <si>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</si>
  <si>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</si>
  <si>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</si>
  <si>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</si>
  <si>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</si>
  <si>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</si>
  <si>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</si>
  <si>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</si>
  <si>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</si>
  <si>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</si>
  <si>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</si>
  <si>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</si>
  <si>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</si>
  <si>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</si>
  <si>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</si>
  <si>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</si>
  <si>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</si>
  <si>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</si>
  <si>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</si>
  <si>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</si>
  <si>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</si>
  <si>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</si>
  <si>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</si>
  <si>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</si>
  <si>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</si>
  <si>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</si>
  <si>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</si>
  <si>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</si>
  <si>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</si>
  <si>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</si>
  <si>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</si>
  <si>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</si>
  <si>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</si>
  <si>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</si>
  <si>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</si>
  <si>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</si>
  <si>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</si>
  <si>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</si>
  <si>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</si>
  <si>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</si>
  <si>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</si>
  <si>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</si>
  <si>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</si>
  <si>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</si>
  <si>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</si>
  <si>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</si>
  <si>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</si>
  <si>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</si>
  <si>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</si>
  <si>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</si>
  <si>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</si>
  <si>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</si>
  <si>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</si>
  <si>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</si>
  <si>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</si>
  <si>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</si>
  <si>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</si>
  <si>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</si>
  <si>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</si>
  <si>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</si>
  <si>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</si>
  <si>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</si>
  <si>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</si>
  <si>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</si>
  <si>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</si>
  <si>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</si>
  <si>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</si>
  <si>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</si>
  <si>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</si>
  <si>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</si>
  <si>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</si>
  <si>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</si>
  <si>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</si>
  <si>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</si>
  <si>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</si>
  <si>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</si>
  <si>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</si>
  <si>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</si>
  <si>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</si>
  <si>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</si>
  <si>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</si>
  <si>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</si>
  <si>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</si>
  <si>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</si>
  <si>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</si>
  <si>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</si>
  <si>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</si>
  <si>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</si>
  <si>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</si>
  <si>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</si>
  <si>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</si>
  <si>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</si>
  <si>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</si>
  <si>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</si>
  <si>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</si>
  <si>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</si>
  <si>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</si>
  <si>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</si>
  <si>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</si>
  <si>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</si>
  <si>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</si>
  <si>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</si>
  <si>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</si>
  <si>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</si>
  <si>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</si>
  <si>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</si>
  <si>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</si>
  <si>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</si>
  <si>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</si>
  <si>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</si>
  <si>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</si>
  <si>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</si>
  <si>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</si>
  <si>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</si>
  <si>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</si>
  <si>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</si>
  <si>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</si>
  <si>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</si>
  <si>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</si>
  <si>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</si>
  <si>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</si>
  <si>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</si>
  <si>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</si>
  <si>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</si>
  <si>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</si>
  <si>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</si>
  <si>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</si>
  <si>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</si>
  <si>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</si>
  <si>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</si>
  <si>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</si>
  <si>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</si>
  <si>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</si>
  <si>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</si>
  <si>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</si>
  <si>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</si>
  <si>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</si>
  <si>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</si>
  <si>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</si>
  <si>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</si>
  <si>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</si>
  <si>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</si>
  <si>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</si>
  <si>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</si>
  <si>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</si>
  <si>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</si>
  <si>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</si>
  <si>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</si>
  <si>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</si>
  <si>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</si>
  <si>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</si>
  <si>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</si>
  <si>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</si>
  <si>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</si>
  <si>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</si>
  <si>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</si>
  <si>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</si>
  <si>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</si>
  <si>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</si>
  <si>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</si>
  <si>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</si>
  <si>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</si>
  <si>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</si>
  <si>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</si>
  <si>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</si>
  <si>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</si>
  <si>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</si>
  <si>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</si>
  <si>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</si>
  <si>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</si>
  <si>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</si>
  <si>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</si>
  <si>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</si>
  <si>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</si>
  <si>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</si>
  <si>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</si>
  <si>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</si>
  <si>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</si>
  <si>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</si>
  <si>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</si>
  <si>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</si>
  <si>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</si>
  <si>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</si>
  <si>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</si>
  <si>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</si>
  <si>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</si>
  <si>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</si>
  <si>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</si>
  <si>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</si>
  <si>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</si>
  <si>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</si>
  <si>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</si>
  <si>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</si>
  <si>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</si>
  <si>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</si>
  <si>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</si>
  <si>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</si>
  <si>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</si>
  <si>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</si>
  <si>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</si>
  <si>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</si>
  <si>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</si>
  <si>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</si>
  <si>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</si>
  <si>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</si>
  <si>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</si>
  <si>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</si>
  <si>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</si>
  <si>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</si>
  <si>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</si>
  <si>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</si>
  <si>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</si>
  <si>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</si>
  <si>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</si>
  <si>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</si>
  <si>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</si>
  <si>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</si>
  <si>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</si>
  <si>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</si>
  <si>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</si>
  <si>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</si>
  <si>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</si>
  <si>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</si>
  <si>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</si>
  <si>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</si>
  <si>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</si>
  <si>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</si>
  <si>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</si>
  <si>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</si>
  <si>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</si>
  <si>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</si>
  <si>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</si>
  <si>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</si>
  <si>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</si>
  <si>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</si>
  <si>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</si>
  <si>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</si>
  <si>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</si>
  <si>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</si>
  <si>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</si>
  <si>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</si>
  <si>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</si>
  <si>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</si>
  <si>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</si>
  <si>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</si>
  <si>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</si>
  <si>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</si>
  <si>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</si>
  <si>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</si>
  <si>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</si>
  <si>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</si>
  <si>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</si>
  <si>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</si>
  <si>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</si>
  <si>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</si>
  <si>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</si>
  <si>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</si>
  <si>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</si>
  <si>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</si>
  <si>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</si>
  <si>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</si>
  <si>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</si>
  <si>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</si>
  <si>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</si>
  <si>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</si>
  <si>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</si>
  <si>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</si>
  <si>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</si>
  <si>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</si>
  <si>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</si>
  <si>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</si>
  <si>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</si>
  <si>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</si>
  <si>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</si>
  <si>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</si>
  <si>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</si>
  <si>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</si>
  <si>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</si>
  <si>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</si>
  <si>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</si>
  <si>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</si>
  <si>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</si>
  <si>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</si>
  <si>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</si>
  <si>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</si>
  <si>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</si>
  <si>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</si>
  <si>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</si>
  <si>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</si>
  <si>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</si>
  <si>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</si>
  <si>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</si>
  <si>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</si>
  <si>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</si>
  <si>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</si>
  <si>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</si>
  <si>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</si>
  <si>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</si>
  <si>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</si>
  <si>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</si>
  <si>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</si>
  <si>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</si>
  <si>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</si>
  <si>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</si>
  <si>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</si>
  <si>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</si>
  <si>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</si>
  <si>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</si>
  <si>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</si>
  <si>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</si>
  <si>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</si>
  <si>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</si>
  <si>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</si>
  <si>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</si>
  <si>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</si>
  <si>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</si>
  <si>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</si>
  <si>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</si>
  <si>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</si>
  <si>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</si>
  <si>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</si>
  <si>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</si>
  <si>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</si>
  <si>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</si>
  <si>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</si>
  <si>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</si>
  <si>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</si>
  <si>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</si>
  <si>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</si>
  <si>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</si>
  <si>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</si>
  <si>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</si>
  <si>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</si>
  <si>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</si>
  <si>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</si>
  <si>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</si>
  <si>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</si>
  <si>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</si>
  <si>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</si>
  <si>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</si>
  <si>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</si>
  <si>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</si>
  <si>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</si>
  <si>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</si>
  <si>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</si>
  <si>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</si>
  <si>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</si>
  <si>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</si>
  <si>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</si>
  <si>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</si>
  <si>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</si>
  <si>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</si>
  <si>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</si>
  <si>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</si>
  <si>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</si>
  <si>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</si>
  <si>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</si>
  <si>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</si>
  <si>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</si>
  <si>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</si>
  <si>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</si>
  <si>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</si>
  <si>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</si>
  <si>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</si>
  <si>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</si>
  <si>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</si>
  <si>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</si>
  <si>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</si>
  <si>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</si>
  <si>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</si>
  <si>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</si>
  <si>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</si>
  <si>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</si>
  <si>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</si>
  <si>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</si>
  <si>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</si>
  <si>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</si>
  <si>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</si>
  <si>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</si>
  <si>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</si>
  <si>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</si>
  <si>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</si>
  <si>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</si>
  <si>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</si>
  <si>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</si>
  <si>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</si>
  <si>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</si>
  <si>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</si>
  <si>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</si>
  <si>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</si>
  <si>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</si>
  <si>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</si>
  <si>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</si>
  <si>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</si>
  <si>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</si>
  <si>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</si>
  <si>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</si>
  <si>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</si>
  <si>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</si>
  <si>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</si>
  <si>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</si>
  <si>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</si>
  <si>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</si>
  <si>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</si>
  <si>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</si>
  <si>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</si>
  <si>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</si>
  <si>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</si>
  <si>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</si>
  <si>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</si>
  <si>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</si>
  <si>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</si>
  <si>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</si>
  <si>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</si>
  <si>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</si>
  <si>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</si>
  <si>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</si>
  <si>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</si>
  <si>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</si>
  <si>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</si>
  <si>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</si>
  <si>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</si>
  <si>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</si>
  <si>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</si>
  <si>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Staff Teknik</t>
  </si>
  <si>
    <t>TL. Teknik</t>
  </si>
  <si>
    <t>MANAGER</t>
  </si>
  <si>
    <t>B2</t>
  </si>
  <si>
    <t>SUCIPTO ARIEF WIBOWO</t>
  </si>
  <si>
    <t>PEKERJAAN PEMASANGAN APP</t>
  </si>
  <si>
    <t xml:space="preserve">Jumper Wire : </t>
  </si>
  <si>
    <t>PEKERJAAN PEMASANGAN TRAFO</t>
  </si>
  <si>
    <t xml:space="preserve">KOORDINAT : </t>
  </si>
  <si>
    <t>PEKERJAAN KELENGKAPAN KONSTRUKSI</t>
  </si>
  <si>
    <t>CM2-11M</t>
  </si>
  <si>
    <t>Stainless Steel Strap 20 X 0.7 mm</t>
  </si>
  <si>
    <t>Daya 11.000 VA</t>
  </si>
  <si>
    <t>Trafo 1 Fasa CSP 50 KVA (G105, G106, G136)</t>
  </si>
  <si>
    <t>NFA2X-T 2 x 70 + N 50 mm²</t>
  </si>
  <si>
    <t>IOH PROTEL</t>
  </si>
  <si>
    <t>K2-129/182</t>
  </si>
  <si>
    <t>PWI 08</t>
  </si>
  <si>
    <t>K2-129/183</t>
  </si>
  <si>
    <t>SIMO 8 / 1 KRADENAN</t>
  </si>
  <si>
    <t>Wirosari,  Mei 2024</t>
  </si>
  <si>
    <t>-7,199919,111,097213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</si>
</sst>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6"/>
      <color rgb="FFFF0000"/>
      <name val="Calibri"/>
      <family val="2"/>
      <scheme val="minor"/>
    </font>
    <font>
      <b/>
      <sz val="11"/>
      <color rgb="FFFF0000"/>
      <name val="Monotype Corsiva"/>
      <family val="4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2" fontId="39" fillId="0" borderId="0">
      <alignment horizontal="centerContinuous"/>
    </xf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61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4" fontId="33" fillId="0" borderId="0" applyFill="0" applyBorder="0" applyAlignment="0"/>
    <xf numFmtId="174" fontId="19" fillId="0" borderId="0" applyFill="0" applyBorder="0" applyAlignment="0"/>
    <xf numFmtId="175" fontId="33" fillId="0" borderId="0" applyFill="0" applyBorder="0" applyAlignment="0"/>
    <xf numFmtId="175" fontId="19" fillId="0" borderId="0" applyFill="0" applyBorder="0" applyAlignment="0"/>
    <xf numFmtId="176" fontId="33" fillId="0" borderId="0" applyFill="0" applyBorder="0" applyAlignment="0"/>
    <xf numFmtId="176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7" fontId="10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167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19" fillId="0" borderId="0" applyFont="0" applyFill="0" applyBorder="0" applyAlignment="0" applyProtection="0"/>
    <xf numFmtId="16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81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8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4" fillId="0" borderId="0" applyFont="0" applyFill="0" applyBorder="0" applyAlignment="0" applyProtection="0"/>
    <xf numFmtId="185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8" fillId="0" borderId="0" applyNumberFormat="0" applyAlignment="0">
      <alignment horizontal="left"/>
    </xf>
    <xf numFmtId="0" fontId="62" fillId="0" borderId="0"/>
    <xf numFmtId="0" fontId="62" fillId="0" borderId="0"/>
    <xf numFmtId="186" fontId="33" fillId="0" borderId="3"/>
    <xf numFmtId="186" fontId="19" fillId="0" borderId="3"/>
    <xf numFmtId="164" fontId="20" fillId="0" borderId="0" applyFont="0" applyFill="0" applyBorder="0" applyAlignment="0" applyProtection="0"/>
    <xf numFmtId="164" fontId="45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67" fillId="0" borderId="0" applyFont="0" applyFill="0" applyBorder="0" applyAlignment="0" applyProtection="0"/>
    <xf numFmtId="188" fontId="69" fillId="0" borderId="0">
      <protection locked="0"/>
    </xf>
    <xf numFmtId="14" fontId="61" fillId="0" borderId="0" applyFill="0" applyBorder="0" applyAlignment="0"/>
    <xf numFmtId="189" fontId="70" fillId="0" borderId="0">
      <protection locked="0"/>
    </xf>
    <xf numFmtId="0" fontId="71" fillId="0" borderId="0"/>
    <xf numFmtId="0" fontId="71" fillId="0" borderId="4"/>
    <xf numFmtId="0" fontId="71" fillId="0" borderId="4"/>
    <xf numFmtId="0" fontId="71" fillId="0" borderId="4"/>
    <xf numFmtId="0" fontId="71" fillId="0" borderId="4"/>
    <xf numFmtId="0" fontId="72" fillId="22" borderId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73" fillId="0" borderId="0" applyNumberFormat="0" applyAlignment="0">
      <alignment horizontal="left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5" fillId="0" borderId="0">
      <protection locked="0"/>
    </xf>
    <xf numFmtId="190" fontId="69" fillId="0" borderId="0">
      <protection locked="0"/>
    </xf>
    <xf numFmtId="0" fontId="76" fillId="0" borderId="5"/>
    <xf numFmtId="0" fontId="76" fillId="0" borderId="5"/>
    <xf numFmtId="0" fontId="76" fillId="0" borderId="5"/>
    <xf numFmtId="0" fontId="76" fillId="0" borderId="5"/>
    <xf numFmtId="0" fontId="76" fillId="0" borderId="4"/>
    <xf numFmtId="0" fontId="76" fillId="0" borderId="4"/>
    <xf numFmtId="0" fontId="76" fillId="23" borderId="4"/>
    <xf numFmtId="0" fontId="76" fillId="23" borderId="4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77" fillId="0" borderId="0" applyNumberFormat="0"/>
    <xf numFmtId="38" fontId="38" fillId="24" borderId="0" applyNumberFormat="0" applyBorder="0" applyAlignment="0" applyProtection="0"/>
    <xf numFmtId="0" fontId="78" fillId="0" borderId="6" applyNumberFormat="0" applyAlignment="0" applyProtection="0">
      <alignment horizontal="left" vertical="center"/>
    </xf>
    <xf numFmtId="0" fontId="78" fillId="0" borderId="7">
      <alignment horizontal="left" vertical="center"/>
    </xf>
    <xf numFmtId="0" fontId="78" fillId="0" borderId="7">
      <alignment horizontal="left" vertical="center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91" fontId="74" fillId="0" borderId="0">
      <protection locked="0"/>
    </xf>
    <xf numFmtId="191" fontId="74" fillId="0" borderId="0"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0" fillId="7" borderId="1" applyNumberFormat="0" applyAlignment="0" applyProtection="0"/>
    <xf numFmtId="10" fontId="38" fillId="25" borderId="3" applyNumberFormat="0" applyBorder="0" applyAlignment="0" applyProtection="0"/>
    <xf numFmtId="10" fontId="38" fillId="25" borderId="3" applyNumberFormat="0" applyBorder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192" fontId="33" fillId="0" borderId="0" applyFont="0" applyFill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37" fontId="79" fillId="0" borderId="0"/>
    <xf numFmtId="193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193" fontId="33" fillId="0" borderId="0"/>
    <xf numFmtId="193" fontId="19" fillId="0" borderId="0"/>
    <xf numFmtId="193" fontId="33" fillId="0" borderId="0"/>
    <xf numFmtId="193" fontId="19" fillId="0" borderId="0"/>
    <xf numFmtId="193" fontId="33" fillId="0" borderId="0"/>
    <xf numFmtId="193" fontId="19" fillId="0" borderId="0"/>
    <xf numFmtId="193" fontId="19" fillId="0" borderId="0"/>
    <xf numFmtId="193" fontId="33" fillId="0" borderId="0"/>
    <xf numFmtId="172" fontId="80" fillId="0" borderId="0"/>
    <xf numFmtId="172" fontId="81" fillId="0" borderId="0"/>
    <xf numFmtId="172" fontId="81" fillId="0" borderId="0"/>
    <xf numFmtId="0" fontId="63" fillId="0" borderId="0"/>
    <xf numFmtId="0" fontId="109" fillId="0" borderId="0"/>
    <xf numFmtId="0" fontId="33" fillId="0" borderId="0"/>
    <xf numFmtId="0" fontId="19" fillId="0" borderId="0"/>
    <xf numFmtId="0" fontId="66" fillId="0" borderId="0"/>
    <xf numFmtId="0" fontId="33" fillId="0" borderId="0"/>
    <xf numFmtId="12" fontId="33" fillId="0" borderId="0"/>
    <xf numFmtId="12" fontId="19" fillId="0" borderId="0"/>
    <xf numFmtId="0" fontId="109" fillId="0" borderId="0"/>
    <xf numFmtId="0" fontId="109" fillId="0" borderId="0"/>
    <xf numFmtId="0" fontId="10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8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10" fillId="0" borderId="0"/>
    <xf numFmtId="0" fontId="110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33" fillId="0" borderId="0" applyProtection="0"/>
    <xf numFmtId="0" fontId="19" fillId="0" borderId="0" applyProtection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3" fillId="0" borderId="0"/>
    <xf numFmtId="0" fontId="66" fillId="0" borderId="0"/>
    <xf numFmtId="0" fontId="33" fillId="0" borderId="0"/>
    <xf numFmtId="0" fontId="109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9" fillId="0" borderId="0"/>
    <xf numFmtId="0" fontId="33" fillId="0" borderId="0"/>
    <xf numFmtId="0" fontId="33" fillId="0" borderId="0"/>
    <xf numFmtId="0" fontId="64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9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61" fillId="0" borderId="0">
      <alignment vertical="top"/>
    </xf>
    <xf numFmtId="0" fontId="20" fillId="0" borderId="0"/>
    <xf numFmtId="0" fontId="20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61" fillId="0" borderId="0">
      <alignment vertical="top"/>
    </xf>
    <xf numFmtId="0" fontId="61" fillId="0" borderId="0">
      <alignment vertical="top"/>
    </xf>
    <xf numFmtId="0" fontId="20" fillId="0" borderId="0"/>
    <xf numFmtId="194" fontId="40" fillId="0" borderId="0"/>
    <xf numFmtId="0" fontId="109" fillId="0" borderId="0"/>
    <xf numFmtId="0" fontId="10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Alignment="0" applyProtection="0"/>
    <xf numFmtId="0" fontId="33" fillId="0" borderId="0" applyNumberFormat="0" applyFont="0" applyFill="0" applyAlignment="0" applyProtection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9" fillId="0" borderId="0" applyNumberFormat="0" applyFont="0" applyFill="0" applyAlignment="0" applyProtection="0"/>
    <xf numFmtId="0" fontId="81" fillId="0" borderId="0"/>
    <xf numFmtId="0" fontId="81" fillId="0" borderId="0"/>
    <xf numFmtId="0" fontId="19" fillId="0" borderId="0" applyNumberFormat="0" applyFont="0" applyFill="0" applyAlignment="0" applyProtection="0"/>
    <xf numFmtId="0" fontId="33" fillId="0" borderId="0"/>
    <xf numFmtId="0" fontId="109" fillId="0" borderId="0"/>
    <xf numFmtId="182" fontId="81" fillId="0" borderId="0"/>
    <xf numFmtId="0" fontId="81" fillId="0" borderId="0"/>
    <xf numFmtId="195" fontId="81" fillId="0" borderId="0"/>
    <xf numFmtId="196" fontId="81" fillId="0" borderId="0"/>
    <xf numFmtId="0" fontId="81" fillId="0" borderId="0"/>
    <xf numFmtId="197" fontId="81" fillId="0" borderId="0"/>
    <xf numFmtId="197" fontId="81" fillId="0" borderId="0"/>
    <xf numFmtId="197" fontId="81" fillId="0" borderId="0"/>
    <xf numFmtId="195" fontId="81" fillId="0" borderId="0"/>
    <xf numFmtId="0" fontId="81" fillId="0" borderId="0"/>
    <xf numFmtId="0" fontId="33" fillId="0" borderId="0"/>
    <xf numFmtId="0" fontId="19" fillId="0" borderId="0"/>
    <xf numFmtId="182" fontId="8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09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33" fillId="0" borderId="0" applyNumberFormat="0" applyFont="0" applyFill="0" applyAlignment="0" applyProtection="0"/>
    <xf numFmtId="0" fontId="33" fillId="0" borderId="0"/>
    <xf numFmtId="0" fontId="19" fillId="0" borderId="0"/>
    <xf numFmtId="0" fontId="33" fillId="0" borderId="0"/>
    <xf numFmtId="0" fontId="19" fillId="0" borderId="0"/>
    <xf numFmtId="0" fontId="19" fillId="0" borderId="0" applyNumberFormat="0" applyFont="0" applyFill="0" applyAlignment="0" applyProtection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198" fontId="81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97" fontId="81" fillId="0" borderId="0"/>
    <xf numFmtId="197" fontId="81" fillId="0" borderId="0"/>
    <xf numFmtId="197" fontId="81" fillId="0" borderId="0"/>
    <xf numFmtId="197" fontId="81" fillId="0" borderId="0"/>
    <xf numFmtId="199" fontId="81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2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3" fillId="0" borderId="0"/>
    <xf numFmtId="0" fontId="1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33" fillId="0" borderId="0"/>
    <xf numFmtId="0" fontId="40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194" fontId="40" fillId="0" borderId="0"/>
    <xf numFmtId="0" fontId="19" fillId="0" borderId="0"/>
    <xf numFmtId="0" fontId="19" fillId="0" borderId="0" applyProtection="0"/>
    <xf numFmtId="0" fontId="109" fillId="0" borderId="0"/>
    <xf numFmtId="0" fontId="109" fillId="0" borderId="0"/>
    <xf numFmtId="0" fontId="109" fillId="0" borderId="0"/>
    <xf numFmtId="0" fontId="19" fillId="0" borderId="0"/>
    <xf numFmtId="0" fontId="19" fillId="0" borderId="0" applyProtection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10" fillId="0" borderId="0"/>
    <xf numFmtId="0" fontId="33" fillId="0" borderId="0"/>
    <xf numFmtId="0" fontId="19" fillId="0" borderId="0"/>
    <xf numFmtId="0" fontId="109" fillId="0" borderId="0"/>
    <xf numFmtId="0" fontId="11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111" fillId="0" borderId="0"/>
    <xf numFmtId="0" fontId="19" fillId="0" borderId="0"/>
    <xf numFmtId="0" fontId="1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10" fillId="0" borderId="0"/>
    <xf numFmtId="0" fontId="20" fillId="0" borderId="0"/>
    <xf numFmtId="0" fontId="110" fillId="0" borderId="0"/>
    <xf numFmtId="0" fontId="64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33" fillId="0" borderId="0" applyProtection="0"/>
    <xf numFmtId="0" fontId="19" fillId="0" borderId="0" applyProtection="0"/>
    <xf numFmtId="0" fontId="19" fillId="0" borderId="0"/>
    <xf numFmtId="0" fontId="33" fillId="0" borderId="0"/>
    <xf numFmtId="0" fontId="19" fillId="0" borderId="0"/>
    <xf numFmtId="194" fontId="40" fillId="0" borderId="0"/>
    <xf numFmtId="194" fontId="40" fillId="0" borderId="0"/>
    <xf numFmtId="0" fontId="1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1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27" borderId="12" applyNumberFormat="0" applyFont="0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0" fontId="33" fillId="27" borderId="12" applyNumberFormat="0" applyFont="0" applyAlignment="0" applyProtection="0"/>
    <xf numFmtId="0" fontId="19" fillId="27" borderId="12" applyNumberFormat="0" applyFont="0" applyAlignment="0" applyProtection="0"/>
    <xf numFmtId="0" fontId="3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176" fontId="33" fillId="0" borderId="0" applyFont="0" applyFill="0" applyBorder="0" applyAlignment="0" applyProtection="0"/>
    <xf numFmtId="176" fontId="19" fillId="0" borderId="0" applyFont="0" applyFill="0" applyBorder="0" applyAlignment="0" applyProtection="0"/>
    <xf numFmtId="200" fontId="33" fillId="0" borderId="0" applyFont="0" applyFill="0" applyBorder="0" applyAlignment="0" applyProtection="0"/>
    <xf numFmtId="200" fontId="19" fillId="0" borderId="0" applyFont="0" applyFill="0" applyBorder="0" applyAlignment="0" applyProtection="0"/>
    <xf numFmtId="10" fontId="33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71" fillId="0" borderId="0"/>
    <xf numFmtId="201" fontId="84" fillId="0" borderId="0" applyNumberFormat="0" applyFill="0" applyBorder="0" applyAlignment="0" applyProtection="0">
      <alignment horizontal="left"/>
    </xf>
    <xf numFmtId="0" fontId="85" fillId="0" borderId="14"/>
    <xf numFmtId="0" fontId="85" fillId="0" borderId="14"/>
    <xf numFmtId="0" fontId="86" fillId="0" borderId="15"/>
    <xf numFmtId="0" fontId="86" fillId="0" borderId="15"/>
    <xf numFmtId="40" fontId="87" fillId="0" borderId="0" applyBorder="0">
      <alignment horizontal="right"/>
    </xf>
    <xf numFmtId="49" fontId="61" fillId="0" borderId="0" applyFill="0" applyBorder="0" applyAlignment="0"/>
    <xf numFmtId="202" fontId="33" fillId="0" borderId="0" applyFill="0" applyBorder="0" applyAlignment="0"/>
    <xf numFmtId="202" fontId="19" fillId="0" borderId="0" applyFill="0" applyBorder="0" applyAlignment="0"/>
    <xf numFmtId="203" fontId="33" fillId="0" borderId="0" applyFill="0" applyBorder="0" applyAlignment="0"/>
    <xf numFmtId="203" fontId="19" fillId="0" borderId="0" applyFill="0" applyBorder="0" applyAlignment="0"/>
    <xf numFmtId="204" fontId="88" fillId="0" borderId="16" applyFont="0" applyBorder="0" applyAlignment="0">
      <alignment horizontal="righ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3" fillId="0" borderId="0"/>
    <xf numFmtId="0" fontId="7" fillId="0" borderId="0"/>
    <xf numFmtId="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/>
    <xf numFmtId="41" fontId="19" fillId="0" borderId="0" applyFont="0" applyFill="0" applyBorder="0" applyAlignment="0" applyProtection="0"/>
    <xf numFmtId="9" fontId="160" fillId="0" borderId="0" applyFont="0" applyFill="0" applyBorder="0" applyAlignment="0" applyProtection="0"/>
    <xf numFmtId="41" fontId="172" fillId="0" borderId="0" applyFont="0" applyFill="0" applyBorder="0" applyAlignment="0" applyProtection="0"/>
    <xf numFmtId="0" fontId="19" fillId="0" borderId="0"/>
    <xf numFmtId="0" fontId="174" fillId="0" borderId="0" applyNumberFormat="0" applyFill="0" applyBorder="0" applyAlignment="0" applyProtection="0"/>
  </cellStyleXfs>
  <cellXfs count="713">
    <xf numFmtId="0" fontId="0" fillId="0" borderId="0" xfId="0"/>
    <xf numFmtId="0" fontId="42" fillId="0" borderId="0" xfId="1448" applyFont="1" applyAlignment="1">
      <alignment horizontal="center" wrapText="1"/>
    </xf>
    <xf numFmtId="0" fontId="41" fillId="0" borderId="0" xfId="1448" applyFont="1" applyAlignment="1">
      <alignment horizontal="left" vertical="center" wrapText="1"/>
    </xf>
    <xf numFmtId="0" fontId="51" fillId="0" borderId="0" xfId="1448" applyFont="1" applyAlignment="1">
      <alignment horizontal="center" wrapText="1"/>
    </xf>
    <xf numFmtId="3" fontId="42" fillId="0" borderId="0" xfId="1448" applyNumberFormat="1" applyFont="1" applyAlignment="1">
      <alignment horizontal="center" vertical="center" wrapText="1"/>
    </xf>
    <xf numFmtId="0" fontId="51" fillId="0" borderId="0" xfId="1448" applyFont="1" applyAlignment="1">
      <alignment wrapText="1"/>
    </xf>
    <xf numFmtId="0" fontId="52" fillId="0" borderId="0" xfId="1448" applyFont="1" applyAlignment="1">
      <alignment wrapText="1"/>
    </xf>
    <xf numFmtId="0" fontId="41" fillId="0" borderId="0" xfId="1448" applyFont="1" applyAlignment="1">
      <alignment horizontal="center" wrapText="1"/>
    </xf>
    <xf numFmtId="0" fontId="41" fillId="0" borderId="0" xfId="1448" applyFont="1" applyAlignment="1">
      <alignment horizontal="center" vertical="center" wrapText="1"/>
    </xf>
    <xf numFmtId="3" fontId="41" fillId="0" borderId="0" xfId="1448" applyNumberFormat="1" applyFont="1" applyAlignment="1">
      <alignment horizontal="center" vertical="center" wrapText="1"/>
    </xf>
    <xf numFmtId="0" fontId="41" fillId="0" borderId="18" xfId="1448" applyFont="1" applyBorder="1" applyAlignment="1">
      <alignment horizontal="center" vertical="center" wrapText="1"/>
    </xf>
    <xf numFmtId="0" fontId="42" fillId="0" borderId="0" xfId="1448" applyFont="1" applyAlignment="1">
      <alignment horizontal="center" vertical="center" wrapText="1"/>
    </xf>
    <xf numFmtId="0" fontId="51" fillId="0" borderId="0" xfId="1448" applyFont="1" applyAlignment="1">
      <alignment horizontal="center" vertical="center" wrapText="1"/>
    </xf>
    <xf numFmtId="0" fontId="54" fillId="0" borderId="18" xfId="1448" applyFont="1" applyBorder="1" applyAlignment="1">
      <alignment horizontal="center" wrapText="1"/>
    </xf>
    <xf numFmtId="0" fontId="55" fillId="0" borderId="0" xfId="1448" applyFont="1" applyAlignment="1">
      <alignment wrapText="1"/>
    </xf>
    <xf numFmtId="0" fontId="42" fillId="0" borderId="18" xfId="1448" applyFont="1" applyBorder="1" applyAlignment="1">
      <alignment horizontal="center" vertical="center" wrapText="1"/>
    </xf>
    <xf numFmtId="165" fontId="42" fillId="0" borderId="0" xfId="527" applyNumberFormat="1" applyFont="1" applyFill="1" applyBorder="1" applyAlignment="1">
      <alignment horizontal="center" wrapText="1"/>
    </xf>
    <xf numFmtId="0" fontId="42" fillId="0" borderId="18" xfId="1448" quotePrefix="1" applyFont="1" applyBorder="1" applyAlignment="1">
      <alignment horizontal="center" vertical="center" wrapText="1"/>
    </xf>
    <xf numFmtId="18" fontId="42" fillId="0" borderId="18" xfId="1448" quotePrefix="1" applyNumberFormat="1" applyFont="1" applyBorder="1" applyAlignment="1">
      <alignment horizontal="center" vertical="center" wrapText="1"/>
    </xf>
    <xf numFmtId="0" fontId="51" fillId="0" borderId="0" xfId="1448" applyFont="1" applyAlignment="1">
      <alignment vertical="top" wrapText="1"/>
    </xf>
    <xf numFmtId="165" fontId="42" fillId="0" borderId="18" xfId="1448" applyNumberFormat="1" applyFont="1" applyBorder="1" applyAlignment="1">
      <alignment horizontal="center" vertical="center" wrapText="1"/>
    </xf>
    <xf numFmtId="17" fontId="42" fillId="0" borderId="18" xfId="1448" quotePrefix="1" applyNumberFormat="1" applyFont="1" applyBorder="1" applyAlignment="1">
      <alignment horizontal="center" vertical="center" wrapText="1"/>
    </xf>
    <xf numFmtId="165" fontId="42" fillId="0" borderId="0" xfId="1448" applyNumberFormat="1" applyFont="1" applyAlignment="1">
      <alignment horizontal="center" wrapText="1"/>
    </xf>
    <xf numFmtId="0" fontId="109" fillId="0" borderId="0" xfId="1614" applyAlignment="1">
      <alignment horizontal="center"/>
    </xf>
    <xf numFmtId="0" fontId="46" fillId="0" borderId="0" xfId="1614" applyFont="1" applyAlignment="1">
      <alignment horizontal="center" vertical="center"/>
    </xf>
    <xf numFmtId="0" fontId="41" fillId="0" borderId="0" xfId="1614" applyFont="1" applyAlignment="1">
      <alignment vertical="center"/>
    </xf>
    <xf numFmtId="0" fontId="109" fillId="0" borderId="0" xfId="1614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/>
    </xf>
    <xf numFmtId="167" fontId="50" fillId="0" borderId="0" xfId="1652" applyNumberFormat="1" applyFont="1"/>
    <xf numFmtId="0" fontId="109" fillId="0" borderId="19" xfId="1614" applyBorder="1" applyAlignment="1">
      <alignment horizontal="center"/>
    </xf>
    <xf numFmtId="0" fontId="50" fillId="0" borderId="0" xfId="1614" applyFont="1" applyAlignment="1">
      <alignment horizontal="center"/>
    </xf>
    <xf numFmtId="0" fontId="50" fillId="0" borderId="0" xfId="1614" applyFont="1" applyAlignment="1">
      <alignment horizontal="center" vertical="center" wrapText="1"/>
    </xf>
    <xf numFmtId="3" fontId="42" fillId="0" borderId="0" xfId="1614" applyNumberFormat="1" applyFont="1" applyAlignment="1">
      <alignment vertical="center"/>
    </xf>
    <xf numFmtId="0" fontId="18" fillId="0" borderId="0" xfId="1614" applyFont="1" applyAlignment="1">
      <alignment horizontal="center"/>
    </xf>
    <xf numFmtId="0" fontId="42" fillId="0" borderId="20" xfId="1614" applyFont="1" applyBorder="1" applyAlignment="1">
      <alignment horizontal="center" vertical="center"/>
    </xf>
    <xf numFmtId="0" fontId="42" fillId="0" borderId="21" xfId="1614" applyFont="1" applyBorder="1" applyAlignment="1">
      <alignment horizontal="left" vertical="center" wrapText="1"/>
    </xf>
    <xf numFmtId="0" fontId="42" fillId="0" borderId="21" xfId="1614" applyFont="1" applyBorder="1" applyAlignment="1">
      <alignment horizontal="center" vertical="center" wrapText="1"/>
    </xf>
    <xf numFmtId="0" fontId="44" fillId="0" borderId="21" xfId="1614" applyFont="1" applyBorder="1" applyAlignment="1">
      <alignment horizontal="center" vertical="center"/>
    </xf>
    <xf numFmtId="3" fontId="44" fillId="0" borderId="21" xfId="1614" applyNumberFormat="1" applyFont="1" applyBorder="1" applyAlignment="1">
      <alignment horizontal="center" vertical="center"/>
    </xf>
    <xf numFmtId="3" fontId="42" fillId="0" borderId="21" xfId="1614" applyNumberFormat="1" applyFont="1" applyBorder="1" applyAlignment="1">
      <alignment horizontal="center" vertical="center"/>
    </xf>
    <xf numFmtId="3" fontId="42" fillId="0" borderId="22" xfId="1614" applyNumberFormat="1" applyFont="1" applyBorder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3" fontId="42" fillId="0" borderId="0" xfId="1614" applyNumberFormat="1" applyFont="1" applyAlignment="1">
      <alignment horizontal="center" vertical="center"/>
    </xf>
    <xf numFmtId="3" fontId="59" fillId="0" borderId="0" xfId="1614" applyNumberFormat="1" applyFont="1" applyAlignment="1">
      <alignment horizontal="center" vertical="center"/>
    </xf>
    <xf numFmtId="0" fontId="59" fillId="0" borderId="0" xfId="1614" applyFont="1" applyAlignment="1">
      <alignment horizontal="center"/>
    </xf>
    <xf numFmtId="0" fontId="47" fillId="0" borderId="23" xfId="1614" applyFont="1" applyBorder="1" applyAlignment="1">
      <alignment horizontal="center" vertical="center"/>
    </xf>
    <xf numFmtId="0" fontId="47" fillId="0" borderId="24" xfId="1614" applyFont="1" applyBorder="1" applyAlignment="1">
      <alignment horizontal="left" vertical="center"/>
    </xf>
    <xf numFmtId="0" fontId="47" fillId="0" borderId="24" xfId="1614" applyFont="1" applyBorder="1" applyAlignment="1">
      <alignment vertical="center"/>
    </xf>
    <xf numFmtId="0" fontId="18" fillId="0" borderId="24" xfId="1614" applyFont="1" applyBorder="1" applyAlignment="1">
      <alignment horizontal="center" vertical="center"/>
    </xf>
    <xf numFmtId="3" fontId="42" fillId="0" borderId="24" xfId="1614" applyNumberFormat="1" applyFont="1" applyBorder="1" applyAlignment="1">
      <alignment horizontal="center" vertical="center"/>
    </xf>
    <xf numFmtId="3" fontId="42" fillId="0" borderId="25" xfId="1614" applyNumberFormat="1" applyFont="1" applyBorder="1" applyAlignment="1">
      <alignment horizontal="center" vertical="center"/>
    </xf>
    <xf numFmtId="0" fontId="109" fillId="0" borderId="26" xfId="1614" applyBorder="1" applyAlignment="1">
      <alignment horizontal="center" vertical="center"/>
    </xf>
    <xf numFmtId="37" fontId="109" fillId="0" borderId="27" xfId="1614" applyNumberFormat="1" applyBorder="1" applyAlignment="1">
      <alignment horizontal="center"/>
    </xf>
    <xf numFmtId="0" fontId="109" fillId="0" borderId="28" xfId="1614" applyBorder="1" applyAlignment="1">
      <alignment horizontal="center" vertical="center"/>
    </xf>
    <xf numFmtId="37" fontId="18" fillId="0" borderId="0" xfId="1614" applyNumberFormat="1" applyFont="1" applyAlignment="1">
      <alignment horizontal="center"/>
    </xf>
    <xf numFmtId="37" fontId="60" fillId="0" borderId="0" xfId="1614" applyNumberFormat="1" applyFont="1" applyAlignment="1">
      <alignment horizontal="center"/>
    </xf>
    <xf numFmtId="37" fontId="50" fillId="0" borderId="29" xfId="1614" applyNumberFormat="1" applyFont="1" applyBorder="1" applyAlignment="1">
      <alignment horizontal="center"/>
    </xf>
    <xf numFmtId="37" fontId="109" fillId="0" borderId="29" xfId="1614" applyNumberFormat="1" applyBorder="1" applyAlignment="1">
      <alignment horizontal="center"/>
    </xf>
    <xf numFmtId="37" fontId="60" fillId="0" borderId="30" xfId="1614" applyNumberFormat="1" applyFont="1" applyBorder="1" applyAlignment="1">
      <alignment horizontal="center"/>
    </xf>
    <xf numFmtId="0" fontId="49" fillId="0" borderId="0" xfId="1614" applyFont="1" applyAlignment="1">
      <alignment horizontal="center" vertical="center"/>
    </xf>
    <xf numFmtId="0" fontId="109" fillId="0" borderId="19" xfId="1614" applyBorder="1"/>
    <xf numFmtId="0" fontId="109" fillId="0" borderId="19" xfId="1614" applyBorder="1" applyAlignment="1">
      <alignment horizontal="right"/>
    </xf>
    <xf numFmtId="0" fontId="109" fillId="0" borderId="31" xfId="1614" applyBorder="1" applyAlignment="1">
      <alignment horizontal="right"/>
    </xf>
    <xf numFmtId="0" fontId="47" fillId="0" borderId="0" xfId="1614" applyFont="1" applyAlignment="1">
      <alignment horizontal="center" vertical="center"/>
    </xf>
    <xf numFmtId="0" fontId="47" fillId="0" borderId="0" xfId="1614" applyFont="1" applyAlignment="1">
      <alignment horizontal="left" vertical="center"/>
    </xf>
    <xf numFmtId="0" fontId="47" fillId="0" borderId="0" xfId="1614" applyFont="1" applyAlignment="1">
      <alignment vertical="center"/>
    </xf>
    <xf numFmtId="0" fontId="18" fillId="0" borderId="0" xfId="1614" applyFont="1" applyAlignment="1">
      <alignment horizontal="center" vertical="center"/>
    </xf>
    <xf numFmtId="0" fontId="54" fillId="0" borderId="0" xfId="1614" applyFont="1" applyAlignment="1">
      <alignment horizontal="center" vertical="center"/>
    </xf>
    <xf numFmtId="0" fontId="109" fillId="0" borderId="0" xfId="1652" applyAlignment="1">
      <alignment horizontal="right"/>
    </xf>
    <xf numFmtId="0" fontId="46" fillId="0" borderId="0" xfId="1614" applyFont="1" applyAlignment="1">
      <alignment vertical="center"/>
    </xf>
    <xf numFmtId="0" fontId="46" fillId="0" borderId="0" xfId="1614" applyFont="1" applyAlignment="1">
      <alignment horizontal="center"/>
    </xf>
    <xf numFmtId="0" fontId="89" fillId="0" borderId="0" xfId="1614" applyFont="1" applyAlignment="1">
      <alignment horizontal="center" vertical="center" wrapText="1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37" fontId="50" fillId="0" borderId="27" xfId="1614" applyNumberFormat="1" applyFont="1" applyBorder="1" applyAlignment="1">
      <alignment horizontal="center"/>
    </xf>
    <xf numFmtId="37" fontId="60" fillId="0" borderId="32" xfId="1614" applyNumberFormat="1" applyFont="1" applyBorder="1" applyAlignment="1">
      <alignment horizontal="center"/>
    </xf>
    <xf numFmtId="0" fontId="18" fillId="0" borderId="21" xfId="1652" applyFont="1" applyBorder="1" applyAlignment="1">
      <alignment horizontal="center" vertical="center"/>
    </xf>
    <xf numFmtId="0" fontId="41" fillId="0" borderId="0" xfId="1448" applyFont="1" applyAlignment="1">
      <alignment horizontal="left" vertical="center"/>
    </xf>
    <xf numFmtId="0" fontId="51" fillId="0" borderId="0" xfId="1448" applyFont="1" applyAlignment="1">
      <alignment horizontal="left" wrapText="1"/>
    </xf>
    <xf numFmtId="3" fontId="58" fillId="0" borderId="0" xfId="1614" applyNumberFormat="1" applyFont="1" applyAlignment="1">
      <alignment horizontal="center"/>
    </xf>
    <xf numFmtId="0" fontId="50" fillId="0" borderId="0" xfId="1614" applyFont="1"/>
    <xf numFmtId="0" fontId="42" fillId="0" borderId="21" xfId="1448" applyFont="1" applyBorder="1" applyAlignment="1">
      <alignment horizontal="center" vertical="center"/>
    </xf>
    <xf numFmtId="0" fontId="42" fillId="0" borderId="21" xfId="1448" applyFont="1" applyBorder="1" applyAlignment="1">
      <alignment horizontal="left" wrapText="1"/>
    </xf>
    <xf numFmtId="0" fontId="51" fillId="0" borderId="21" xfId="1448" applyFont="1" applyBorder="1" applyAlignment="1">
      <alignment horizontal="center" wrapText="1"/>
    </xf>
    <xf numFmtId="0" fontId="42" fillId="0" borderId="21" xfId="1448" applyFont="1" applyBorder="1" applyAlignment="1">
      <alignment horizontal="center" vertical="center" wrapText="1"/>
    </xf>
    <xf numFmtId="3" fontId="42" fillId="0" borderId="21" xfId="1448" applyNumberFormat="1" applyFont="1" applyBorder="1" applyAlignment="1">
      <alignment horizontal="center" vertical="center" wrapText="1"/>
    </xf>
    <xf numFmtId="0" fontId="52" fillId="0" borderId="0" xfId="1448" applyFont="1" applyAlignment="1">
      <alignment horizontal="center" wrapText="1"/>
    </xf>
    <xf numFmtId="0" fontId="60" fillId="0" borderId="34" xfId="1614" applyFont="1" applyBorder="1" applyAlignment="1">
      <alignment vertical="center"/>
    </xf>
    <xf numFmtId="169" fontId="42" fillId="0" borderId="0" xfId="714" applyFont="1" applyFill="1" applyAlignment="1">
      <alignment horizontal="center" wrapText="1"/>
    </xf>
    <xf numFmtId="169" fontId="41" fillId="0" borderId="0" xfId="714" applyFont="1" applyFill="1" applyAlignment="1">
      <alignment horizontal="center" wrapText="1"/>
    </xf>
    <xf numFmtId="4" fontId="91" fillId="0" borderId="3" xfId="1448" applyNumberFormat="1" applyFont="1" applyBorder="1" applyAlignment="1">
      <alignment horizontal="center" vertical="center" wrapText="1"/>
    </xf>
    <xf numFmtId="0" fontId="42" fillId="0" borderId="0" xfId="1448" applyFont="1" applyAlignment="1">
      <alignment vertical="center" wrapText="1"/>
    </xf>
    <xf numFmtId="169" fontId="42" fillId="0" borderId="21" xfId="715" applyNumberFormat="1" applyFont="1" applyFill="1" applyBorder="1" applyAlignment="1">
      <alignment horizontal="center" vertical="center" wrapText="1"/>
    </xf>
    <xf numFmtId="169" fontId="42" fillId="0" borderId="21" xfId="714" applyFont="1" applyFill="1" applyBorder="1" applyAlignment="1">
      <alignment horizontal="center" vertical="center" wrapText="1"/>
    </xf>
    <xf numFmtId="169" fontId="42" fillId="0" borderId="33" xfId="714" applyFont="1" applyFill="1" applyBorder="1" applyAlignment="1">
      <alignment horizontal="center" vertical="center" wrapText="1"/>
    </xf>
    <xf numFmtId="167" fontId="41" fillId="0" borderId="0" xfId="1614" applyNumberFormat="1" applyFont="1" applyAlignment="1">
      <alignment horizontal="left" vertical="center"/>
    </xf>
    <xf numFmtId="37" fontId="109" fillId="0" borderId="0" xfId="1614" applyNumberFormat="1" applyAlignment="1">
      <alignment horizontal="center"/>
    </xf>
    <xf numFmtId="0" fontId="16" fillId="0" borderId="20" xfId="1652" applyFont="1" applyBorder="1" applyAlignment="1">
      <alignment horizontal="center" vertical="center"/>
    </xf>
    <xf numFmtId="0" fontId="16" fillId="0" borderId="21" xfId="1652" applyFont="1" applyBorder="1" applyAlignment="1">
      <alignment horizontal="center" vertical="center"/>
    </xf>
    <xf numFmtId="0" fontId="49" fillId="0" borderId="20" xfId="1652" applyFont="1" applyBorder="1" applyAlignment="1">
      <alignment horizontal="center" vertical="center"/>
    </xf>
    <xf numFmtId="0" fontId="49" fillId="0" borderId="21" xfId="1652" applyFont="1" applyBorder="1" applyAlignment="1">
      <alignment vertical="center" wrapText="1"/>
    </xf>
    <xf numFmtId="0" fontId="92" fillId="0" borderId="21" xfId="1614" applyFont="1" applyBorder="1" applyAlignment="1">
      <alignment horizontal="center" vertical="center" wrapText="1"/>
    </xf>
    <xf numFmtId="0" fontId="94" fillId="0" borderId="0" xfId="1652" applyFont="1" applyAlignment="1">
      <alignment horizontal="center" vertical="center"/>
    </xf>
    <xf numFmtId="0" fontId="50" fillId="0" borderId="0" xfId="1614" applyFont="1" applyAlignment="1">
      <alignment horizontal="left" vertical="center"/>
    </xf>
    <xf numFmtId="3" fontId="41" fillId="0" borderId="0" xfId="1614" applyNumberFormat="1" applyFont="1" applyAlignment="1">
      <alignment horizontal="left" vertical="center"/>
    </xf>
    <xf numFmtId="3" fontId="41" fillId="0" borderId="3" xfId="1448" applyNumberFormat="1" applyFont="1" applyBorder="1" applyAlignment="1">
      <alignment horizontal="center" vertical="center" wrapText="1"/>
    </xf>
    <xf numFmtId="0" fontId="42" fillId="0" borderId="21" xfId="1451" applyFont="1" applyBorder="1" applyAlignment="1">
      <alignment horizontal="left" vertical="center" wrapText="1"/>
    </xf>
    <xf numFmtId="0" fontId="54" fillId="0" borderId="18" xfId="1448" quotePrefix="1" applyFont="1" applyBorder="1" applyAlignment="1">
      <alignment horizontal="center" vertical="center" wrapText="1"/>
    </xf>
    <xf numFmtId="0" fontId="46" fillId="0" borderId="0" xfId="1505" applyFont="1"/>
    <xf numFmtId="0" fontId="58" fillId="0" borderId="0" xfId="1615" applyFont="1" applyAlignment="1">
      <alignment horizontal="center"/>
    </xf>
    <xf numFmtId="0" fontId="46" fillId="0" borderId="0" xfId="1615" applyFont="1" applyAlignment="1">
      <alignment horizontal="center" vertical="center"/>
    </xf>
    <xf numFmtId="0" fontId="41" fillId="0" borderId="0" xfId="1615" applyFont="1" applyAlignment="1">
      <alignment horizontal="left" vertical="center"/>
    </xf>
    <xf numFmtId="0" fontId="41" fillId="0" borderId="0" xfId="1615" applyFont="1" applyAlignment="1">
      <alignment vertical="center"/>
    </xf>
    <xf numFmtId="0" fontId="109" fillId="0" borderId="0" xfId="1615" applyAlignment="1">
      <alignment horizontal="center" vertical="center"/>
    </xf>
    <xf numFmtId="3" fontId="43" fillId="0" borderId="0" xfId="1615" applyNumberFormat="1" applyFont="1" applyAlignment="1">
      <alignment horizontal="center" vertical="center"/>
    </xf>
    <xf numFmtId="0" fontId="109" fillId="0" borderId="0" xfId="1615" applyAlignment="1">
      <alignment horizontal="center"/>
    </xf>
    <xf numFmtId="167" fontId="41" fillId="0" borderId="0" xfId="1615" applyNumberFormat="1" applyFont="1" applyAlignment="1">
      <alignment horizontal="left" vertical="center"/>
    </xf>
    <xf numFmtId="167" fontId="50" fillId="0" borderId="0" xfId="1653" applyNumberFormat="1" applyFont="1" applyAlignment="1">
      <alignment horizontal="left" vertical="center"/>
    </xf>
    <xf numFmtId="0" fontId="94" fillId="0" borderId="0" xfId="1653" applyFont="1" applyAlignment="1">
      <alignment horizontal="center" vertical="center"/>
    </xf>
    <xf numFmtId="0" fontId="42" fillId="0" borderId="35" xfId="1615" applyFont="1" applyBorder="1" applyAlignment="1">
      <alignment horizontal="center" vertical="center"/>
    </xf>
    <xf numFmtId="0" fontId="42" fillId="0" borderId="35" xfId="1615" applyFont="1" applyBorder="1" applyAlignment="1">
      <alignment horizontal="left" vertical="center" wrapText="1"/>
    </xf>
    <xf numFmtId="0" fontId="42" fillId="0" borderId="35" xfId="1615" applyFont="1" applyBorder="1" applyAlignment="1">
      <alignment horizontal="center" vertical="center" wrapText="1"/>
    </xf>
    <xf numFmtId="0" fontId="44" fillId="0" borderId="35" xfId="1615" applyFont="1" applyBorder="1" applyAlignment="1">
      <alignment horizontal="center" vertical="center"/>
    </xf>
    <xf numFmtId="0" fontId="11" fillId="0" borderId="35" xfId="1653" applyFont="1" applyBorder="1" applyAlignment="1">
      <alignment horizontal="center" vertical="center"/>
    </xf>
    <xf numFmtId="3" fontId="44" fillId="0" borderId="35" xfId="1615" applyNumberFormat="1" applyFont="1" applyBorder="1" applyAlignment="1">
      <alignment horizontal="center" vertical="center"/>
    </xf>
    <xf numFmtId="3" fontId="42" fillId="0" borderId="35" xfId="1615" applyNumberFormat="1" applyFont="1" applyBorder="1" applyAlignment="1">
      <alignment horizontal="center" vertical="center"/>
    </xf>
    <xf numFmtId="0" fontId="11" fillId="0" borderId="0" xfId="1615" applyFont="1" applyAlignment="1">
      <alignment horizontal="center"/>
    </xf>
    <xf numFmtId="0" fontId="50" fillId="0" borderId="21" xfId="1653" applyFont="1" applyBorder="1" applyAlignment="1">
      <alignment horizontal="center" vertical="center"/>
    </xf>
    <xf numFmtId="0" fontId="50" fillId="0" borderId="21" xfId="1653" applyFont="1" applyBorder="1" applyAlignment="1">
      <alignment vertical="center" wrapText="1"/>
    </xf>
    <xf numFmtId="0" fontId="42" fillId="0" borderId="21" xfId="1615" applyFont="1" applyBorder="1" applyAlignment="1">
      <alignment horizontal="center" vertical="center" wrapText="1"/>
    </xf>
    <xf numFmtId="0" fontId="44" fillId="0" borderId="21" xfId="1615" applyFont="1" applyBorder="1" applyAlignment="1">
      <alignment horizontal="center" vertical="center"/>
    </xf>
    <xf numFmtId="0" fontId="11" fillId="0" borderId="21" xfId="1653" applyFont="1" applyBorder="1" applyAlignment="1">
      <alignment horizontal="center" vertical="center"/>
    </xf>
    <xf numFmtId="3" fontId="44" fillId="0" borderId="21" xfId="1615" applyNumberFormat="1" applyFont="1" applyBorder="1" applyAlignment="1">
      <alignment horizontal="center" vertical="center"/>
    </xf>
    <xf numFmtId="3" fontId="42" fillId="0" borderId="21" xfId="1615" applyNumberFormat="1" applyFont="1" applyBorder="1" applyAlignment="1">
      <alignment horizontal="center" vertical="center"/>
    </xf>
    <xf numFmtId="0" fontId="59" fillId="0" borderId="0" xfId="1615" applyFont="1" applyAlignment="1">
      <alignment horizontal="center"/>
    </xf>
    <xf numFmtId="3" fontId="11" fillId="0" borderId="21" xfId="1653" applyNumberFormat="1" applyFont="1" applyBorder="1" applyAlignment="1">
      <alignment horizontal="center" vertical="center"/>
    </xf>
    <xf numFmtId="0" fontId="46" fillId="0" borderId="0" xfId="1615" applyFont="1" applyAlignment="1">
      <alignment vertical="center"/>
    </xf>
    <xf numFmtId="0" fontId="46" fillId="0" borderId="33" xfId="1615" applyFont="1" applyBorder="1" applyAlignment="1">
      <alignment horizontal="center" vertical="center"/>
    </xf>
    <xf numFmtId="0" fontId="46" fillId="0" borderId="33" xfId="1615" applyFont="1" applyBorder="1" applyAlignment="1">
      <alignment vertical="center"/>
    </xf>
    <xf numFmtId="0" fontId="109" fillId="0" borderId="33" xfId="1615" applyBorder="1" applyAlignment="1">
      <alignment horizontal="center" vertical="center"/>
    </xf>
    <xf numFmtId="3" fontId="43" fillId="0" borderId="33" xfId="1615" applyNumberFormat="1" applyFont="1" applyBorder="1" applyAlignment="1">
      <alignment horizontal="center" vertical="center"/>
    </xf>
    <xf numFmtId="0" fontId="50" fillId="0" borderId="0" xfId="1614" applyFont="1" applyAlignment="1">
      <alignment horizontal="center" vertical="center"/>
    </xf>
    <xf numFmtId="0" fontId="93" fillId="0" borderId="0" xfId="1448" applyFont="1" applyAlignment="1">
      <alignment horizontal="center" wrapText="1"/>
    </xf>
    <xf numFmtId="0" fontId="48" fillId="0" borderId="0" xfId="1614" applyFont="1" applyAlignment="1">
      <alignment vertical="center"/>
    </xf>
    <xf numFmtId="0" fontId="58" fillId="0" borderId="0" xfId="1614" applyFont="1" applyAlignment="1">
      <alignment horizontal="center" vertical="center"/>
    </xf>
    <xf numFmtId="0" fontId="58" fillId="0" borderId="0" xfId="1614" applyFont="1" applyAlignment="1">
      <alignment vertical="center"/>
    </xf>
    <xf numFmtId="3" fontId="98" fillId="0" borderId="0" xfId="1614" applyNumberFormat="1" applyFont="1" applyAlignment="1">
      <alignment horizontal="center" vertical="center"/>
    </xf>
    <xf numFmtId="0" fontId="98" fillId="0" borderId="0" xfId="1614" applyFont="1" applyAlignment="1">
      <alignment horizontal="center" vertical="center"/>
    </xf>
    <xf numFmtId="0" fontId="17" fillId="0" borderId="0" xfId="1614" applyFont="1" applyAlignment="1">
      <alignment horizontal="center"/>
    </xf>
    <xf numFmtId="0" fontId="89" fillId="0" borderId="0" xfId="1614" applyFont="1" applyAlignment="1">
      <alignment horizontal="center" vertical="center"/>
    </xf>
    <xf numFmtId="0" fontId="89" fillId="0" borderId="0" xfId="1614" applyFont="1" applyAlignment="1">
      <alignment vertical="center"/>
    </xf>
    <xf numFmtId="207" fontId="42" fillId="0" borderId="21" xfId="2549" applyNumberFormat="1" applyFont="1" applyFill="1" applyBorder="1" applyAlignment="1">
      <alignment horizontal="center" vertical="center" wrapText="1"/>
    </xf>
    <xf numFmtId="0" fontId="92" fillId="0" borderId="0" xfId="1448" applyFont="1" applyAlignment="1">
      <alignment horizontal="center" wrapText="1"/>
    </xf>
    <xf numFmtId="0" fontId="93" fillId="0" borderId="0" xfId="1448" applyFont="1" applyAlignment="1">
      <alignment wrapText="1"/>
    </xf>
    <xf numFmtId="0" fontId="100" fillId="0" borderId="0" xfId="1448" applyFont="1" applyAlignment="1">
      <alignment horizontal="center" wrapText="1"/>
    </xf>
    <xf numFmtId="0" fontId="99" fillId="0" borderId="0" xfId="1448" applyFont="1" applyAlignment="1">
      <alignment horizontal="center" wrapText="1"/>
    </xf>
    <xf numFmtId="0" fontId="99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/>
    </xf>
    <xf numFmtId="0" fontId="92" fillId="0" borderId="0" xfId="1448" applyFont="1" applyAlignment="1">
      <alignment horizontal="center" vertical="center"/>
    </xf>
    <xf numFmtId="0" fontId="92" fillId="0" borderId="0" xfId="1448" applyFont="1" applyAlignment="1">
      <alignment vertical="center" wrapText="1"/>
    </xf>
    <xf numFmtId="0" fontId="92" fillId="0" borderId="0" xfId="527" applyNumberFormat="1" applyFont="1" applyFill="1" applyBorder="1" applyAlignment="1">
      <alignment horizontal="center" wrapText="1"/>
    </xf>
    <xf numFmtId="165" fontId="93" fillId="0" borderId="0" xfId="1448" applyNumberFormat="1" applyFont="1" applyAlignment="1">
      <alignment wrapText="1"/>
    </xf>
    <xf numFmtId="165" fontId="93" fillId="0" borderId="0" xfId="527" applyNumberFormat="1" applyFont="1" applyFill="1" applyAlignment="1">
      <alignment wrapText="1"/>
    </xf>
    <xf numFmtId="0" fontId="93" fillId="0" borderId="0" xfId="1448" applyFont="1" applyAlignment="1">
      <alignment vertical="top" wrapText="1"/>
    </xf>
    <xf numFmtId="0" fontId="92" fillId="0" borderId="0" xfId="527" applyNumberFormat="1" applyFont="1" applyFill="1" applyAlignment="1">
      <alignment horizontal="center" wrapText="1"/>
    </xf>
    <xf numFmtId="0" fontId="93" fillId="0" borderId="0" xfId="527" applyNumberFormat="1" applyFont="1" applyFill="1" applyAlignment="1">
      <alignment horizontal="center" wrapText="1"/>
    </xf>
    <xf numFmtId="169" fontId="42" fillId="0" borderId="21" xfId="717" applyNumberFormat="1" applyFont="1" applyFill="1" applyBorder="1" applyAlignment="1" applyProtection="1">
      <alignment horizontal="center" vertical="center" wrapText="1"/>
    </xf>
    <xf numFmtId="165" fontId="42" fillId="0" borderId="21" xfId="1451" applyNumberFormat="1" applyFont="1" applyBorder="1" applyAlignment="1">
      <alignment horizontal="center" vertical="center" wrapText="1"/>
    </xf>
    <xf numFmtId="169" fontId="54" fillId="0" borderId="21" xfId="717" applyNumberFormat="1" applyFont="1" applyFill="1" applyBorder="1" applyAlignment="1" applyProtection="1">
      <alignment horizontal="center" vertical="center" wrapText="1"/>
    </xf>
    <xf numFmtId="0" fontId="42" fillId="0" borderId="21" xfId="1451" applyFont="1" applyBorder="1" applyAlignment="1">
      <alignment horizontal="center" vertical="center" wrapText="1"/>
    </xf>
    <xf numFmtId="169" fontId="42" fillId="0" borderId="21" xfId="728" applyFont="1" applyFill="1" applyBorder="1" applyAlignment="1" applyProtection="1">
      <alignment horizontal="center" vertical="center" wrapText="1"/>
    </xf>
    <xf numFmtId="3" fontId="42" fillId="0" borderId="21" xfId="1450" applyNumberFormat="1" applyFont="1" applyBorder="1" applyAlignment="1">
      <alignment horizontal="center" vertical="center" wrapText="1"/>
    </xf>
    <xf numFmtId="169" fontId="42" fillId="0" borderId="21" xfId="728" applyFont="1" applyFill="1" applyBorder="1" applyAlignment="1">
      <alignment horizontal="center" vertical="center" wrapText="1"/>
    </xf>
    <xf numFmtId="0" fontId="119" fillId="0" borderId="26" xfId="1451" applyFont="1" applyBorder="1"/>
    <xf numFmtId="0" fontId="119" fillId="0" borderId="36" xfId="1451" applyFont="1" applyBorder="1"/>
    <xf numFmtId="0" fontId="119" fillId="0" borderId="48" xfId="1451" applyFont="1" applyBorder="1"/>
    <xf numFmtId="0" fontId="119" fillId="0" borderId="28" xfId="1451" applyFont="1" applyBorder="1"/>
    <xf numFmtId="0" fontId="119" fillId="0" borderId="37" xfId="1451" applyFont="1" applyBorder="1"/>
    <xf numFmtId="0" fontId="114" fillId="0" borderId="37" xfId="1451" applyFont="1" applyBorder="1" applyAlignment="1">
      <alignment vertical="center"/>
    </xf>
    <xf numFmtId="0" fontId="119" fillId="0" borderId="34" xfId="1451" applyFont="1" applyBorder="1"/>
    <xf numFmtId="0" fontId="119" fillId="0" borderId="19" xfId="1451" applyFont="1" applyBorder="1"/>
    <xf numFmtId="0" fontId="114" fillId="0" borderId="19" xfId="1451" applyFont="1" applyBorder="1" applyAlignment="1">
      <alignment vertical="center"/>
    </xf>
    <xf numFmtId="0" fontId="114" fillId="0" borderId="19" xfId="1451" applyFont="1" applyBorder="1" applyAlignment="1">
      <alignment horizontal="center" vertical="center"/>
    </xf>
    <xf numFmtId="0" fontId="114" fillId="0" borderId="31" xfId="1451" applyFont="1" applyBorder="1" applyAlignment="1">
      <alignment vertical="center"/>
    </xf>
    <xf numFmtId="0" fontId="41" fillId="0" borderId="3" xfId="1448" applyFont="1" applyBorder="1" applyAlignment="1">
      <alignment horizontal="center" vertical="center"/>
    </xf>
    <xf numFmtId="0" fontId="41" fillId="0" borderId="3" xfId="1448" applyFont="1" applyBorder="1" applyAlignment="1">
      <alignment horizontal="left" vertical="center" wrapText="1"/>
    </xf>
    <xf numFmtId="0" fontId="41" fillId="0" borderId="3" xfId="1448" applyFont="1" applyBorder="1" applyAlignment="1">
      <alignment horizontal="center" vertical="center" wrapText="1"/>
    </xf>
    <xf numFmtId="169" fontId="41" fillId="0" borderId="3" xfId="715" applyNumberFormat="1" applyFont="1" applyFill="1" applyBorder="1" applyAlignment="1">
      <alignment horizontal="center" vertical="center" wrapText="1"/>
    </xf>
    <xf numFmtId="3" fontId="128" fillId="32" borderId="3" xfId="1448" applyNumberFormat="1" applyFont="1" applyFill="1" applyBorder="1" applyAlignment="1">
      <alignment horizontal="center" vertical="center" wrapText="1"/>
    </xf>
    <xf numFmtId="0" fontId="42" fillId="0" borderId="21" xfId="1451" applyFont="1" applyBorder="1" applyAlignment="1">
      <alignment horizontal="center" vertical="center"/>
    </xf>
    <xf numFmtId="0" fontId="134" fillId="0" borderId="21" xfId="1451" applyFont="1" applyBorder="1" applyAlignment="1">
      <alignment horizontal="left" vertical="center" wrapText="1"/>
    </xf>
    <xf numFmtId="0" fontId="42" fillId="33" borderId="21" xfId="1451" applyFont="1" applyFill="1" applyBorder="1" applyAlignment="1">
      <alignment horizontal="left" vertical="center" wrapText="1"/>
    </xf>
    <xf numFmtId="0" fontId="42" fillId="0" borderId="21" xfId="1451" applyFont="1" applyBorder="1" applyAlignment="1">
      <alignment horizontal="left" wrapText="1"/>
    </xf>
    <xf numFmtId="0" fontId="42" fillId="0" borderId="21" xfId="1450" applyFont="1" applyBorder="1" applyAlignment="1">
      <alignment horizontal="center" vertical="center"/>
    </xf>
    <xf numFmtId="0" fontId="42" fillId="0" borderId="21" xfId="1450" applyFont="1" applyBorder="1" applyAlignment="1">
      <alignment horizontal="left" wrapText="1"/>
    </xf>
    <xf numFmtId="0" fontId="112" fillId="0" borderId="21" xfId="1615" applyFont="1" applyBorder="1" applyAlignment="1">
      <alignment vertical="top" wrapText="1"/>
    </xf>
    <xf numFmtId="167" fontId="127" fillId="0" borderId="0" xfId="523" applyFont="1" applyFill="1" applyAlignment="1">
      <alignment horizontal="left" wrapText="1"/>
    </xf>
    <xf numFmtId="0" fontId="6" fillId="0" borderId="0" xfId="2673" applyAlignment="1">
      <alignment vertical="center" wrapText="1"/>
    </xf>
    <xf numFmtId="0" fontId="6" fillId="0" borderId="0" xfId="2673" applyAlignment="1">
      <alignment horizontal="center" vertical="center" wrapText="1"/>
    </xf>
    <xf numFmtId="0" fontId="6" fillId="0" borderId="28" xfId="2673" applyBorder="1" applyAlignment="1">
      <alignment vertical="center" wrapText="1"/>
    </xf>
    <xf numFmtId="0" fontId="132" fillId="0" borderId="0" xfId="2673" applyFont="1" applyAlignment="1">
      <alignment vertical="center" wrapText="1"/>
    </xf>
    <xf numFmtId="0" fontId="95" fillId="0" borderId="0" xfId="2673" applyFont="1" applyAlignment="1">
      <alignment vertical="center" wrapText="1"/>
    </xf>
    <xf numFmtId="2" fontId="103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2" fillId="0" borderId="28" xfId="2673" applyFont="1" applyBorder="1" applyAlignment="1">
      <alignment vertical="center" wrapText="1"/>
    </xf>
    <xf numFmtId="0" fontId="8" fillId="0" borderId="21" xfId="1615" applyFont="1" applyBorder="1" applyAlignment="1">
      <alignment horizontal="center" vertical="center"/>
    </xf>
    <xf numFmtId="0" fontId="119" fillId="33" borderId="0" xfId="1451" applyFont="1" applyFill="1"/>
    <xf numFmtId="0" fontId="119" fillId="33" borderId="26" xfId="1451" applyFont="1" applyFill="1" applyBorder="1"/>
    <xf numFmtId="0" fontId="119" fillId="33" borderId="36" xfId="1451" applyFont="1" applyFill="1" applyBorder="1"/>
    <xf numFmtId="0" fontId="119" fillId="33" borderId="48" xfId="1451" applyFont="1" applyFill="1" applyBorder="1"/>
    <xf numFmtId="0" fontId="119" fillId="33" borderId="28" xfId="1451" applyFont="1" applyFill="1" applyBorder="1"/>
    <xf numFmtId="0" fontId="119" fillId="33" borderId="37" xfId="1451" applyFont="1" applyFill="1" applyBorder="1"/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horizontal="center" vertical="center"/>
    </xf>
    <xf numFmtId="0" fontId="123" fillId="33" borderId="0" xfId="1451" applyFont="1" applyFill="1"/>
    <xf numFmtId="0" fontId="124" fillId="33" borderId="0" xfId="1451" applyFont="1" applyFill="1"/>
    <xf numFmtId="0" fontId="114" fillId="33" borderId="0" xfId="1451" applyFont="1" applyFill="1" applyAlignment="1">
      <alignment vertical="center"/>
    </xf>
    <xf numFmtId="0" fontId="114" fillId="33" borderId="37" xfId="1451" applyFont="1" applyFill="1" applyBorder="1" applyAlignment="1">
      <alignment vertical="center"/>
    </xf>
    <xf numFmtId="0" fontId="124" fillId="33" borderId="0" xfId="1451" applyFont="1" applyFill="1" applyAlignment="1">
      <alignment horizontal="center"/>
    </xf>
    <xf numFmtId="0" fontId="114" fillId="33" borderId="0" xfId="1451" applyFont="1" applyFill="1" applyAlignment="1">
      <alignment horizontal="center" vertical="center"/>
    </xf>
    <xf numFmtId="0" fontId="114" fillId="33" borderId="37" xfId="1451" applyFont="1" applyFill="1" applyBorder="1" applyAlignment="1">
      <alignment horizontal="center" vertical="center"/>
    </xf>
    <xf numFmtId="0" fontId="125" fillId="33" borderId="0" xfId="1451" applyFont="1" applyFill="1" applyAlignment="1">
      <alignment vertical="center"/>
    </xf>
    <xf numFmtId="0" fontId="125" fillId="33" borderId="37" xfId="1451" applyFont="1" applyFill="1" applyBorder="1" applyAlignment="1">
      <alignment vertical="center"/>
    </xf>
    <xf numFmtId="0" fontId="119" fillId="33" borderId="34" xfId="1451" applyFont="1" applyFill="1" applyBorder="1"/>
    <xf numFmtId="0" fontId="119" fillId="33" borderId="19" xfId="1451" applyFont="1" applyFill="1" applyBorder="1"/>
    <xf numFmtId="0" fontId="114" fillId="33" borderId="19" xfId="1451" applyFont="1" applyFill="1" applyBorder="1" applyAlignment="1">
      <alignment vertical="center"/>
    </xf>
    <xf numFmtId="0" fontId="114" fillId="33" borderId="19" xfId="1451" applyFont="1" applyFill="1" applyBorder="1" applyAlignment="1">
      <alignment horizontal="center" vertical="center"/>
    </xf>
    <xf numFmtId="0" fontId="114" fillId="33" borderId="31" xfId="1451" applyFont="1" applyFill="1" applyBorder="1" applyAlignment="1">
      <alignment vertical="center"/>
    </xf>
    <xf numFmtId="0" fontId="119" fillId="33" borderId="31" xfId="1451" applyFont="1" applyFill="1" applyBorder="1"/>
    <xf numFmtId="0" fontId="113" fillId="33" borderId="0" xfId="0" applyFont="1" applyFill="1" applyAlignment="1">
      <alignment horizontal="center"/>
    </xf>
    <xf numFmtId="0" fontId="113" fillId="33" borderId="26" xfId="0" applyFont="1" applyFill="1" applyBorder="1" applyAlignment="1">
      <alignment horizontal="center"/>
    </xf>
    <xf numFmtId="0" fontId="113" fillId="33" borderId="36" xfId="0" applyFont="1" applyFill="1" applyBorder="1" applyAlignment="1">
      <alignment horizontal="center"/>
    </xf>
    <xf numFmtId="0" fontId="113" fillId="33" borderId="28" xfId="0" applyFont="1" applyFill="1" applyBorder="1" applyAlignment="1">
      <alignment horizontal="center"/>
    </xf>
    <xf numFmtId="0" fontId="114" fillId="33" borderId="18" xfId="0" applyFont="1" applyFill="1" applyBorder="1" applyAlignment="1">
      <alignment horizontal="left"/>
    </xf>
    <xf numFmtId="0" fontId="113" fillId="33" borderId="37" xfId="0" applyFont="1" applyFill="1" applyBorder="1" applyAlignment="1">
      <alignment horizontal="center"/>
    </xf>
    <xf numFmtId="0" fontId="113" fillId="33" borderId="3" xfId="0" applyFont="1" applyFill="1" applyBorder="1" applyAlignment="1">
      <alignment horizontal="center"/>
    </xf>
    <xf numFmtId="0" fontId="135" fillId="33" borderId="0" xfId="0" applyFont="1" applyFill="1" applyAlignment="1">
      <alignment horizontal="center"/>
    </xf>
    <xf numFmtId="0" fontId="115" fillId="33" borderId="28" xfId="0" applyFont="1" applyFill="1" applyBorder="1" applyAlignment="1">
      <alignment horizontal="center"/>
    </xf>
    <xf numFmtId="0" fontId="115" fillId="33" borderId="0" xfId="0" applyFont="1" applyFill="1" applyAlignment="1">
      <alignment horizontal="center"/>
    </xf>
    <xf numFmtId="0" fontId="113" fillId="33" borderId="38" xfId="0" applyFont="1" applyFill="1" applyBorder="1" applyAlignment="1">
      <alignment horizontal="center"/>
    </xf>
    <xf numFmtId="0" fontId="90" fillId="33" borderId="40" xfId="0" applyFont="1" applyFill="1" applyBorder="1" applyAlignment="1">
      <alignment horizontal="center" vertical="center"/>
    </xf>
    <xf numFmtId="0" fontId="90" fillId="33" borderId="47" xfId="0" applyFont="1" applyFill="1" applyBorder="1" applyAlignment="1">
      <alignment horizontal="center" vertical="center"/>
    </xf>
    <xf numFmtId="0" fontId="113" fillId="33" borderId="3" xfId="0" applyFont="1" applyFill="1" applyBorder="1" applyAlignment="1">
      <alignment horizontal="center" vertical="center"/>
    </xf>
    <xf numFmtId="0" fontId="113" fillId="33" borderId="39" xfId="0" applyFont="1" applyFill="1" applyBorder="1" applyAlignment="1">
      <alignment horizontal="center" vertical="center"/>
    </xf>
    <xf numFmtId="0" fontId="116" fillId="33" borderId="0" xfId="0" applyFont="1" applyFill="1" applyAlignment="1">
      <alignment horizontal="center"/>
    </xf>
    <xf numFmtId="0" fontId="90" fillId="33" borderId="68" xfId="0" applyFont="1" applyFill="1" applyBorder="1" applyAlignment="1">
      <alignment horizontal="center" vertical="center"/>
    </xf>
    <xf numFmtId="0" fontId="113" fillId="33" borderId="3" xfId="0" applyFont="1" applyFill="1" applyBorder="1" applyAlignment="1">
      <alignment vertical="top" wrapText="1"/>
    </xf>
    <xf numFmtId="0" fontId="113" fillId="33" borderId="39" xfId="0" applyFont="1" applyFill="1" applyBorder="1" applyAlignment="1">
      <alignment vertical="top" wrapText="1"/>
    </xf>
    <xf numFmtId="0" fontId="117" fillId="33" borderId="69" xfId="0" applyFont="1" applyFill="1" applyBorder="1" applyAlignment="1">
      <alignment horizontal="center" vertical="center"/>
    </xf>
    <xf numFmtId="49" fontId="113" fillId="33" borderId="7" xfId="0" applyNumberFormat="1" applyFont="1" applyFill="1" applyBorder="1" applyAlignment="1">
      <alignment horizontal="center" vertical="top" wrapText="1"/>
    </xf>
    <xf numFmtId="49" fontId="113" fillId="33" borderId="41" xfId="0" applyNumberFormat="1" applyFont="1" applyFill="1" applyBorder="1" applyAlignment="1">
      <alignment horizontal="center" vertical="top" wrapText="1"/>
    </xf>
    <xf numFmtId="0" fontId="117" fillId="33" borderId="70" xfId="0" applyFont="1" applyFill="1" applyBorder="1" applyAlignment="1">
      <alignment horizontal="center" vertical="center"/>
    </xf>
    <xf numFmtId="0" fontId="113" fillId="33" borderId="7" xfId="0" applyFont="1" applyFill="1" applyBorder="1" applyAlignment="1">
      <alignment horizontal="center" vertical="top" wrapText="1"/>
    </xf>
    <xf numFmtId="0" fontId="113" fillId="33" borderId="41" xfId="0" applyFont="1" applyFill="1" applyBorder="1" applyAlignment="1">
      <alignment horizontal="center" vertical="top" wrapText="1"/>
    </xf>
    <xf numFmtId="0" fontId="118" fillId="33" borderId="71" xfId="0" applyFont="1" applyFill="1" applyBorder="1" applyAlignment="1">
      <alignment horizontal="center" vertical="top" wrapText="1"/>
    </xf>
    <xf numFmtId="0" fontId="118" fillId="33" borderId="72" xfId="0" applyFont="1" applyFill="1" applyBorder="1" applyAlignment="1">
      <alignment horizontal="center" vertical="top" wrapText="1"/>
    </xf>
    <xf numFmtId="0" fontId="113" fillId="33" borderId="0" xfId="0" applyFont="1" applyFill="1" applyAlignment="1">
      <alignment vertical="top" wrapText="1"/>
    </xf>
    <xf numFmtId="0" fontId="113" fillId="33" borderId="37" xfId="0" applyFont="1" applyFill="1" applyBorder="1" applyAlignment="1">
      <alignment vertical="top" wrapText="1"/>
    </xf>
    <xf numFmtId="0" fontId="113" fillId="33" borderId="42" xfId="0" applyFont="1" applyFill="1" applyBorder="1" applyAlignment="1">
      <alignment horizontal="center"/>
    </xf>
    <xf numFmtId="0" fontId="113" fillId="33" borderId="43" xfId="0" applyFont="1" applyFill="1" applyBorder="1" applyAlignment="1">
      <alignment vertical="top" wrapText="1"/>
    </xf>
    <xf numFmtId="0" fontId="113" fillId="33" borderId="44" xfId="0" applyFont="1" applyFill="1" applyBorder="1" applyAlignment="1">
      <alignment vertical="top" wrapText="1"/>
    </xf>
    <xf numFmtId="0" fontId="113" fillId="33" borderId="45" xfId="0" applyFont="1" applyFill="1" applyBorder="1" applyAlignment="1">
      <alignment vertical="top" wrapText="1"/>
    </xf>
    <xf numFmtId="0" fontId="118" fillId="33" borderId="28" xfId="0" applyFont="1" applyFill="1" applyBorder="1" applyAlignment="1">
      <alignment horizontal="center"/>
    </xf>
    <xf numFmtId="0" fontId="118" fillId="33" borderId="0" xfId="0" applyFont="1" applyFill="1" applyAlignment="1">
      <alignment horizontal="center"/>
    </xf>
    <xf numFmtId="0" fontId="113" fillId="33" borderId="39" xfId="0" applyFont="1" applyFill="1" applyBorder="1" applyAlignment="1">
      <alignment horizontal="center"/>
    </xf>
    <xf numFmtId="20" fontId="113" fillId="33" borderId="39" xfId="0" applyNumberFormat="1" applyFont="1" applyFill="1" applyBorder="1" applyAlignment="1">
      <alignment horizontal="center"/>
    </xf>
    <xf numFmtId="0" fontId="113" fillId="33" borderId="42" xfId="0" applyFont="1" applyFill="1" applyBorder="1" applyAlignment="1">
      <alignment horizontal="center" vertical="center" wrapText="1"/>
    </xf>
    <xf numFmtId="0" fontId="118" fillId="33" borderId="34" xfId="0" applyFont="1" applyFill="1" applyBorder="1" applyAlignment="1">
      <alignment horizontal="center"/>
    </xf>
    <xf numFmtId="0" fontId="118" fillId="33" borderId="19" xfId="0" applyFont="1" applyFill="1" applyBorder="1" applyAlignment="1">
      <alignment horizontal="center"/>
    </xf>
    <xf numFmtId="0" fontId="113" fillId="33" borderId="19" xfId="0" applyFont="1" applyFill="1" applyBorder="1" applyAlignment="1">
      <alignment horizontal="center"/>
    </xf>
    <xf numFmtId="0" fontId="113" fillId="33" borderId="46" xfId="0" applyFont="1" applyFill="1" applyBorder="1" applyAlignment="1">
      <alignment horizontal="center"/>
    </xf>
    <xf numFmtId="0" fontId="145" fillId="0" borderId="7" xfId="2673" applyFont="1" applyBorder="1" applyAlignment="1">
      <alignment horizontal="center" vertical="center" wrapText="1"/>
    </xf>
    <xf numFmtId="0" fontId="95" fillId="0" borderId="0" xfId="2673" applyFont="1" applyAlignment="1">
      <alignment horizontal="left" vertical="center" wrapText="1"/>
    </xf>
    <xf numFmtId="0" fontId="51" fillId="0" borderId="21" xfId="1450" applyFont="1" applyBorder="1" applyAlignment="1">
      <alignment horizontal="center" wrapText="1"/>
    </xf>
    <xf numFmtId="0" fontId="42" fillId="0" borderId="21" xfId="1450" applyFont="1" applyBorder="1" applyAlignment="1">
      <alignment horizontal="center" vertical="center" wrapText="1"/>
    </xf>
    <xf numFmtId="3" fontId="42" fillId="0" borderId="21" xfId="1451" applyNumberFormat="1" applyFont="1" applyBorder="1" applyAlignment="1">
      <alignment horizontal="center" vertical="center" wrapText="1"/>
    </xf>
    <xf numFmtId="165" fontId="42" fillId="0" borderId="21" xfId="1450" applyNumberFormat="1" applyFont="1" applyBorder="1" applyAlignment="1">
      <alignment horizontal="center" vertical="center" wrapText="1"/>
    </xf>
    <xf numFmtId="3" fontId="42" fillId="0" borderId="0" xfId="1451" applyNumberFormat="1" applyFont="1" applyAlignment="1">
      <alignment horizontal="center" vertical="center" wrapText="1"/>
    </xf>
    <xf numFmtId="0" fontId="19" fillId="0" borderId="0" xfId="1649"/>
    <xf numFmtId="3" fontId="134" fillId="0" borderId="21" xfId="1451" applyNumberFormat="1" applyFont="1" applyBorder="1" applyAlignment="1">
      <alignment horizontal="center" vertical="center" wrapText="1"/>
    </xf>
    <xf numFmtId="3" fontId="8" fillId="0" borderId="21" xfId="1615" applyNumberFormat="1" applyFont="1" applyBorder="1" applyAlignment="1">
      <alignment horizontal="center" vertical="center"/>
    </xf>
    <xf numFmtId="0" fontId="7" fillId="0" borderId="0" xfId="2670" applyAlignment="1">
      <alignment horizontal="center" vertical="center"/>
    </xf>
    <xf numFmtId="0" fontId="141" fillId="36" borderId="0" xfId="2670" applyFont="1" applyFill="1" applyAlignment="1">
      <alignment horizontal="left" vertical="center"/>
    </xf>
    <xf numFmtId="0" fontId="141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center" vertical="center"/>
    </xf>
    <xf numFmtId="0" fontId="143" fillId="36" borderId="0" xfId="2670" applyFont="1" applyFill="1" applyAlignment="1">
      <alignment horizontal="left" vertical="center"/>
    </xf>
    <xf numFmtId="0" fontId="143" fillId="36" borderId="0" xfId="2670" applyFont="1" applyFill="1" applyAlignment="1">
      <alignment horizontal="center" vertical="center"/>
    </xf>
    <xf numFmtId="0" fontId="143" fillId="36" borderId="0" xfId="2670" applyFont="1" applyFill="1" applyAlignment="1">
      <alignment horizontal="right" vertical="center"/>
    </xf>
    <xf numFmtId="9" fontId="144" fillId="36" borderId="0" xfId="2671" applyFont="1" applyFill="1" applyBorder="1" applyAlignment="1" applyProtection="1">
      <alignment horizontal="right" vertical="center"/>
    </xf>
    <xf numFmtId="167" fontId="143" fillId="36" borderId="0" xfId="2672" applyFont="1" applyFill="1" applyBorder="1" applyAlignment="1" applyProtection="1">
      <alignment horizontal="right" vertical="center"/>
    </xf>
    <xf numFmtId="167" fontId="144" fillId="36" borderId="0" xfId="2672" applyFont="1" applyFill="1" applyBorder="1" applyAlignment="1" applyProtection="1">
      <alignment horizontal="right" vertical="center"/>
    </xf>
    <xf numFmtId="10" fontId="144" fillId="36" borderId="0" xfId="2671" applyNumberFormat="1" applyFont="1" applyFill="1" applyBorder="1" applyAlignment="1" applyProtection="1">
      <alignment horizontal="right" vertical="center"/>
    </xf>
    <xf numFmtId="169" fontId="143" fillId="36" borderId="0" xfId="2672" applyNumberFormat="1" applyFont="1" applyFill="1" applyBorder="1" applyAlignment="1" applyProtection="1">
      <alignment horizontal="right" vertical="center"/>
    </xf>
    <xf numFmtId="0" fontId="137" fillId="0" borderId="0" xfId="2670" applyFont="1" applyAlignment="1">
      <alignment horizontal="left" vertical="center"/>
    </xf>
    <xf numFmtId="0" fontId="140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0" fillId="0" borderId="0" xfId="1538"/>
    <xf numFmtId="167" fontId="110" fillId="0" borderId="0" xfId="1538" applyNumberFormat="1"/>
    <xf numFmtId="0" fontId="59" fillId="0" borderId="0" xfId="1538" applyFont="1"/>
    <xf numFmtId="0" fontId="126" fillId="0" borderId="0" xfId="1538" applyFont="1"/>
    <xf numFmtId="0" fontId="50" fillId="0" borderId="44" xfId="1538" applyFont="1" applyBorder="1" applyAlignment="1">
      <alignment horizontal="left"/>
    </xf>
    <xf numFmtId="0" fontId="110" fillId="38" borderId="3" xfId="1538" applyFill="1" applyBorder="1" applyAlignment="1">
      <alignment vertical="center"/>
    </xf>
    <xf numFmtId="0" fontId="110" fillId="38" borderId="0" xfId="1538" applyFill="1"/>
    <xf numFmtId="0" fontId="59" fillId="38" borderId="0" xfId="1538" applyFont="1" applyFill="1"/>
    <xf numFmtId="0" fontId="101" fillId="0" borderId="0" xfId="1538" applyFont="1" applyAlignment="1">
      <alignment horizontal="center" vertical="center" wrapText="1"/>
    </xf>
    <xf numFmtId="0" fontId="110" fillId="38" borderId="3" xfId="1538" applyFill="1" applyBorder="1" applyAlignment="1">
      <alignment horizontal="center" vertical="center"/>
    </xf>
    <xf numFmtId="0" fontId="110" fillId="0" borderId="0" xfId="1538" applyAlignment="1">
      <alignment horizontal="center" vertical="center"/>
    </xf>
    <xf numFmtId="1" fontId="110" fillId="0" borderId="0" xfId="1538" applyNumberFormat="1"/>
    <xf numFmtId="0" fontId="110" fillId="0" borderId="3" xfId="1538" applyBorder="1"/>
    <xf numFmtId="167" fontId="0" fillId="0" borderId="3" xfId="1026" applyFont="1" applyFill="1" applyBorder="1" applyProtection="1"/>
    <xf numFmtId="167" fontId="110" fillId="0" borderId="3" xfId="1538" applyNumberFormat="1" applyBorder="1"/>
    <xf numFmtId="167" fontId="138" fillId="0" borderId="3" xfId="1026" applyFont="1" applyBorder="1" applyProtection="1"/>
    <xf numFmtId="167" fontId="0" fillId="0" borderId="3" xfId="1026" applyFont="1" applyBorder="1" applyProtection="1"/>
    <xf numFmtId="167" fontId="126" fillId="0" borderId="3" xfId="1538" applyNumberFormat="1" applyFont="1" applyBorder="1"/>
    <xf numFmtId="0" fontId="59" fillId="0" borderId="3" xfId="1538" applyFont="1" applyBorder="1"/>
    <xf numFmtId="165" fontId="110" fillId="0" borderId="3" xfId="1538" applyNumberFormat="1" applyBorder="1"/>
    <xf numFmtId="167" fontId="102" fillId="0" borderId="3" xfId="1026" applyFont="1" applyFill="1" applyBorder="1" applyProtection="1"/>
    <xf numFmtId="0" fontId="47" fillId="0" borderId="0" xfId="1538" applyFont="1"/>
    <xf numFmtId="0" fontId="47" fillId="0" borderId="3" xfId="1538" applyFont="1" applyBorder="1" applyAlignment="1">
      <alignment horizontal="center"/>
    </xf>
    <xf numFmtId="167" fontId="47" fillId="0" borderId="3" xfId="1538" applyNumberFormat="1" applyFont="1" applyBorder="1"/>
    <xf numFmtId="0" fontId="110" fillId="29" borderId="0" xfId="1538" applyFill="1"/>
    <xf numFmtId="0" fontId="47" fillId="0" borderId="0" xfId="1538" applyFont="1" applyAlignment="1">
      <alignment horizontal="center"/>
    </xf>
    <xf numFmtId="167" fontId="47" fillId="0" borderId="0" xfId="1538" applyNumberFormat="1" applyFont="1"/>
    <xf numFmtId="0" fontId="110" fillId="29" borderId="3" xfId="1538" applyFill="1" applyBorder="1"/>
    <xf numFmtId="169" fontId="110" fillId="29" borderId="3" xfId="1538" applyNumberFormat="1" applyFill="1" applyBorder="1" applyAlignment="1">
      <alignment horizontal="right"/>
    </xf>
    <xf numFmtId="43" fontId="110" fillId="0" borderId="0" xfId="1538" applyNumberFormat="1"/>
    <xf numFmtId="167" fontId="110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0" fillId="29" borderId="3" xfId="1538" applyNumberFormat="1" applyFill="1" applyBorder="1"/>
    <xf numFmtId="10" fontId="110" fillId="29" borderId="3" xfId="1538" applyNumberFormat="1" applyFill="1" applyBorder="1"/>
    <xf numFmtId="0" fontId="147" fillId="0" borderId="0" xfId="1614" applyFont="1" applyAlignment="1">
      <alignment horizontal="center"/>
    </xf>
    <xf numFmtId="0" fontId="148" fillId="0" borderId="0" xfId="1614" applyFont="1" applyAlignment="1">
      <alignment horizontal="center" vertical="center"/>
    </xf>
    <xf numFmtId="0" fontId="149" fillId="0" borderId="0" xfId="1614" applyFont="1" applyAlignment="1">
      <alignment horizontal="left" vertical="center"/>
    </xf>
    <xf numFmtId="0" fontId="149" fillId="0" borderId="0" xfId="1614" applyFont="1" applyAlignment="1">
      <alignment vertical="center"/>
    </xf>
    <xf numFmtId="0" fontId="150" fillId="0" borderId="0" xfId="1614" applyFont="1" applyAlignment="1">
      <alignment horizontal="center" vertical="center"/>
    </xf>
    <xf numFmtId="3" fontId="148" fillId="0" borderId="0" xfId="1614" applyNumberFormat="1" applyFont="1" applyAlignment="1">
      <alignment horizontal="center" vertical="center"/>
    </xf>
    <xf numFmtId="0" fontId="151" fillId="0" borderId="0" xfId="1614" applyFont="1" applyAlignment="1">
      <alignment horizontal="center" vertical="center"/>
    </xf>
    <xf numFmtId="0" fontId="150" fillId="0" borderId="0" xfId="1614" applyFont="1" applyAlignment="1">
      <alignment horizontal="center"/>
    </xf>
    <xf numFmtId="0" fontId="148" fillId="0" borderId="0" xfId="1614" applyFont="1" applyAlignment="1">
      <alignment horizontal="center"/>
    </xf>
    <xf numFmtId="3" fontId="147" fillId="0" borderId="0" xfId="1614" applyNumberFormat="1" applyFont="1" applyAlignment="1">
      <alignment horizontal="center"/>
    </xf>
    <xf numFmtId="0" fontId="152" fillId="0" borderId="0" xfId="1614" applyFont="1"/>
    <xf numFmtId="167" fontId="152" fillId="0" borderId="0" xfId="1652" applyNumberFormat="1" applyFont="1"/>
    <xf numFmtId="0" fontId="152" fillId="0" borderId="0" xfId="1614" applyFont="1" applyAlignment="1">
      <alignment horizontal="left" vertical="center"/>
    </xf>
    <xf numFmtId="0" fontId="152" fillId="0" borderId="0" xfId="1614" applyFont="1" applyAlignment="1">
      <alignment horizontal="center" vertical="center"/>
    </xf>
    <xf numFmtId="3" fontId="149" fillId="0" borderId="0" xfId="1614" applyNumberFormat="1" applyFont="1" applyAlignment="1">
      <alignment horizontal="left" vertical="center"/>
    </xf>
    <xf numFmtId="0" fontId="152" fillId="0" borderId="0" xfId="1614" applyFont="1" applyAlignment="1">
      <alignment horizontal="center"/>
    </xf>
    <xf numFmtId="0" fontId="149" fillId="0" borderId="0" xfId="1614" applyFont="1" applyAlignment="1">
      <alignment horizontal="center"/>
    </xf>
    <xf numFmtId="0" fontId="152" fillId="0" borderId="0" xfId="1614" applyFont="1" applyAlignment="1">
      <alignment horizontal="center" vertical="center" wrapText="1"/>
    </xf>
    <xf numFmtId="0" fontId="149" fillId="0" borderId="0" xfId="1614" applyFont="1" applyAlignment="1">
      <alignment horizontal="center" vertical="center" wrapText="1"/>
    </xf>
    <xf numFmtId="3" fontId="148" fillId="0" borderId="0" xfId="1614" applyNumberFormat="1" applyFont="1" applyAlignment="1">
      <alignment vertical="center"/>
    </xf>
    <xf numFmtId="0" fontId="149" fillId="0" borderId="20" xfId="1615" applyFont="1" applyBorder="1" applyAlignment="1">
      <alignment horizontal="center" vertical="center"/>
    </xf>
    <xf numFmtId="0" fontId="149" fillId="0" borderId="21" xfId="1615" applyFont="1" applyBorder="1" applyAlignment="1">
      <alignment horizontal="left" vertical="center" wrapText="1"/>
    </xf>
    <xf numFmtId="0" fontId="148" fillId="0" borderId="21" xfId="1614" applyFont="1" applyBorder="1" applyAlignment="1">
      <alignment horizontal="center" vertical="center" wrapText="1"/>
    </xf>
    <xf numFmtId="0" fontId="155" fillId="0" borderId="21" xfId="1614" applyFont="1" applyBorder="1" applyAlignment="1">
      <alignment horizontal="center" vertical="center"/>
    </xf>
    <xf numFmtId="3" fontId="155" fillId="0" borderId="21" xfId="1614" applyNumberFormat="1" applyFont="1" applyBorder="1" applyAlignment="1">
      <alignment horizontal="center" vertical="center"/>
    </xf>
    <xf numFmtId="3" fontId="148" fillId="0" borderId="21" xfId="1614" applyNumberFormat="1" applyFont="1" applyBorder="1" applyAlignment="1">
      <alignment horizontal="center" vertical="center"/>
    </xf>
    <xf numFmtId="3" fontId="148" fillId="0" borderId="22" xfId="1614" applyNumberFormat="1" applyFont="1" applyBorder="1" applyAlignment="1">
      <alignment horizontal="center" vertical="center"/>
    </xf>
    <xf numFmtId="3" fontId="148" fillId="0" borderId="0" xfId="1614" applyNumberFormat="1" applyFont="1" applyAlignment="1">
      <alignment horizontal="center"/>
    </xf>
    <xf numFmtId="3" fontId="147" fillId="0" borderId="0" xfId="1614" applyNumberFormat="1" applyFont="1" applyAlignment="1">
      <alignment horizontal="center" vertical="center"/>
    </xf>
    <xf numFmtId="0" fontId="155" fillId="0" borderId="0" xfId="1614" applyFont="1" applyAlignment="1">
      <alignment horizontal="center"/>
    </xf>
    <xf numFmtId="0" fontId="150" fillId="0" borderId="21" xfId="1653" applyFont="1" applyBorder="1" applyAlignment="1">
      <alignment horizontal="center" vertical="center"/>
    </xf>
    <xf numFmtId="0" fontId="148" fillId="0" borderId="20" xfId="1652" applyFont="1" applyBorder="1" applyAlignment="1">
      <alignment horizontal="center" vertical="center"/>
    </xf>
    <xf numFmtId="0" fontId="152" fillId="0" borderId="20" xfId="1652" applyFont="1" applyBorder="1" applyAlignment="1">
      <alignment horizontal="center" vertical="center"/>
    </xf>
    <xf numFmtId="0" fontId="152" fillId="0" borderId="21" xfId="1652" applyFont="1" applyBorder="1" applyAlignment="1">
      <alignment vertical="center" wrapText="1"/>
    </xf>
    <xf numFmtId="0" fontId="155" fillId="0" borderId="21" xfId="1652" applyFont="1" applyBorder="1" applyAlignment="1">
      <alignment horizontal="center" vertical="center"/>
    </xf>
    <xf numFmtId="0" fontId="155" fillId="0" borderId="49" xfId="1652" applyFont="1" applyBorder="1" applyAlignment="1">
      <alignment horizontal="center" vertical="center"/>
    </xf>
    <xf numFmtId="0" fontId="155" fillId="0" borderId="3" xfId="1652" applyFont="1" applyBorder="1" applyAlignment="1">
      <alignment vertical="center" wrapText="1"/>
    </xf>
    <xf numFmtId="0" fontId="148" fillId="0" borderId="3" xfId="1614" applyFont="1" applyBorder="1" applyAlignment="1">
      <alignment horizontal="center" vertical="center" wrapText="1"/>
    </xf>
    <xf numFmtId="0" fontId="155" fillId="0" borderId="3" xfId="1614" applyFont="1" applyBorder="1" applyAlignment="1">
      <alignment horizontal="center" vertical="center"/>
    </xf>
    <xf numFmtId="0" fontId="155" fillId="0" borderId="3" xfId="1652" applyFont="1" applyBorder="1" applyAlignment="1">
      <alignment horizontal="center" vertical="center"/>
    </xf>
    <xf numFmtId="207" fontId="155" fillId="0" borderId="3" xfId="1614" applyNumberFormat="1" applyFont="1" applyBorder="1" applyAlignment="1">
      <alignment horizontal="center" vertical="center"/>
    </xf>
    <xf numFmtId="3" fontId="148" fillId="0" borderId="3" xfId="1614" applyNumberFormat="1" applyFont="1" applyBorder="1" applyAlignment="1">
      <alignment horizontal="center" vertical="center"/>
    </xf>
    <xf numFmtId="3" fontId="148" fillId="0" borderId="39" xfId="1614" applyNumberFormat="1" applyFont="1" applyBorder="1" applyAlignment="1">
      <alignment horizontal="center" vertical="center"/>
    </xf>
    <xf numFmtId="0" fontId="155" fillId="0" borderId="20" xfId="1652" applyFont="1" applyBorder="1" applyAlignment="1">
      <alignment horizontal="center" vertical="center"/>
    </xf>
    <xf numFmtId="0" fontId="155" fillId="0" borderId="21" xfId="1652" applyFont="1" applyBorder="1" applyAlignment="1">
      <alignment vertical="center" wrapText="1"/>
    </xf>
    <xf numFmtId="0" fontId="148" fillId="0" borderId="23" xfId="1614" applyFont="1" applyBorder="1" applyAlignment="1">
      <alignment horizontal="center" vertical="center"/>
    </xf>
    <xf numFmtId="0" fontId="148" fillId="0" borderId="24" xfId="1614" applyFont="1" applyBorder="1" applyAlignment="1">
      <alignment horizontal="left" vertical="center"/>
    </xf>
    <xf numFmtId="0" fontId="148" fillId="0" borderId="24" xfId="1614" applyFont="1" applyBorder="1" applyAlignment="1">
      <alignment vertical="center"/>
    </xf>
    <xf numFmtId="0" fontId="155" fillId="0" borderId="24" xfId="1614" applyFont="1" applyBorder="1" applyAlignment="1">
      <alignment horizontal="center" vertical="center"/>
    </xf>
    <xf numFmtId="3" fontId="148" fillId="0" borderId="24" xfId="1614" applyNumberFormat="1" applyFont="1" applyBorder="1" applyAlignment="1">
      <alignment horizontal="center" vertical="center"/>
    </xf>
    <xf numFmtId="3" fontId="148" fillId="0" borderId="25" xfId="1614" applyNumberFormat="1" applyFont="1" applyBorder="1" applyAlignment="1">
      <alignment horizontal="center" vertical="center"/>
    </xf>
    <xf numFmtId="0" fontId="150" fillId="0" borderId="26" xfId="1614" applyFont="1" applyBorder="1" applyAlignment="1">
      <alignment horizontal="center" vertical="center"/>
    </xf>
    <xf numFmtId="37" fontId="152" fillId="0" borderId="27" xfId="1614" applyNumberFormat="1" applyFont="1" applyBorder="1" applyAlignment="1">
      <alignment horizontal="center"/>
    </xf>
    <xf numFmtId="37" fontId="150" fillId="0" borderId="27" xfId="1614" applyNumberFormat="1" applyFont="1" applyBorder="1" applyAlignment="1">
      <alignment horizontal="center"/>
    </xf>
    <xf numFmtId="0" fontId="150" fillId="0" borderId="28" xfId="1614" applyFont="1" applyBorder="1" applyAlignment="1">
      <alignment horizontal="center" vertical="center"/>
    </xf>
    <xf numFmtId="37" fontId="152" fillId="0" borderId="29" xfId="1614" applyNumberFormat="1" applyFont="1" applyBorder="1" applyAlignment="1">
      <alignment horizontal="center"/>
    </xf>
    <xf numFmtId="37" fontId="150" fillId="0" borderId="29" xfId="1614" applyNumberFormat="1" applyFont="1" applyBorder="1" applyAlignment="1">
      <alignment horizontal="center"/>
    </xf>
    <xf numFmtId="37" fontId="156" fillId="0" borderId="30" xfId="1614" applyNumberFormat="1" applyFont="1" applyBorder="1" applyAlignment="1">
      <alignment horizontal="center"/>
    </xf>
    <xf numFmtId="37" fontId="156" fillId="0" borderId="32" xfId="1614" applyNumberFormat="1" applyFont="1" applyBorder="1" applyAlignment="1">
      <alignment horizontal="center"/>
    </xf>
    <xf numFmtId="0" fontId="156" fillId="0" borderId="34" xfId="1614" applyFont="1" applyBorder="1" applyAlignment="1">
      <alignment vertical="center"/>
    </xf>
    <xf numFmtId="0" fontId="150" fillId="0" borderId="19" xfId="1614" applyFont="1" applyBorder="1"/>
    <xf numFmtId="0" fontId="150" fillId="0" borderId="19" xfId="1614" applyFont="1" applyBorder="1" applyAlignment="1">
      <alignment horizontal="center"/>
    </xf>
    <xf numFmtId="0" fontId="150" fillId="0" borderId="19" xfId="1614" applyFont="1" applyBorder="1" applyAlignment="1">
      <alignment horizontal="right"/>
    </xf>
    <xf numFmtId="0" fontId="150" fillId="0" borderId="31" xfId="1614" applyFont="1" applyBorder="1" applyAlignment="1">
      <alignment horizontal="right"/>
    </xf>
    <xf numFmtId="0" fontId="148" fillId="0" borderId="0" xfId="1614" applyFont="1" applyAlignment="1">
      <alignment horizontal="left" vertical="center"/>
    </xf>
    <xf numFmtId="0" fontId="148" fillId="0" borderId="0" xfId="1614" applyFont="1" applyAlignment="1">
      <alignment vertical="center"/>
    </xf>
    <xf numFmtId="0" fontId="155" fillId="0" borderId="0" xfId="1614" applyFont="1" applyAlignment="1">
      <alignment horizontal="center" vertical="center"/>
    </xf>
    <xf numFmtId="165" fontId="155" fillId="0" borderId="0" xfId="1652" applyNumberFormat="1" applyFont="1" applyAlignment="1">
      <alignment vertical="center"/>
    </xf>
    <xf numFmtId="0" fontId="150" fillId="0" borderId="0" xfId="1652" applyFont="1" applyAlignment="1">
      <alignment horizontal="right"/>
    </xf>
    <xf numFmtId="0" fontId="157" fillId="0" borderId="0" xfId="1644" applyFont="1" applyAlignment="1">
      <alignment horizontal="center" vertical="center"/>
    </xf>
    <xf numFmtId="0" fontId="155" fillId="0" borderId="0" xfId="1652" applyFont="1" applyAlignment="1">
      <alignment vertical="center"/>
    </xf>
    <xf numFmtId="0" fontId="158" fillId="39" borderId="83" xfId="2670" applyFont="1" applyFill="1" applyBorder="1" applyAlignment="1">
      <alignment horizontal="left" vertical="center"/>
    </xf>
    <xf numFmtId="0" fontId="158" fillId="39" borderId="84" xfId="2670" applyFont="1" applyFill="1" applyBorder="1" applyAlignment="1">
      <alignment horizontal="center" vertical="center"/>
    </xf>
    <xf numFmtId="0" fontId="158" fillId="39" borderId="86" xfId="2670" applyFont="1" applyFill="1" applyBorder="1" applyAlignment="1">
      <alignment horizontal="left" vertical="center"/>
    </xf>
    <xf numFmtId="0" fontId="158" fillId="39" borderId="82" xfId="2670" applyFont="1" applyFill="1" applyBorder="1" applyAlignment="1">
      <alignment horizontal="center" vertical="center"/>
    </xf>
    <xf numFmtId="0" fontId="158" fillId="39" borderId="88" xfId="2670" applyFont="1" applyFill="1" applyBorder="1" applyAlignment="1">
      <alignment horizontal="left" vertical="center"/>
    </xf>
    <xf numFmtId="0" fontId="158" fillId="39" borderId="89" xfId="2670" applyFont="1" applyFill="1" applyBorder="1" applyAlignment="1">
      <alignment horizontal="center" vertical="center"/>
    </xf>
    <xf numFmtId="167" fontId="139" fillId="40" borderId="85" xfId="2672" applyFont="1" applyFill="1" applyBorder="1" applyAlignment="1" applyProtection="1">
      <alignment horizontal="right" vertical="center" wrapText="1"/>
      <protection locked="0"/>
    </xf>
    <xf numFmtId="167" fontId="139" fillId="40" borderId="87" xfId="2672" applyFont="1" applyFill="1" applyBorder="1" applyAlignment="1" applyProtection="1">
      <alignment horizontal="right" vertical="center"/>
      <protection locked="0"/>
    </xf>
    <xf numFmtId="169" fontId="139" fillId="40" borderId="87" xfId="2672" applyNumberFormat="1" applyFont="1" applyFill="1" applyBorder="1" applyAlignment="1" applyProtection="1">
      <alignment horizontal="right" vertical="center"/>
      <protection locked="0"/>
    </xf>
    <xf numFmtId="169" fontId="139" fillId="40" borderId="90" xfId="2672" applyNumberFormat="1" applyFont="1" applyFill="1" applyBorder="1" applyAlignment="1" applyProtection="1">
      <alignment horizontal="right" vertical="center"/>
      <protection locked="0"/>
    </xf>
    <xf numFmtId="0" fontId="119" fillId="0" borderId="0" xfId="1451" applyFont="1"/>
    <xf numFmtId="0" fontId="120" fillId="0" borderId="0" xfId="1451" applyFont="1" applyAlignment="1">
      <alignment vertical="center"/>
    </xf>
    <xf numFmtId="0" fontId="146" fillId="0" borderId="0" xfId="1451" applyFont="1"/>
    <xf numFmtId="0" fontId="121" fillId="0" borderId="0" xfId="1451" applyFont="1" applyAlignment="1">
      <alignment vertical="center"/>
    </xf>
    <xf numFmtId="0" fontId="122" fillId="0" borderId="0" xfId="1451" applyFont="1" applyAlignment="1">
      <alignment horizontal="center" vertical="center"/>
    </xf>
    <xf numFmtId="0" fontId="123" fillId="0" borderId="0" xfId="1451" applyFont="1"/>
    <xf numFmtId="0" fontId="124" fillId="0" borderId="0" xfId="1451" applyFont="1"/>
    <xf numFmtId="0" fontId="114" fillId="0" borderId="0" xfId="1451" applyFont="1" applyAlignment="1">
      <alignment vertical="center"/>
    </xf>
    <xf numFmtId="0" fontId="114" fillId="0" borderId="0" xfId="1451" applyFont="1" applyAlignment="1">
      <alignment horizontal="center" vertical="center"/>
    </xf>
    <xf numFmtId="0" fontId="119" fillId="0" borderId="0" xfId="1451" applyFont="1" applyAlignment="1">
      <alignment horizontal="center" vertical="center"/>
    </xf>
    <xf numFmtId="0" fontId="119" fillId="0" borderId="0" xfId="1451" applyFont="1" applyAlignment="1">
      <alignment horizontal="center"/>
    </xf>
    <xf numFmtId="0" fontId="121" fillId="35" borderId="0" xfId="1451" applyFont="1" applyFill="1" applyAlignment="1">
      <alignment vertical="center"/>
    </xf>
    <xf numFmtId="0" fontId="124" fillId="0" borderId="19" xfId="1451" applyFont="1" applyBorder="1" applyAlignment="1">
      <alignment horizontal="center"/>
    </xf>
    <xf numFmtId="0" fontId="124" fillId="0" borderId="19" xfId="1451" applyFont="1" applyBorder="1"/>
    <xf numFmtId="1" fontId="105" fillId="0" borderId="0" xfId="2673" applyNumberFormat="1" applyFont="1" applyAlignment="1">
      <alignment horizontal="center" vertical="center" wrapText="1"/>
    </xf>
    <xf numFmtId="1" fontId="103" fillId="0" borderId="0" xfId="2673" applyNumberFormat="1" applyFont="1" applyAlignment="1">
      <alignment horizontal="center" vertical="center" wrapText="1"/>
    </xf>
    <xf numFmtId="0" fontId="104" fillId="0" borderId="62" xfId="2673" applyFont="1" applyBorder="1" applyAlignment="1">
      <alignment horizontal="center" vertical="center" wrapText="1"/>
    </xf>
    <xf numFmtId="0" fontId="162" fillId="0" borderId="0" xfId="2673" applyFont="1" applyAlignment="1">
      <alignment horizontal="center" vertical="center" wrapText="1"/>
    </xf>
    <xf numFmtId="0" fontId="163" fillId="0" borderId="0" xfId="2673" applyFont="1" applyAlignment="1">
      <alignment vertical="center" wrapText="1"/>
    </xf>
    <xf numFmtId="0" fontId="164" fillId="0" borderId="0" xfId="2673" applyFont="1" applyAlignment="1">
      <alignment vertical="center" wrapText="1"/>
    </xf>
    <xf numFmtId="0" fontId="145" fillId="35" borderId="94" xfId="2673" applyFont="1" applyFill="1" applyBorder="1" applyAlignment="1">
      <alignment vertical="center" wrapText="1"/>
    </xf>
    <xf numFmtId="0" fontId="145" fillId="43" borderId="94" xfId="2673" applyFont="1" applyFill="1" applyBorder="1" applyAlignment="1">
      <alignment vertical="center" wrapText="1"/>
    </xf>
    <xf numFmtId="0" fontId="161" fillId="0" borderId="0" xfId="2673" applyFont="1" applyAlignment="1">
      <alignment vertical="center" wrapText="1"/>
    </xf>
    <xf numFmtId="0" fontId="167" fillId="0" borderId="0" xfId="2673" applyFont="1" applyAlignment="1">
      <alignment horizontal="center" vertical="center" wrapText="1"/>
    </xf>
    <xf numFmtId="1" fontId="168" fillId="0" borderId="0" xfId="2673" applyNumberFormat="1" applyFont="1" applyAlignment="1">
      <alignment horizontal="center" vertical="center" wrapText="1"/>
    </xf>
    <xf numFmtId="0" fontId="104" fillId="0" borderId="0" xfId="2673" applyFont="1" applyAlignment="1">
      <alignment horizontal="center" vertical="center" wrapText="1"/>
    </xf>
    <xf numFmtId="0" fontId="133" fillId="35" borderId="32" xfId="2673" applyFont="1" applyFill="1" applyBorder="1" applyAlignment="1">
      <alignment vertical="center" wrapText="1"/>
    </xf>
    <xf numFmtId="0" fontId="133" fillId="43" borderId="32" xfId="2673" applyFont="1" applyFill="1" applyBorder="1" applyAlignment="1">
      <alignment vertical="center" wrapText="1"/>
    </xf>
    <xf numFmtId="0" fontId="133" fillId="0" borderId="0" xfId="2673" applyFont="1" applyAlignment="1">
      <alignment vertical="center" wrapText="1"/>
    </xf>
    <xf numFmtId="2" fontId="133" fillId="0" borderId="0" xfId="2673" applyNumberFormat="1" applyFont="1" applyAlignment="1">
      <alignment horizontal="center" vertical="center" wrapText="1"/>
    </xf>
    <xf numFmtId="0" fontId="104" fillId="0" borderId="3" xfId="2673" applyFont="1" applyBorder="1" applyAlignment="1">
      <alignment horizontal="center" vertical="center" wrapText="1"/>
    </xf>
    <xf numFmtId="0" fontId="145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6" fillId="0" borderId="0" xfId="2673" applyNumberFormat="1" applyAlignment="1">
      <alignment vertical="center" wrapText="1"/>
    </xf>
    <xf numFmtId="1" fontId="6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3" fillId="0" borderId="0" xfId="2675" applyFont="1" applyFill="1" applyBorder="1" applyAlignment="1">
      <alignment horizontal="center" vertical="center" wrapText="1"/>
    </xf>
    <xf numFmtId="1" fontId="133" fillId="0" borderId="50" xfId="2673" applyNumberFormat="1" applyFont="1" applyBorder="1" applyAlignment="1">
      <alignment vertical="center" wrapText="1"/>
    </xf>
    <xf numFmtId="0" fontId="169" fillId="0" borderId="0" xfId="2673" applyFont="1" applyAlignment="1">
      <alignment vertical="center" wrapText="1"/>
    </xf>
    <xf numFmtId="0" fontId="169" fillId="0" borderId="0" xfId="2673" applyFont="1" applyAlignment="1">
      <alignment horizontal="center" vertical="center" wrapText="1"/>
    </xf>
    <xf numFmtId="2" fontId="169" fillId="0" borderId="0" xfId="2673" applyNumberFormat="1" applyFont="1" applyAlignment="1">
      <alignment horizontal="center" vertical="center" wrapText="1"/>
    </xf>
    <xf numFmtId="1" fontId="169" fillId="0" borderId="0" xfId="2673" applyNumberFormat="1" applyFont="1" applyAlignment="1">
      <alignment horizontal="center" vertical="center" wrapText="1"/>
    </xf>
    <xf numFmtId="0" fontId="170" fillId="0" borderId="0" xfId="2673" applyFont="1" applyAlignment="1">
      <alignment vertical="center" wrapText="1"/>
    </xf>
    <xf numFmtId="0" fontId="145" fillId="35" borderId="51" xfId="2673" applyFont="1" applyFill="1" applyBorder="1" applyAlignment="1">
      <alignment vertical="center" wrapText="1"/>
    </xf>
    <xf numFmtId="0" fontId="145" fillId="0" borderId="53" xfId="2673" applyFont="1" applyBorder="1" applyAlignment="1">
      <alignment horizontal="center" vertical="center" wrapText="1"/>
    </xf>
    <xf numFmtId="0" fontId="145" fillId="35" borderId="49" xfId="2673" applyFont="1" applyFill="1" applyBorder="1" applyAlignment="1">
      <alignment vertical="center" wrapText="1"/>
    </xf>
    <xf numFmtId="1" fontId="133" fillId="0" borderId="58" xfId="2673" applyNumberFormat="1" applyFont="1" applyBorder="1" applyAlignment="1">
      <alignment vertical="center" wrapText="1"/>
    </xf>
    <xf numFmtId="0" fontId="133" fillId="35" borderId="49" xfId="2673" applyFont="1" applyFill="1" applyBorder="1" applyAlignment="1">
      <alignment vertical="center" wrapText="1"/>
    </xf>
    <xf numFmtId="0" fontId="133" fillId="35" borderId="98" xfId="2673" applyFont="1" applyFill="1" applyBorder="1" applyAlignment="1">
      <alignment vertical="center" wrapText="1"/>
    </xf>
    <xf numFmtId="0" fontId="104" fillId="0" borderId="64" xfId="2673" applyFont="1" applyBorder="1" applyAlignment="1">
      <alignment horizontal="center" vertical="center" wrapText="1"/>
    </xf>
    <xf numFmtId="0" fontId="145" fillId="0" borderId="51" xfId="2673" applyFont="1" applyBorder="1" applyAlignment="1">
      <alignment vertical="center" wrapText="1"/>
    </xf>
    <xf numFmtId="0" fontId="145" fillId="0" borderId="49" xfId="2673" applyFont="1" applyBorder="1" applyAlignment="1">
      <alignment vertical="center" wrapText="1"/>
    </xf>
    <xf numFmtId="0" fontId="133" fillId="0" borderId="49" xfId="2673" applyFont="1" applyBorder="1" applyAlignment="1">
      <alignment vertical="center" wrapText="1"/>
    </xf>
    <xf numFmtId="0" fontId="133" fillId="0" borderId="98" xfId="2673" applyFont="1" applyBorder="1" applyAlignment="1">
      <alignment vertical="center" wrapText="1"/>
    </xf>
    <xf numFmtId="167" fontId="0" fillId="45" borderId="3" xfId="1026" applyFont="1" applyFill="1" applyBorder="1" applyProtection="1">
      <protection locked="0"/>
    </xf>
    <xf numFmtId="0" fontId="8" fillId="0" borderId="21" xfId="1614" applyFont="1" applyBorder="1" applyAlignment="1">
      <alignment horizontal="center" vertical="center"/>
    </xf>
    <xf numFmtId="0" fontId="90" fillId="33" borderId="60" xfId="0" applyFont="1" applyFill="1" applyBorder="1" applyAlignment="1">
      <alignment horizontal="left" vertical="center"/>
    </xf>
    <xf numFmtId="0" fontId="90" fillId="33" borderId="61" xfId="0" applyFont="1" applyFill="1" applyBorder="1" applyAlignment="1">
      <alignment horizontal="left" vertical="center"/>
    </xf>
    <xf numFmtId="49" fontId="90" fillId="33" borderId="60" xfId="0" applyNumberFormat="1" applyFont="1" applyFill="1" applyBorder="1" applyAlignment="1">
      <alignment horizontal="left" vertical="center" wrapText="1"/>
    </xf>
    <xf numFmtId="49" fontId="90" fillId="33" borderId="61" xfId="0" applyNumberFormat="1" applyFont="1" applyFill="1" applyBorder="1" applyAlignment="1">
      <alignment horizontal="left" vertical="center"/>
    </xf>
    <xf numFmtId="41" fontId="151" fillId="0" borderId="0" xfId="2676" applyFont="1" applyAlignment="1">
      <alignment horizontal="center" vertical="center"/>
    </xf>
    <xf numFmtId="0" fontId="5" fillId="0" borderId="0" xfId="2670" applyFont="1" applyAlignment="1">
      <alignment horizontal="center" vertical="center"/>
    </xf>
    <xf numFmtId="0" fontId="126" fillId="0" borderId="0" xfId="2670" applyFont="1" applyAlignment="1">
      <alignment horizontal="left" vertical="center"/>
    </xf>
    <xf numFmtId="0" fontId="5" fillId="0" borderId="21" xfId="1653" applyFont="1" applyBorder="1" applyAlignment="1">
      <alignment horizontal="left" vertical="center" wrapText="1"/>
    </xf>
    <xf numFmtId="207" fontId="42" fillId="0" borderId="21" xfId="2549" applyNumberFormat="1" applyFont="1" applyBorder="1" applyAlignment="1">
      <alignment horizontal="center" vertical="center" wrapText="1"/>
    </xf>
    <xf numFmtId="0" fontId="42" fillId="0" borderId="21" xfId="2677" applyFont="1" applyBorder="1" applyAlignment="1">
      <alignment horizontal="left" vertical="center" wrapText="1"/>
    </xf>
    <xf numFmtId="0" fontId="114" fillId="33" borderId="0" xfId="0" applyFont="1" applyFill="1" applyAlignment="1">
      <alignment horizontal="left"/>
    </xf>
    <xf numFmtId="169" fontId="143" fillId="46" borderId="0" xfId="2672" applyNumberFormat="1" applyFont="1" applyFill="1" applyBorder="1" applyAlignment="1" applyProtection="1">
      <alignment horizontal="right" vertical="center"/>
    </xf>
    <xf numFmtId="0" fontId="173" fillId="0" borderId="69" xfId="1450" applyFont="1" applyBorder="1" applyAlignment="1">
      <alignment horizontal="center" vertical="center"/>
    </xf>
    <xf numFmtId="0" fontId="126" fillId="0" borderId="20" xfId="1652" applyFont="1" applyBorder="1" applyAlignment="1">
      <alignment horizontal="center" vertical="center"/>
    </xf>
    <xf numFmtId="0" fontId="126" fillId="0" borderId="21" xfId="1652" applyFont="1" applyBorder="1" applyAlignment="1">
      <alignment horizontal="left" vertical="center" wrapText="1"/>
    </xf>
    <xf numFmtId="0" fontId="118" fillId="0" borderId="99" xfId="1450" applyFont="1" applyBorder="1" applyAlignment="1">
      <alignment horizontal="center" vertical="center"/>
    </xf>
    <xf numFmtId="0" fontId="174" fillId="33" borderId="0" xfId="2678" applyFill="1"/>
    <xf numFmtId="0" fontId="113" fillId="33" borderId="0" xfId="0" applyFont="1" applyFill="1" applyAlignment="1">
      <alignment vertical="center" wrapText="1"/>
    </xf>
    <xf numFmtId="0" fontId="113" fillId="33" borderId="37" xfId="0" applyFont="1" applyFill="1" applyBorder="1" applyAlignment="1">
      <alignment vertical="center" wrapText="1"/>
    </xf>
    <xf numFmtId="0" fontId="113" fillId="33" borderId="44" xfId="0" applyFont="1" applyFill="1" applyBorder="1" applyAlignment="1">
      <alignment vertical="center" wrapText="1"/>
    </xf>
    <xf numFmtId="0" fontId="113" fillId="33" borderId="45" xfId="0" applyFont="1" applyFill="1" applyBorder="1" applyAlignment="1">
      <alignment vertical="center" wrapText="1"/>
    </xf>
    <xf numFmtId="0" fontId="113" fillId="33" borderId="18" xfId="0" applyFont="1" applyFill="1" applyBorder="1" applyAlignment="1">
      <alignment vertical="center" wrapText="1"/>
    </xf>
    <xf numFmtId="0" fontId="113" fillId="33" borderId="43" xfId="0" applyFont="1" applyFill="1" applyBorder="1" applyAlignment="1">
      <alignment vertical="center" wrapText="1"/>
    </xf>
    <xf numFmtId="0" fontId="41" fillId="0" borderId="21" xfId="1615" applyFont="1" applyBorder="1" applyAlignment="1">
      <alignment horizontal="left" vertical="center" wrapText="1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vertical="center" wrapText="1"/>
    </xf>
    <xf numFmtId="0" fontId="41" fillId="0" borderId="20" xfId="1615" applyFont="1" applyBorder="1" applyAlignment="1">
      <alignment horizontal="center" vertical="center"/>
    </xf>
    <xf numFmtId="0" fontId="4" fillId="0" borderId="21" xfId="1652" applyFont="1" applyBorder="1" applyAlignment="1">
      <alignment horizontal="center" vertical="center"/>
    </xf>
    <xf numFmtId="0" fontId="112" fillId="0" borderId="20" xfId="1652" applyFont="1" applyBorder="1" applyAlignment="1">
      <alignment horizontal="center" vertical="center"/>
    </xf>
    <xf numFmtId="0" fontId="8" fillId="0" borderId="21" xfId="1614" applyFont="1" applyBorder="1" applyAlignment="1">
      <alignment horizontal="center" vertical="center" wrapText="1"/>
    </xf>
    <xf numFmtId="0" fontId="42" fillId="0" borderId="21" xfId="0" applyFont="1" applyBorder="1" applyAlignment="1">
      <alignment horizontal="left" vertical="center" wrapText="1"/>
    </xf>
    <xf numFmtId="3" fontId="8" fillId="0" borderId="21" xfId="1599" applyNumberFormat="1" applyFont="1" applyBorder="1" applyAlignment="1">
      <alignment horizontal="center" vertical="center"/>
    </xf>
    <xf numFmtId="0" fontId="3" fillId="0" borderId="20" xfId="1652" applyFont="1" applyBorder="1" applyAlignment="1">
      <alignment horizontal="center" vertical="center"/>
    </xf>
    <xf numFmtId="41" fontId="151" fillId="0" borderId="0" xfId="1614" applyNumberFormat="1" applyFont="1" applyAlignment="1">
      <alignment horizontal="center" vertic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175" fillId="33" borderId="0" xfId="0" quotePrefix="1" applyFont="1" applyFill="1" applyAlignment="1">
      <alignment horizontal="center"/>
    </xf>
    <xf numFmtId="0" fontId="42" fillId="0" borderId="21" xfId="1450" applyFont="1" applyBorder="1" applyAlignment="1">
      <alignment vertical="center" wrapText="1"/>
    </xf>
    <xf numFmtId="0" fontId="112" fillId="0" borderId="21" xfId="1652" applyFont="1" applyBorder="1" applyAlignment="1">
      <alignment vertical="center"/>
    </xf>
    <xf numFmtId="14" fontId="94" fillId="0" borderId="0" xfId="1653" applyNumberFormat="1" applyFont="1" applyAlignment="1">
      <alignment horizontal="center" vertic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0" fontId="1" fillId="0" borderId="21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0" fontId="176" fillId="0" borderId="0" xfId="2673" applyFont="1" applyAlignment="1">
      <alignment vertical="center" wrapText="1"/>
    </xf>
    <xf numFmtId="3" fontId="41" fillId="31" borderId="38" xfId="1615" applyNumberFormat="1" applyFont="1" applyFill="1" applyBorder="1" applyAlignment="1">
      <alignment horizontal="center" vertical="center"/>
    </xf>
    <xf numFmtId="3" fontId="41" fillId="31" borderId="66" xfId="1615" applyNumberFormat="1" applyFont="1" applyFill="1" applyBorder="1" applyAlignment="1">
      <alignment horizontal="center" vertical="center"/>
    </xf>
    <xf numFmtId="3" fontId="41" fillId="31" borderId="18" xfId="1615" applyNumberFormat="1" applyFont="1" applyFill="1" applyBorder="1" applyAlignment="1">
      <alignment horizontal="center" vertical="center"/>
    </xf>
    <xf numFmtId="3" fontId="41" fillId="31" borderId="42" xfId="1615" applyNumberFormat="1" applyFont="1" applyFill="1" applyBorder="1" applyAlignment="1">
      <alignment horizontal="center" vertical="center"/>
    </xf>
    <xf numFmtId="3" fontId="41" fillId="31" borderId="43" xfId="1615" applyNumberFormat="1" applyFont="1" applyFill="1" applyBorder="1" applyAlignment="1">
      <alignment horizontal="center" vertical="center"/>
    </xf>
    <xf numFmtId="3" fontId="41" fillId="31" borderId="67" xfId="1615" applyNumberFormat="1" applyFont="1" applyFill="1" applyBorder="1" applyAlignment="1">
      <alignment horizontal="center" vertical="center"/>
    </xf>
    <xf numFmtId="3" fontId="41" fillId="31" borderId="3" xfId="1615" applyNumberFormat="1" applyFont="1" applyFill="1" applyBorder="1" applyAlignment="1">
      <alignment horizontal="center" vertical="center"/>
    </xf>
    <xf numFmtId="0" fontId="94" fillId="0" borderId="0" xfId="1653" applyFont="1" applyAlignment="1">
      <alignment horizontal="center" vertical="center"/>
    </xf>
    <xf numFmtId="0" fontId="48" fillId="31" borderId="3" xfId="1615" applyFont="1" applyFill="1" applyBorder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/>
    </xf>
    <xf numFmtId="0" fontId="48" fillId="31" borderId="3" xfId="1615" applyFont="1" applyFill="1" applyBorder="1" applyAlignment="1">
      <alignment horizontal="center" vertical="center" wrapText="1"/>
    </xf>
    <xf numFmtId="0" fontId="94" fillId="0" borderId="0" xfId="1652" applyFont="1" applyAlignment="1">
      <alignment horizontal="center" vertical="center"/>
    </xf>
    <xf numFmtId="0" fontId="48" fillId="0" borderId="51" xfId="1614" applyFont="1" applyBorder="1" applyAlignment="1">
      <alignment horizontal="center" vertical="center"/>
    </xf>
    <xf numFmtId="0" fontId="48" fillId="0" borderId="49" xfId="1614" applyFont="1" applyBorder="1" applyAlignment="1">
      <alignment horizontal="center" vertical="center"/>
    </xf>
    <xf numFmtId="0" fontId="48" fillId="0" borderId="52" xfId="1614" applyFont="1" applyBorder="1" applyAlignment="1">
      <alignment horizontal="center" vertical="center"/>
    </xf>
    <xf numFmtId="0" fontId="48" fillId="0" borderId="21" xfId="1614" applyFont="1" applyBorder="1" applyAlignment="1">
      <alignment horizontal="center" vertical="center"/>
    </xf>
    <xf numFmtId="0" fontId="48" fillId="0" borderId="33" xfId="1614" applyFont="1" applyBorder="1" applyAlignment="1">
      <alignment horizontal="center" vertical="center"/>
    </xf>
    <xf numFmtId="0" fontId="50" fillId="0" borderId="53" xfId="1614" applyFont="1" applyBorder="1" applyAlignment="1">
      <alignment horizontal="center" vertical="center"/>
    </xf>
    <xf numFmtId="0" fontId="50" fillId="0" borderId="3" xfId="1614" applyFont="1" applyBorder="1" applyAlignment="1">
      <alignment horizontal="center" vertical="center"/>
    </xf>
    <xf numFmtId="0" fontId="48" fillId="0" borderId="52" xfId="1614" applyFont="1" applyBorder="1" applyAlignment="1">
      <alignment horizontal="center" vertical="center" wrapText="1"/>
    </xf>
    <xf numFmtId="0" fontId="48" fillId="0" borderId="21" xfId="1614" applyFont="1" applyBorder="1" applyAlignment="1">
      <alignment horizontal="center" vertical="center" wrapText="1"/>
    </xf>
    <xf numFmtId="0" fontId="48" fillId="0" borderId="33" xfId="1614" applyFont="1" applyBorder="1" applyAlignment="1">
      <alignment horizontal="center" vertical="center" wrapText="1"/>
    </xf>
    <xf numFmtId="0" fontId="50" fillId="0" borderId="54" xfId="1614" applyFont="1" applyBorder="1" applyAlignment="1">
      <alignment horizontal="center" vertical="center"/>
    </xf>
    <xf numFmtId="0" fontId="45" fillId="0" borderId="0" xfId="1652" applyFont="1" applyAlignment="1">
      <alignment horizontal="center" vertical="center"/>
    </xf>
    <xf numFmtId="0" fontId="109" fillId="0" borderId="0" xfId="1652" applyAlignment="1">
      <alignment horizontal="center" vertical="center"/>
    </xf>
    <xf numFmtId="0" fontId="50" fillId="0" borderId="39" xfId="1614" applyFont="1" applyBorder="1" applyAlignment="1">
      <alignment horizontal="center" vertical="center"/>
    </xf>
    <xf numFmtId="0" fontId="50" fillId="0" borderId="35" xfId="1652" applyFont="1" applyBorder="1" applyAlignment="1">
      <alignment horizontal="center" vertical="center" wrapText="1"/>
    </xf>
    <xf numFmtId="0" fontId="50" fillId="0" borderId="33" xfId="1652" applyFont="1" applyBorder="1" applyAlignment="1">
      <alignment horizontal="center" vertical="center" wrapText="1"/>
    </xf>
    <xf numFmtId="37" fontId="60" fillId="0" borderId="19" xfId="1614" applyNumberFormat="1" applyFont="1" applyBorder="1" applyAlignment="1">
      <alignment horizontal="center"/>
    </xf>
    <xf numFmtId="0" fontId="60" fillId="0" borderId="26" xfId="1614" applyFont="1" applyBorder="1" applyAlignment="1">
      <alignment horizontal="left" vertical="center"/>
    </xf>
    <xf numFmtId="0" fontId="60" fillId="0" borderId="36" xfId="1614" applyFont="1" applyBorder="1" applyAlignment="1">
      <alignment horizontal="left" vertical="center"/>
    </xf>
    <xf numFmtId="0" fontId="60" fillId="0" borderId="48" xfId="1614" applyFont="1" applyBorder="1" applyAlignment="1">
      <alignment horizontal="left" vertical="center"/>
    </xf>
    <xf numFmtId="0" fontId="60" fillId="0" borderId="28" xfId="1614" applyFont="1" applyBorder="1" applyAlignment="1">
      <alignment horizontal="left" vertical="center"/>
    </xf>
    <xf numFmtId="0" fontId="60" fillId="0" borderId="0" xfId="1614" applyFont="1" applyAlignment="1">
      <alignment horizontal="left" vertical="center"/>
    </xf>
    <xf numFmtId="0" fontId="60" fillId="0" borderId="37" xfId="1614" applyFont="1" applyBorder="1" applyAlignment="1">
      <alignment horizontal="left" vertical="center"/>
    </xf>
    <xf numFmtId="0" fontId="50" fillId="0" borderId="0" xfId="1614" applyFont="1" applyAlignment="1">
      <alignment horizontal="left" vertical="top" wrapText="1"/>
    </xf>
    <xf numFmtId="37" fontId="109" fillId="0" borderId="36" xfId="1614" applyNumberFormat="1" applyBorder="1" applyAlignment="1">
      <alignment horizontal="center"/>
    </xf>
    <xf numFmtId="37" fontId="109" fillId="0" borderId="0" xfId="1614" applyNumberFormat="1" applyAlignment="1">
      <alignment horizontal="center"/>
    </xf>
    <xf numFmtId="169" fontId="41" fillId="0" borderId="3" xfId="714" applyFont="1" applyFill="1" applyBorder="1" applyAlignment="1">
      <alignment horizontal="center" vertical="center" wrapText="1"/>
    </xf>
    <xf numFmtId="0" fontId="52" fillId="0" borderId="0" xfId="1448" applyFont="1" applyAlignment="1">
      <alignment horizontal="center" wrapText="1"/>
    </xf>
    <xf numFmtId="0" fontId="41" fillId="0" borderId="3" xfId="1448" applyFont="1" applyBorder="1" applyAlignment="1">
      <alignment horizontal="center" vertical="center" wrapText="1"/>
    </xf>
    <xf numFmtId="0" fontId="53" fillId="0" borderId="3" xfId="1448" applyFont="1" applyBorder="1" applyAlignment="1">
      <alignment horizontal="center" vertical="center" wrapText="1"/>
    </xf>
    <xf numFmtId="0" fontId="162" fillId="42" borderId="91" xfId="2673" applyFont="1" applyFill="1" applyBorder="1" applyAlignment="1">
      <alignment horizontal="center" vertical="center" wrapText="1"/>
    </xf>
    <xf numFmtId="0" fontId="162" fillId="42" borderId="92" xfId="2673" applyFont="1" applyFill="1" applyBorder="1" applyAlignment="1">
      <alignment horizontal="center" vertical="center" wrapText="1"/>
    </xf>
    <xf numFmtId="0" fontId="162" fillId="42" borderId="93" xfId="2673" applyFont="1" applyFill="1" applyBorder="1" applyAlignment="1">
      <alignment horizontal="center" vertical="center" wrapText="1"/>
    </xf>
    <xf numFmtId="43" fontId="145" fillId="43" borderId="7" xfId="2673" applyNumberFormat="1" applyFont="1" applyFill="1" applyBorder="1" applyAlignment="1">
      <alignment horizontal="center" vertical="center" wrapText="1"/>
    </xf>
    <xf numFmtId="0" fontId="145" fillId="43" borderId="58" xfId="2673" applyFont="1" applyFill="1" applyBorder="1" applyAlignment="1">
      <alignment horizontal="center" vertical="center" wrapText="1"/>
    </xf>
    <xf numFmtId="1" fontId="133" fillId="43" borderId="7" xfId="2673" applyNumberFormat="1" applyFont="1" applyFill="1" applyBorder="1" applyAlignment="1">
      <alignment horizontal="center" vertical="center" wrapText="1"/>
    </xf>
    <xf numFmtId="1" fontId="133" fillId="43" borderId="58" xfId="2673" applyNumberFormat="1" applyFont="1" applyFill="1" applyBorder="1" applyAlignment="1">
      <alignment horizontal="center" vertical="center" wrapText="1"/>
    </xf>
    <xf numFmtId="0" fontId="133" fillId="43" borderId="7" xfId="2673" applyFont="1" applyFill="1" applyBorder="1" applyAlignment="1">
      <alignment horizontal="center" vertical="center" wrapText="1"/>
    </xf>
    <xf numFmtId="0" fontId="133" fillId="43" borderId="58" xfId="2673" applyFont="1" applyFill="1" applyBorder="1" applyAlignment="1">
      <alignment horizontal="center" vertical="center" wrapText="1"/>
    </xf>
    <xf numFmtId="1" fontId="145" fillId="0" borderId="3" xfId="2673" applyNumberFormat="1" applyFont="1" applyBorder="1" applyAlignment="1">
      <alignment horizontal="center" vertical="center" wrapText="1"/>
    </xf>
    <xf numFmtId="1" fontId="145" fillId="0" borderId="39" xfId="2673" applyNumberFormat="1" applyFont="1" applyBorder="1" applyAlignment="1">
      <alignment horizontal="center" vertical="center" wrapText="1"/>
    </xf>
    <xf numFmtId="2" fontId="133" fillId="43" borderId="62" xfId="2673" applyNumberFormat="1" applyFont="1" applyFill="1" applyBorder="1" applyAlignment="1">
      <alignment horizontal="center" vertical="center" wrapText="1"/>
    </xf>
    <xf numFmtId="2" fontId="133" fillId="43" borderId="95" xfId="2673" applyNumberFormat="1" applyFont="1" applyFill="1" applyBorder="1" applyAlignment="1">
      <alignment horizontal="center" vertical="center" wrapText="1"/>
    </xf>
    <xf numFmtId="0" fontId="165" fillId="0" borderId="50" xfId="2673" applyFont="1" applyBorder="1" applyAlignment="1">
      <alignment horizontal="center" vertical="center" wrapText="1"/>
    </xf>
    <xf numFmtId="0" fontId="165" fillId="0" borderId="58" xfId="2673" applyFont="1" applyBorder="1" applyAlignment="1">
      <alignment horizontal="center" vertical="center" wrapText="1"/>
    </xf>
    <xf numFmtId="1" fontId="133" fillId="0" borderId="3" xfId="2673" applyNumberFormat="1" applyFont="1" applyBorder="1" applyAlignment="1">
      <alignment horizontal="center" vertical="center" wrapText="1"/>
    </xf>
    <xf numFmtId="1" fontId="133" fillId="0" borderId="39" xfId="2673" applyNumberFormat="1" applyFont="1" applyBorder="1" applyAlignment="1">
      <alignment horizontal="center" vertical="center" wrapText="1"/>
    </xf>
    <xf numFmtId="2" fontId="133" fillId="0" borderId="3" xfId="2673" applyNumberFormat="1" applyFont="1" applyBorder="1" applyAlignment="1">
      <alignment horizontal="center" vertical="center" wrapText="1"/>
    </xf>
    <xf numFmtId="2" fontId="133" fillId="0" borderId="39" xfId="2673" applyNumberFormat="1" applyFont="1" applyBorder="1" applyAlignment="1">
      <alignment horizontal="center" vertical="center" wrapText="1"/>
    </xf>
    <xf numFmtId="2" fontId="133" fillId="44" borderId="3" xfId="2673" applyNumberFormat="1" applyFont="1" applyFill="1" applyBorder="1" applyAlignment="1">
      <alignment horizontal="center" vertical="center" wrapText="1"/>
    </xf>
    <xf numFmtId="2" fontId="133" fillId="44" borderId="39" xfId="2673" applyNumberFormat="1" applyFont="1" applyFill="1" applyBorder="1" applyAlignment="1">
      <alignment horizontal="center" vertical="center" wrapText="1"/>
    </xf>
    <xf numFmtId="9" fontId="133" fillId="35" borderId="64" xfId="2675" applyFont="1" applyFill="1" applyBorder="1" applyAlignment="1">
      <alignment horizontal="center" vertical="center" wrapText="1"/>
    </xf>
    <xf numFmtId="9" fontId="133" fillId="35" borderId="65" xfId="2675" applyFont="1" applyFill="1" applyBorder="1" applyAlignment="1">
      <alignment horizontal="center" vertical="center" wrapText="1"/>
    </xf>
    <xf numFmtId="2" fontId="133" fillId="35" borderId="3" xfId="2673" applyNumberFormat="1" applyFont="1" applyFill="1" applyBorder="1" applyAlignment="1">
      <alignment horizontal="center" vertical="center" wrapText="1"/>
    </xf>
    <xf numFmtId="2" fontId="133" fillId="35" borderId="39" xfId="2673" applyNumberFormat="1" applyFont="1" applyFill="1" applyBorder="1" applyAlignment="1">
      <alignment horizontal="center" vertical="center" wrapText="1"/>
    </xf>
    <xf numFmtId="0" fontId="6" fillId="0" borderId="96" xfId="2673" applyBorder="1" applyAlignment="1">
      <alignment horizontal="center" vertical="center" wrapText="1"/>
    </xf>
    <xf numFmtId="0" fontId="6" fillId="0" borderId="6" xfId="2673" applyBorder="1" applyAlignment="1">
      <alignment horizontal="center" vertical="center" wrapText="1"/>
    </xf>
    <xf numFmtId="0" fontId="6" fillId="0" borderId="97" xfId="2673" applyBorder="1" applyAlignment="1">
      <alignment horizontal="center" vertical="center" wrapText="1"/>
    </xf>
    <xf numFmtId="9" fontId="169" fillId="0" borderId="0" xfId="2675" applyFont="1" applyFill="1" applyBorder="1" applyAlignment="1">
      <alignment horizontal="center" vertical="center" wrapText="1"/>
    </xf>
    <xf numFmtId="0" fontId="166" fillId="37" borderId="0" xfId="2673" applyFont="1" applyFill="1" applyAlignment="1">
      <alignment horizontal="left" vertical="center" wrapText="1"/>
    </xf>
    <xf numFmtId="43" fontId="145" fillId="35" borderId="7" xfId="2673" applyNumberFormat="1" applyFont="1" applyFill="1" applyBorder="1" applyAlignment="1">
      <alignment horizontal="center" vertical="center" wrapText="1"/>
    </xf>
    <xf numFmtId="0" fontId="145" fillId="35" borderId="58" xfId="2673" applyFont="1" applyFill="1" applyBorder="1" applyAlignment="1">
      <alignment horizontal="center" vertical="center" wrapText="1"/>
    </xf>
    <xf numFmtId="2" fontId="133" fillId="35" borderId="62" xfId="2673" applyNumberFormat="1" applyFont="1" applyFill="1" applyBorder="1" applyAlignment="1">
      <alignment horizontal="center" vertical="center" wrapText="1"/>
    </xf>
    <xf numFmtId="2" fontId="133" fillId="35" borderId="95" xfId="2673" applyNumberFormat="1" applyFont="1" applyFill="1" applyBorder="1" applyAlignment="1">
      <alignment horizontal="center" vertical="center" wrapText="1"/>
    </xf>
    <xf numFmtId="0" fontId="162" fillId="41" borderId="91" xfId="2673" applyFont="1" applyFill="1" applyBorder="1" applyAlignment="1">
      <alignment horizontal="center" vertical="center" wrapText="1"/>
    </xf>
    <xf numFmtId="0" fontId="162" fillId="41" borderId="92" xfId="2673" applyFont="1" applyFill="1" applyBorder="1" applyAlignment="1">
      <alignment horizontal="center" vertical="center" wrapText="1"/>
    </xf>
    <xf numFmtId="0" fontId="162" fillId="41" borderId="93" xfId="2673" applyFont="1" applyFill="1" applyBorder="1" applyAlignment="1">
      <alignment horizontal="center" vertical="center" wrapText="1"/>
    </xf>
    <xf numFmtId="0" fontId="133" fillId="35" borderId="7" xfId="2673" applyFont="1" applyFill="1" applyBorder="1" applyAlignment="1">
      <alignment horizontal="center" vertical="center" wrapText="1"/>
    </xf>
    <xf numFmtId="0" fontId="133" fillId="35" borderId="58" xfId="2673" applyFont="1" applyFill="1" applyBorder="1" applyAlignment="1">
      <alignment horizontal="center" vertical="center" wrapText="1"/>
    </xf>
    <xf numFmtId="1" fontId="145" fillId="35" borderId="7" xfId="2673" applyNumberFormat="1" applyFont="1" applyFill="1" applyBorder="1" applyAlignment="1">
      <alignment horizontal="center" vertical="center" wrapText="1"/>
    </xf>
    <xf numFmtId="1" fontId="145" fillId="35" borderId="58" xfId="2673" applyNumberFormat="1" applyFont="1" applyFill="1" applyBorder="1" applyAlignment="1">
      <alignment horizontal="center" vertical="center" wrapText="1"/>
    </xf>
    <xf numFmtId="43" fontId="145" fillId="0" borderId="53" xfId="2673" applyNumberFormat="1" applyFont="1" applyBorder="1" applyAlignment="1">
      <alignment horizontal="center" vertical="center" wrapText="1"/>
    </xf>
    <xf numFmtId="0" fontId="145" fillId="0" borderId="54" xfId="2673" applyFont="1" applyBorder="1" applyAlignment="1">
      <alignment horizontal="center" vertical="center" wrapText="1"/>
    </xf>
    <xf numFmtId="9" fontId="133" fillId="0" borderId="64" xfId="2675" applyFont="1" applyFill="1" applyBorder="1" applyAlignment="1">
      <alignment horizontal="center" vertical="center" wrapText="1"/>
    </xf>
    <xf numFmtId="9" fontId="133" fillId="0" borderId="65" xfId="2675" applyFont="1" applyFill="1" applyBorder="1" applyAlignment="1">
      <alignment horizontal="center" vertical="center" wrapText="1"/>
    </xf>
    <xf numFmtId="0" fontId="7" fillId="34" borderId="77" xfId="2670" applyFill="1" applyBorder="1" applyAlignment="1">
      <alignment horizontal="center" vertical="center"/>
    </xf>
    <xf numFmtId="0" fontId="137" fillId="0" borderId="78" xfId="2670" applyFont="1" applyBorder="1" applyAlignment="1">
      <alignment horizontal="left" vertical="center"/>
    </xf>
    <xf numFmtId="0" fontId="110" fillId="38" borderId="3" xfId="1538" applyFill="1" applyBorder="1" applyAlignment="1">
      <alignment horizontal="center" vertical="center"/>
    </xf>
    <xf numFmtId="0" fontId="101" fillId="38" borderId="3" xfId="1538" applyFont="1" applyFill="1" applyBorder="1" applyAlignment="1">
      <alignment horizontal="center" vertical="center" wrapText="1"/>
    </xf>
    <xf numFmtId="0" fontId="47" fillId="0" borderId="3" xfId="1538" applyFont="1" applyBorder="1" applyAlignment="1">
      <alignment horizontal="center"/>
    </xf>
    <xf numFmtId="0" fontId="110" fillId="38" borderId="35" xfId="1538" applyFill="1" applyBorder="1" applyAlignment="1">
      <alignment horizontal="center" vertical="center" wrapText="1"/>
    </xf>
    <xf numFmtId="0" fontId="110" fillId="38" borderId="33" xfId="1538" applyFill="1" applyBorder="1" applyAlignment="1">
      <alignment horizontal="center" vertical="center" wrapText="1"/>
    </xf>
    <xf numFmtId="0" fontId="110" fillId="38" borderId="3" xfId="1538" applyFill="1" applyBorder="1" applyAlignment="1">
      <alignment horizontal="center" vertical="center" wrapText="1"/>
    </xf>
    <xf numFmtId="0" fontId="50" fillId="0" borderId="44" xfId="1538" applyFont="1" applyBorder="1" applyAlignment="1">
      <alignment horizontal="left"/>
    </xf>
    <xf numFmtId="0" fontId="149" fillId="0" borderId="0" xfId="1644" applyFont="1" applyAlignment="1">
      <alignment horizontal="center" vertical="center"/>
    </xf>
    <xf numFmtId="37" fontId="156" fillId="0" borderId="19" xfId="1614" applyNumberFormat="1" applyFont="1" applyBorder="1" applyAlignment="1">
      <alignment horizontal="center"/>
    </xf>
    <xf numFmtId="167" fontId="152" fillId="0" borderId="0" xfId="1614" applyNumberFormat="1" applyFont="1" applyAlignment="1">
      <alignment horizontal="left" vertical="top" wrapText="1"/>
    </xf>
    <xf numFmtId="0" fontId="152" fillId="0" borderId="0" xfId="1614" applyFont="1" applyAlignment="1">
      <alignment horizontal="left" vertical="top" wrapText="1"/>
    </xf>
    <xf numFmtId="37" fontId="150" fillId="0" borderId="0" xfId="1614" applyNumberFormat="1" applyFont="1" applyAlignment="1">
      <alignment horizontal="center"/>
    </xf>
    <xf numFmtId="0" fontId="171" fillId="0" borderId="26" xfId="1614" applyFont="1" applyBorder="1" applyAlignment="1">
      <alignment horizontal="left" vertical="center" wrapText="1"/>
    </xf>
    <xf numFmtId="0" fontId="171" fillId="0" borderId="36" xfId="1614" applyFont="1" applyBorder="1" applyAlignment="1">
      <alignment horizontal="left" vertical="center" wrapText="1"/>
    </xf>
    <xf numFmtId="0" fontId="171" fillId="0" borderId="48" xfId="1614" applyFont="1" applyBorder="1" applyAlignment="1">
      <alignment horizontal="left" vertical="center" wrapText="1"/>
    </xf>
    <xf numFmtId="0" fontId="171" fillId="0" borderId="28" xfId="1614" applyFont="1" applyBorder="1" applyAlignment="1">
      <alignment horizontal="left" vertical="center" wrapText="1"/>
    </xf>
    <xf numFmtId="0" fontId="171" fillId="0" borderId="0" xfId="1614" applyFont="1" applyAlignment="1">
      <alignment horizontal="left" vertical="center" wrapText="1"/>
    </xf>
    <xf numFmtId="0" fontId="171" fillId="0" borderId="37" xfId="1614" applyFont="1" applyBorder="1" applyAlignment="1">
      <alignment horizontal="left" vertical="center" wrapText="1"/>
    </xf>
    <xf numFmtId="0" fontId="155" fillId="0" borderId="0" xfId="1652" applyFont="1" applyAlignment="1">
      <alignment horizontal="center" vertical="center"/>
    </xf>
    <xf numFmtId="0" fontId="150" fillId="0" borderId="0" xfId="1652" applyFont="1" applyAlignment="1">
      <alignment horizontal="center" vertical="center"/>
    </xf>
    <xf numFmtId="0" fontId="154" fillId="35" borderId="53" xfId="1614" applyFont="1" applyFill="1" applyBorder="1" applyAlignment="1">
      <alignment horizontal="center" vertical="center"/>
    </xf>
    <xf numFmtId="0" fontId="154" fillId="35" borderId="54" xfId="1614" applyFont="1" applyFill="1" applyBorder="1" applyAlignment="1">
      <alignment horizontal="center" vertical="center"/>
    </xf>
    <xf numFmtId="0" fontId="154" fillId="35" borderId="35" xfId="1652" applyFont="1" applyFill="1" applyBorder="1" applyAlignment="1">
      <alignment horizontal="center" vertical="center" wrapText="1"/>
    </xf>
    <xf numFmtId="0" fontId="154" fillId="35" borderId="33" xfId="1652" applyFont="1" applyFill="1" applyBorder="1" applyAlignment="1">
      <alignment horizontal="center" vertical="center" wrapText="1"/>
    </xf>
    <xf numFmtId="0" fontId="154" fillId="35" borderId="3" xfId="1614" applyFont="1" applyFill="1" applyBorder="1" applyAlignment="1">
      <alignment horizontal="center" vertical="center"/>
    </xf>
    <xf numFmtId="0" fontId="154" fillId="35" borderId="39" xfId="1614" applyFont="1" applyFill="1" applyBorder="1" applyAlignment="1">
      <alignment horizontal="center" vertical="center"/>
    </xf>
    <xf numFmtId="0" fontId="152" fillId="30" borderId="3" xfId="1614" applyFont="1" applyFill="1" applyBorder="1" applyAlignment="1">
      <alignment horizontal="center" vertical="center"/>
    </xf>
    <xf numFmtId="0" fontId="153" fillId="0" borderId="0" xfId="1652" applyFont="1" applyAlignment="1">
      <alignment horizontal="center" vertical="center"/>
    </xf>
    <xf numFmtId="37" fontId="150" fillId="0" borderId="36" xfId="1614" applyNumberFormat="1" applyFont="1" applyBorder="1" applyAlignment="1">
      <alignment horizontal="center"/>
    </xf>
    <xf numFmtId="0" fontId="154" fillId="35" borderId="51" xfId="1614" applyFont="1" applyFill="1" applyBorder="1" applyAlignment="1">
      <alignment horizontal="center" vertical="center"/>
    </xf>
    <xf numFmtId="0" fontId="154" fillId="35" borderId="49" xfId="1614" applyFont="1" applyFill="1" applyBorder="1" applyAlignment="1">
      <alignment horizontal="center" vertical="center"/>
    </xf>
    <xf numFmtId="0" fontId="154" fillId="35" borderId="52" xfId="1614" applyFont="1" applyFill="1" applyBorder="1" applyAlignment="1">
      <alignment horizontal="center" vertical="center"/>
    </xf>
    <xf numFmtId="0" fontId="154" fillId="35" borderId="21" xfId="1614" applyFont="1" applyFill="1" applyBorder="1" applyAlignment="1">
      <alignment horizontal="center" vertical="center"/>
    </xf>
    <xf numFmtId="0" fontId="154" fillId="35" borderId="33" xfId="1614" applyFont="1" applyFill="1" applyBorder="1" applyAlignment="1">
      <alignment horizontal="center" vertical="center"/>
    </xf>
    <xf numFmtId="0" fontId="154" fillId="35" borderId="52" xfId="1614" applyFont="1" applyFill="1" applyBorder="1" applyAlignment="1">
      <alignment horizontal="center" vertical="center" wrapText="1"/>
    </xf>
    <xf numFmtId="0" fontId="154" fillId="35" borderId="21" xfId="1614" applyFont="1" applyFill="1" applyBorder="1" applyAlignment="1">
      <alignment horizontal="center" vertical="center" wrapText="1"/>
    </xf>
    <xf numFmtId="0" fontId="154" fillId="35" borderId="33" xfId="1614" applyFont="1" applyFill="1" applyBorder="1" applyAlignment="1">
      <alignment horizontal="center" vertical="center" wrapText="1"/>
    </xf>
    <xf numFmtId="0" fontId="113" fillId="33" borderId="7" xfId="0" applyFont="1" applyFill="1" applyBorder="1" applyAlignment="1">
      <alignment horizontal="center"/>
    </xf>
    <xf numFmtId="0" fontId="113" fillId="33" borderId="41" xfId="0" applyFont="1" applyFill="1" applyBorder="1" applyAlignment="1">
      <alignment horizontal="center"/>
    </xf>
    <xf numFmtId="0" fontId="113" fillId="33" borderId="64" xfId="0" applyFont="1" applyFill="1" applyBorder="1" applyAlignment="1">
      <alignment horizontal="center"/>
    </xf>
    <xf numFmtId="0" fontId="113" fillId="33" borderId="3" xfId="0" applyFont="1" applyFill="1" applyBorder="1" applyAlignment="1">
      <alignment horizontal="center"/>
    </xf>
    <xf numFmtId="0" fontId="113" fillId="33" borderId="39" xfId="0" applyFont="1" applyFill="1" applyBorder="1" applyAlignment="1">
      <alignment horizontal="center"/>
    </xf>
    <xf numFmtId="0" fontId="113" fillId="33" borderId="62" xfId="0" applyFont="1" applyFill="1" applyBorder="1" applyAlignment="1">
      <alignment horizontal="center"/>
    </xf>
    <xf numFmtId="0" fontId="113" fillId="33" borderId="63" xfId="0" applyFont="1" applyFill="1" applyBorder="1" applyAlignment="1">
      <alignment horizontal="center"/>
    </xf>
    <xf numFmtId="0" fontId="113" fillId="33" borderId="65" xfId="0" applyFont="1" applyFill="1" applyBorder="1" applyAlignment="1">
      <alignment horizontal="center"/>
    </xf>
    <xf numFmtId="0" fontId="113" fillId="33" borderId="56" xfId="0" applyFont="1" applyFill="1" applyBorder="1" applyAlignment="1">
      <alignment horizontal="center" vertical="center"/>
    </xf>
    <xf numFmtId="0" fontId="113" fillId="33" borderId="57" xfId="0" applyFont="1" applyFill="1" applyBorder="1" applyAlignment="1">
      <alignment horizontal="center" vertical="center"/>
    </xf>
    <xf numFmtId="0" fontId="113" fillId="33" borderId="18" xfId="0" applyFont="1" applyFill="1" applyBorder="1" applyAlignment="1">
      <alignment horizontal="center" vertical="center" wrapText="1"/>
    </xf>
    <xf numFmtId="0" fontId="113" fillId="33" borderId="0" xfId="0" applyFont="1" applyFill="1" applyAlignment="1">
      <alignment horizontal="center" vertical="center" wrapText="1"/>
    </xf>
    <xf numFmtId="0" fontId="113" fillId="33" borderId="37" xfId="0" applyFont="1" applyFill="1" applyBorder="1" applyAlignment="1">
      <alignment horizontal="center" vertical="center" wrapText="1"/>
    </xf>
    <xf numFmtId="15" fontId="113" fillId="33" borderId="3" xfId="0" applyNumberFormat="1" applyFont="1" applyFill="1" applyBorder="1" applyAlignment="1">
      <alignment horizontal="center"/>
    </xf>
    <xf numFmtId="0" fontId="90" fillId="33" borderId="59" xfId="0" applyFont="1" applyFill="1" applyBorder="1" applyAlignment="1">
      <alignment horizontal="center" vertical="center"/>
    </xf>
    <xf numFmtId="0" fontId="90" fillId="33" borderId="40" xfId="0" applyFont="1" applyFill="1" applyBorder="1" applyAlignment="1">
      <alignment horizontal="center" vertical="center"/>
    </xf>
    <xf numFmtId="0" fontId="118" fillId="33" borderId="75" xfId="0" applyFont="1" applyFill="1" applyBorder="1" applyAlignment="1">
      <alignment horizontal="center" vertical="center" wrapText="1"/>
    </xf>
    <xf numFmtId="0" fontId="118" fillId="33" borderId="76" xfId="0" applyFont="1" applyFill="1" applyBorder="1" applyAlignment="1">
      <alignment horizontal="center" vertical="center" wrapText="1"/>
    </xf>
    <xf numFmtId="0" fontId="113" fillId="33" borderId="7" xfId="0" applyFont="1" applyFill="1" applyBorder="1" applyAlignment="1">
      <alignment horizontal="center" vertical="top" wrapText="1"/>
    </xf>
    <xf numFmtId="0" fontId="113" fillId="33" borderId="41" xfId="0" applyFont="1" applyFill="1" applyBorder="1" applyAlignment="1">
      <alignment horizontal="center" vertical="top" wrapText="1"/>
    </xf>
    <xf numFmtId="0" fontId="114" fillId="33" borderId="18" xfId="0" applyFont="1" applyFill="1" applyBorder="1" applyAlignment="1">
      <alignment horizontal="left" vertical="top" wrapText="1"/>
    </xf>
    <xf numFmtId="0" fontId="114" fillId="33" borderId="0" xfId="0" applyFont="1" applyFill="1" applyAlignment="1">
      <alignment horizontal="left" vertical="top" wrapText="1"/>
    </xf>
    <xf numFmtId="0" fontId="90" fillId="33" borderId="80" xfId="0" applyFont="1" applyFill="1" applyBorder="1" applyAlignment="1">
      <alignment horizontal="center" vertical="center"/>
    </xf>
    <xf numFmtId="0" fontId="90" fillId="33" borderId="81" xfId="0" applyFont="1" applyFill="1" applyBorder="1" applyAlignment="1">
      <alignment horizontal="center" vertical="center"/>
    </xf>
    <xf numFmtId="49" fontId="113" fillId="33" borderId="7" xfId="0" applyNumberFormat="1" applyFont="1" applyFill="1" applyBorder="1" applyAlignment="1">
      <alignment horizontal="center" vertical="center"/>
    </xf>
    <xf numFmtId="49" fontId="113" fillId="33" borderId="41" xfId="0" applyNumberFormat="1" applyFont="1" applyFill="1" applyBorder="1" applyAlignment="1">
      <alignment horizontal="center" vertical="center"/>
    </xf>
    <xf numFmtId="0" fontId="117" fillId="33" borderId="73" xfId="0" applyFont="1" applyFill="1" applyBorder="1" applyAlignment="1">
      <alignment horizontal="center" vertical="center"/>
    </xf>
    <xf numFmtId="0" fontId="117" fillId="33" borderId="74" xfId="0" applyFont="1" applyFill="1" applyBorder="1" applyAlignment="1">
      <alignment horizontal="center" vertical="center"/>
    </xf>
    <xf numFmtId="49" fontId="113" fillId="33" borderId="7" xfId="0" applyNumberFormat="1" applyFont="1" applyFill="1" applyBorder="1" applyAlignment="1">
      <alignment horizontal="center" vertical="top" wrapText="1"/>
    </xf>
    <xf numFmtId="49" fontId="113" fillId="33" borderId="41" xfId="0" applyNumberFormat="1" applyFont="1" applyFill="1" applyBorder="1" applyAlignment="1">
      <alignment horizontal="center" vertical="top" wrapText="1"/>
    </xf>
    <xf numFmtId="49" fontId="113" fillId="33" borderId="50" xfId="0" applyNumberFormat="1" applyFont="1" applyFill="1" applyBorder="1" applyAlignment="1">
      <alignment horizontal="center" vertical="center"/>
    </xf>
    <xf numFmtId="0" fontId="90" fillId="33" borderId="60" xfId="0" applyFont="1" applyFill="1" applyBorder="1" applyAlignment="1">
      <alignment horizontal="left" vertical="center"/>
    </xf>
    <xf numFmtId="0" fontId="90" fillId="33" borderId="61" xfId="0" applyFont="1" applyFill="1" applyBorder="1" applyAlignment="1">
      <alignment horizontal="left" vertical="center"/>
    </xf>
    <xf numFmtId="0" fontId="90" fillId="33" borderId="79" xfId="0" applyFont="1" applyFill="1" applyBorder="1" applyAlignment="1">
      <alignment horizontal="left" vertical="center"/>
    </xf>
    <xf numFmtId="0" fontId="131" fillId="33" borderId="60" xfId="0" applyFont="1" applyFill="1" applyBorder="1" applyAlignment="1">
      <alignment horizontal="left" vertical="center"/>
    </xf>
    <xf numFmtId="0" fontId="131" fillId="33" borderId="61" xfId="0" applyFont="1" applyFill="1" applyBorder="1" applyAlignment="1">
      <alignment horizontal="left" vertical="center"/>
    </xf>
    <xf numFmtId="49" fontId="113" fillId="33" borderId="50" xfId="0" applyNumberFormat="1" applyFont="1" applyFill="1" applyBorder="1" applyAlignment="1">
      <alignment horizontal="left" vertical="center"/>
    </xf>
    <xf numFmtId="49" fontId="113" fillId="33" borderId="41" xfId="0" applyNumberFormat="1" applyFont="1" applyFill="1" applyBorder="1" applyAlignment="1">
      <alignment horizontal="left" vertical="center"/>
    </xf>
    <xf numFmtId="0" fontId="114" fillId="33" borderId="18" xfId="0" applyFont="1" applyFill="1" applyBorder="1" applyAlignment="1">
      <alignment horizontal="left"/>
    </xf>
    <xf numFmtId="0" fontId="114" fillId="33" borderId="0" xfId="0" applyFont="1" applyFill="1" applyAlignment="1">
      <alignment horizontal="left"/>
    </xf>
    <xf numFmtId="0" fontId="114" fillId="33" borderId="37" xfId="0" applyFont="1" applyFill="1" applyBorder="1" applyAlignment="1">
      <alignment horizontal="left"/>
    </xf>
    <xf numFmtId="0" fontId="130" fillId="33" borderId="50" xfId="0" applyFont="1" applyFill="1" applyBorder="1" applyAlignment="1">
      <alignment horizontal="center" vertical="center"/>
    </xf>
    <xf numFmtId="0" fontId="130" fillId="33" borderId="7" xfId="0" applyFont="1" applyFill="1" applyBorder="1" applyAlignment="1">
      <alignment horizontal="center" vertical="center"/>
    </xf>
    <xf numFmtId="0" fontId="130" fillId="33" borderId="41" xfId="0" applyFont="1" applyFill="1" applyBorder="1" applyAlignment="1">
      <alignment horizontal="center" vertical="center"/>
    </xf>
    <xf numFmtId="0" fontId="114" fillId="33" borderId="50" xfId="0" applyFont="1" applyFill="1" applyBorder="1" applyAlignment="1">
      <alignment horizontal="center" vertical="center"/>
    </xf>
    <xf numFmtId="0" fontId="114" fillId="33" borderId="7" xfId="0" applyFont="1" applyFill="1" applyBorder="1" applyAlignment="1">
      <alignment horizontal="center" vertical="center"/>
    </xf>
    <xf numFmtId="0" fontId="114" fillId="33" borderId="58" xfId="0" applyFont="1" applyFill="1" applyBorder="1" applyAlignment="1">
      <alignment horizontal="center" vertical="center"/>
    </xf>
    <xf numFmtId="208" fontId="118" fillId="0" borderId="73" xfId="1450" applyNumberFormat="1" applyFont="1" applyBorder="1" applyAlignment="1">
      <alignment horizontal="left" vertical="center"/>
    </xf>
    <xf numFmtId="208" fontId="173" fillId="0" borderId="74" xfId="1450" applyNumberFormat="1" applyFont="1" applyBorder="1" applyAlignment="1">
      <alignment horizontal="left" vertical="center"/>
    </xf>
    <xf numFmtId="49" fontId="131" fillId="33" borderId="59" xfId="0" applyNumberFormat="1" applyFont="1" applyFill="1" applyBorder="1" applyAlignment="1">
      <alignment horizontal="left" vertical="center"/>
    </xf>
    <xf numFmtId="49" fontId="131" fillId="33" borderId="40" xfId="0" applyNumberFormat="1" applyFont="1" applyFill="1" applyBorder="1" applyAlignment="1">
      <alignment horizontal="left" vertical="center"/>
    </xf>
    <xf numFmtId="0" fontId="113" fillId="33" borderId="56" xfId="0" applyFont="1" applyFill="1" applyBorder="1" applyAlignment="1">
      <alignment horizontal="center"/>
    </xf>
    <xf numFmtId="0" fontId="113" fillId="33" borderId="57" xfId="0" applyFont="1" applyFill="1" applyBorder="1" applyAlignment="1">
      <alignment horizontal="center"/>
    </xf>
    <xf numFmtId="0" fontId="129" fillId="35" borderId="55" xfId="0" applyFont="1" applyFill="1" applyBorder="1" applyAlignment="1">
      <alignment horizontal="center" vertical="center"/>
    </xf>
    <xf numFmtId="0" fontId="129" fillId="35" borderId="36" xfId="0" applyFont="1" applyFill="1" applyBorder="1" applyAlignment="1">
      <alignment horizontal="center" vertical="center"/>
    </xf>
    <xf numFmtId="0" fontId="129" fillId="35" borderId="48" xfId="0" applyFont="1" applyFill="1" applyBorder="1" applyAlignment="1">
      <alignment horizontal="center" vertical="center"/>
    </xf>
    <xf numFmtId="0" fontId="129" fillId="35" borderId="43" xfId="0" applyFont="1" applyFill="1" applyBorder="1" applyAlignment="1">
      <alignment horizontal="center" vertical="center"/>
    </xf>
    <xf numFmtId="0" fontId="129" fillId="35" borderId="44" xfId="0" applyFont="1" applyFill="1" applyBorder="1" applyAlignment="1">
      <alignment horizontal="center" vertical="center"/>
    </xf>
    <xf numFmtId="0" fontId="129" fillId="35" borderId="45" xfId="0" applyFont="1" applyFill="1" applyBorder="1" applyAlignment="1">
      <alignment horizontal="center" vertical="center"/>
    </xf>
    <xf numFmtId="0" fontId="121" fillId="35" borderId="26" xfId="1451" applyFont="1" applyFill="1" applyBorder="1" applyAlignment="1">
      <alignment horizontal="center" vertical="center"/>
    </xf>
    <xf numFmtId="0" fontId="121" fillId="35" borderId="36" xfId="1451" applyFont="1" applyFill="1" applyBorder="1" applyAlignment="1">
      <alignment horizontal="center" vertical="center"/>
    </xf>
    <xf numFmtId="0" fontId="121" fillId="35" borderId="48" xfId="1451" applyFont="1" applyFill="1" applyBorder="1" applyAlignment="1">
      <alignment horizontal="center" vertical="center"/>
    </xf>
    <xf numFmtId="0" fontId="121" fillId="35" borderId="28" xfId="1451" applyFont="1" applyFill="1" applyBorder="1" applyAlignment="1">
      <alignment horizontal="center" vertical="center"/>
    </xf>
    <xf numFmtId="0" fontId="121" fillId="35" borderId="0" xfId="1451" applyFont="1" applyFill="1" applyAlignment="1">
      <alignment horizontal="center" vertical="center"/>
    </xf>
    <xf numFmtId="0" fontId="121" fillId="35" borderId="37" xfId="1451" applyFont="1" applyFill="1" applyBorder="1" applyAlignment="1">
      <alignment horizontal="center" vertical="center"/>
    </xf>
    <xf numFmtId="0" fontId="121" fillId="35" borderId="34" xfId="1451" applyFont="1" applyFill="1" applyBorder="1" applyAlignment="1">
      <alignment horizontal="center" vertical="center"/>
    </xf>
    <xf numFmtId="0" fontId="121" fillId="35" borderId="19" xfId="1451" applyFont="1" applyFill="1" applyBorder="1" applyAlignment="1">
      <alignment horizontal="center" vertical="center"/>
    </xf>
    <xf numFmtId="0" fontId="121" fillId="35" borderId="31" xfId="1451" applyFont="1" applyFill="1" applyBorder="1" applyAlignment="1">
      <alignment horizontal="center" vertical="center"/>
    </xf>
    <xf numFmtId="0" fontId="159" fillId="0" borderId="0" xfId="1451" applyFont="1" applyAlignment="1">
      <alignment horizontal="left"/>
    </xf>
  </cellXfs>
  <cellStyles count="267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0000000-0005-0000-0000-000012020000}"/>
    <cellStyle name="Comma [0] 10 3" xfId="530" xr:uid="{00000000-0005-0000-0000-000013020000}"/>
    <cellStyle name="Comma [0] 10 4" xfId="531" xr:uid="{00000000-0005-0000-0000-000014020000}"/>
    <cellStyle name="Comma [0] 11" xfId="532" xr:uid="{00000000-0005-0000-0000-000015020000}"/>
    <cellStyle name="Comma [0] 11 2" xfId="533" xr:uid="{00000000-0005-0000-0000-000016020000}"/>
    <cellStyle name="Comma [0] 11 2 2" xfId="534" xr:uid="{00000000-0005-0000-0000-000017020000}"/>
    <cellStyle name="Comma [0] 11 3" xfId="535" xr:uid="{00000000-0005-0000-0000-000018020000}"/>
    <cellStyle name="Comma [0] 12" xfId="536" xr:uid="{00000000-0005-0000-0000-000019020000}"/>
    <cellStyle name="Comma [0] 12 2" xfId="537" xr:uid="{00000000-0005-0000-0000-00001A020000}"/>
    <cellStyle name="Comma [0] 12 2 2" xfId="538" xr:uid="{00000000-0005-0000-0000-00001B020000}"/>
    <cellStyle name="Comma [0] 12 3" xfId="539" xr:uid="{00000000-0005-0000-0000-00001C020000}"/>
    <cellStyle name="Comma [0] 12 3 2" xfId="540" xr:uid="{00000000-0005-0000-0000-00001D020000}"/>
    <cellStyle name="Comma [0] 13" xfId="541" xr:uid="{00000000-0005-0000-0000-00001E020000}"/>
    <cellStyle name="Comma [0] 13 2" xfId="542" xr:uid="{00000000-0005-0000-0000-00001F020000}"/>
    <cellStyle name="Comma [0] 14" xfId="543" xr:uid="{00000000-0005-0000-0000-000020020000}"/>
    <cellStyle name="Comma [0] 14 2" xfId="544" xr:uid="{00000000-0005-0000-0000-000021020000}"/>
    <cellStyle name="Comma [0] 14 2 2" xfId="545" xr:uid="{00000000-0005-0000-0000-000022020000}"/>
    <cellStyle name="Comma [0] 14 3" xfId="546" xr:uid="{00000000-0005-0000-0000-000023020000}"/>
    <cellStyle name="Comma [0] 15" xfId="547" xr:uid="{00000000-0005-0000-0000-000024020000}"/>
    <cellStyle name="Comma [0] 15 2" xfId="548" xr:uid="{00000000-0005-0000-0000-000025020000}"/>
    <cellStyle name="Comma [0] 15 2 2" xfId="549" xr:uid="{00000000-0005-0000-0000-000026020000}"/>
    <cellStyle name="Comma [0] 15_Book2" xfId="550" xr:uid="{00000000-0005-0000-0000-000027020000}"/>
    <cellStyle name="Comma [0] 16" xfId="551" xr:uid="{00000000-0005-0000-0000-000028020000}"/>
    <cellStyle name="Comma [0] 17" xfId="552" xr:uid="{00000000-0005-0000-0000-000029020000}"/>
    <cellStyle name="Comma [0] 17 2" xfId="553" xr:uid="{00000000-0005-0000-0000-00002A020000}"/>
    <cellStyle name="Comma [0] 18" xfId="554" xr:uid="{00000000-0005-0000-0000-00002B020000}"/>
    <cellStyle name="Comma [0] 18 2" xfId="555" xr:uid="{00000000-0005-0000-0000-00002C020000}"/>
    <cellStyle name="Comma [0] 18 2 2" xfId="556" xr:uid="{00000000-0005-0000-0000-00002D020000}"/>
    <cellStyle name="Comma [0] 18 3" xfId="557" xr:uid="{00000000-0005-0000-0000-00002E020000}"/>
    <cellStyle name="Comma [0] 19" xfId="558" xr:uid="{00000000-0005-0000-0000-00002F020000}"/>
    <cellStyle name="Comma [0] 19 2" xfId="559" xr:uid="{00000000-0005-0000-0000-000030020000}"/>
    <cellStyle name="Comma [0] 19 2 2" xfId="560" xr:uid="{00000000-0005-0000-0000-000031020000}"/>
    <cellStyle name="Comma [0] 19 3" xfId="561" xr:uid="{00000000-0005-0000-0000-000032020000}"/>
    <cellStyle name="Comma [0] 2" xfId="562" xr:uid="{00000000-0005-0000-0000-000033020000}"/>
    <cellStyle name="Comma [0] 2 10" xfId="563" xr:uid="{00000000-0005-0000-0000-000034020000}"/>
    <cellStyle name="Comma [0] 2 10 2" xfId="564" xr:uid="{00000000-0005-0000-0000-000035020000}"/>
    <cellStyle name="Comma [0] 2 10 3" xfId="565" xr:uid="{00000000-0005-0000-0000-000036020000}"/>
    <cellStyle name="Comma [0] 2 11" xfId="566" xr:uid="{00000000-0005-0000-0000-000037020000}"/>
    <cellStyle name="Comma [0] 2 12" xfId="567" xr:uid="{00000000-0005-0000-0000-000038020000}"/>
    <cellStyle name="Comma [0] 2 2" xfId="568" xr:uid="{00000000-0005-0000-0000-000039020000}"/>
    <cellStyle name="Comma [0] 2 2 2" xfId="569" xr:uid="{00000000-0005-0000-0000-00003A020000}"/>
    <cellStyle name="Comma [0] 2 2 2 2" xfId="570" xr:uid="{00000000-0005-0000-0000-00003B020000}"/>
    <cellStyle name="Comma [0] 2 2 2 2 2" xfId="571" xr:uid="{00000000-0005-0000-0000-00003C020000}"/>
    <cellStyle name="Comma [0] 2 2 2 2 2 2" xfId="572" xr:uid="{00000000-0005-0000-0000-00003D020000}"/>
    <cellStyle name="Comma [0] 2 2 2 2 2 2 2" xfId="573" xr:uid="{00000000-0005-0000-0000-00003E020000}"/>
    <cellStyle name="Comma [0] 2 2 2 2 2 2 2 2" xfId="574" xr:uid="{00000000-0005-0000-0000-00003F020000}"/>
    <cellStyle name="Comma [0] 2 2 2 2 2 2 2 2 2" xfId="575" xr:uid="{00000000-0005-0000-0000-000040020000}"/>
    <cellStyle name="Comma [0] 2 2 2 2 2 2 2 3" xfId="576" xr:uid="{00000000-0005-0000-0000-000041020000}"/>
    <cellStyle name="Comma [0] 2 2 2 2 2 2 2 3 2" xfId="577" xr:uid="{00000000-0005-0000-0000-000042020000}"/>
    <cellStyle name="Comma [0] 2 2 2 2 2 2 3" xfId="578" xr:uid="{00000000-0005-0000-0000-000043020000}"/>
    <cellStyle name="Comma [0] 2 2 2 2 2 2 4" xfId="579" xr:uid="{00000000-0005-0000-0000-000044020000}"/>
    <cellStyle name="Comma [0] 2 2 2 2 2 3" xfId="580" xr:uid="{00000000-0005-0000-0000-000045020000}"/>
    <cellStyle name="Comma [0] 2 2 2 2 2 3 2" xfId="581" xr:uid="{00000000-0005-0000-0000-000046020000}"/>
    <cellStyle name="Comma [0] 2 2 2 2 2 4" xfId="582" xr:uid="{00000000-0005-0000-0000-000047020000}"/>
    <cellStyle name="Comma [0] 2 2 2 2 2 4 2" xfId="583" xr:uid="{00000000-0005-0000-0000-000048020000}"/>
    <cellStyle name="Comma [0] 2 2 2 2 3" xfId="584" xr:uid="{00000000-0005-0000-0000-000049020000}"/>
    <cellStyle name="Comma [0] 2 2 2 2 4" xfId="585" xr:uid="{00000000-0005-0000-0000-00004A020000}"/>
    <cellStyle name="Comma [0] 2 2 2 2 5" xfId="586" xr:uid="{00000000-0005-0000-0000-00004B020000}"/>
    <cellStyle name="Comma [0] 2 2 2 3" xfId="587" xr:uid="{00000000-0005-0000-0000-00004C020000}"/>
    <cellStyle name="Comma [0] 2 2 2 3 2" xfId="588" xr:uid="{00000000-0005-0000-0000-00004D020000}"/>
    <cellStyle name="Comma [0] 2 2 2 4" xfId="589" xr:uid="{00000000-0005-0000-0000-00004E020000}"/>
    <cellStyle name="Comma [0] 2 2 2 4 2" xfId="590" xr:uid="{00000000-0005-0000-0000-00004F020000}"/>
    <cellStyle name="Comma [0] 2 2 2 5" xfId="591" xr:uid="{00000000-0005-0000-0000-000050020000}"/>
    <cellStyle name="Comma [0] 2 2 2 5 2" xfId="592" xr:uid="{00000000-0005-0000-0000-000051020000}"/>
    <cellStyle name="Comma [0] 2 2 2 6" xfId="593" xr:uid="{00000000-0005-0000-0000-000052020000}"/>
    <cellStyle name="Comma [0] 2 2 3" xfId="594" xr:uid="{00000000-0005-0000-0000-000053020000}"/>
    <cellStyle name="Comma [0] 2 2 4" xfId="595" xr:uid="{00000000-0005-0000-0000-000054020000}"/>
    <cellStyle name="Comma [0] 2 2 5" xfId="596" xr:uid="{00000000-0005-0000-0000-000055020000}"/>
    <cellStyle name="Comma [0] 2 2 6" xfId="597" xr:uid="{00000000-0005-0000-0000-000056020000}"/>
    <cellStyle name="Comma [0] 2 2 6 2" xfId="598" xr:uid="{00000000-0005-0000-0000-000057020000}"/>
    <cellStyle name="Comma [0] 2 3" xfId="599" xr:uid="{00000000-0005-0000-0000-000058020000}"/>
    <cellStyle name="Comma [0] 2 3 2" xfId="600" xr:uid="{00000000-0005-0000-0000-000059020000}"/>
    <cellStyle name="Comma [0] 2 3 2 2" xfId="601" xr:uid="{00000000-0005-0000-0000-00005A020000}"/>
    <cellStyle name="Comma [0] 2 3 2 2 2" xfId="602" xr:uid="{00000000-0005-0000-0000-00005B020000}"/>
    <cellStyle name="Comma [0] 2 3 2 2 3" xfId="603" xr:uid="{00000000-0005-0000-0000-00005C020000}"/>
    <cellStyle name="Comma [0] 2 3 2 2 4" xfId="604" xr:uid="{00000000-0005-0000-0000-00005D020000}"/>
    <cellStyle name="Comma [0] 2 3 2 3" xfId="605" xr:uid="{00000000-0005-0000-0000-00005E020000}"/>
    <cellStyle name="Comma [0] 2 3 2 4" xfId="606" xr:uid="{00000000-0005-0000-0000-00005F020000}"/>
    <cellStyle name="Comma [0] 2 3 2 5" xfId="607" xr:uid="{00000000-0005-0000-0000-000060020000}"/>
    <cellStyle name="Comma [0] 2 3 2 6" xfId="608" xr:uid="{00000000-0005-0000-0000-000061020000}"/>
    <cellStyle name="Comma [0] 2 3 3" xfId="609" xr:uid="{00000000-0005-0000-0000-000062020000}"/>
    <cellStyle name="Comma [0] 2 3 4" xfId="610" xr:uid="{00000000-0005-0000-0000-000063020000}"/>
    <cellStyle name="Comma [0] 2 3 5" xfId="611" xr:uid="{00000000-0005-0000-0000-000064020000}"/>
    <cellStyle name="Comma [0] 2 3 6" xfId="612" xr:uid="{00000000-0005-0000-0000-000065020000}"/>
    <cellStyle name="Comma [0] 2 3 7" xfId="613" xr:uid="{00000000-0005-0000-0000-000066020000}"/>
    <cellStyle name="Comma [0] 2 3 8" xfId="614" xr:uid="{00000000-0005-0000-0000-000067020000}"/>
    <cellStyle name="Comma [0] 2 4" xfId="615" xr:uid="{00000000-0005-0000-0000-000068020000}"/>
    <cellStyle name="Comma [0] 2 4 2" xfId="616" xr:uid="{00000000-0005-0000-0000-000069020000}"/>
    <cellStyle name="Comma [0] 2 4 3" xfId="617" xr:uid="{00000000-0005-0000-0000-00006A020000}"/>
    <cellStyle name="Comma [0] 2 4 4" xfId="618" xr:uid="{00000000-0005-0000-0000-00006B020000}"/>
    <cellStyle name="Comma [0] 2 4 5" xfId="619" xr:uid="{00000000-0005-0000-0000-00006C020000}"/>
    <cellStyle name="Comma [0] 2 4 5 2" xfId="620" xr:uid="{00000000-0005-0000-0000-00006D020000}"/>
    <cellStyle name="Comma [0] 2 4 6" xfId="621" xr:uid="{00000000-0005-0000-0000-00006E020000}"/>
    <cellStyle name="Comma [0] 2 5" xfId="622" xr:uid="{00000000-0005-0000-0000-00006F020000}"/>
    <cellStyle name="Comma [0] 2 5 2" xfId="623" xr:uid="{00000000-0005-0000-0000-000070020000}"/>
    <cellStyle name="Comma [0] 2 5 3" xfId="624" xr:uid="{00000000-0005-0000-0000-000071020000}"/>
    <cellStyle name="Comma [0] 2 5 4" xfId="625" xr:uid="{00000000-0005-0000-0000-000072020000}"/>
    <cellStyle name="Comma [0] 2 6" xfId="626" xr:uid="{00000000-0005-0000-0000-000073020000}"/>
    <cellStyle name="Comma [0] 2 6 2" xfId="627" xr:uid="{00000000-0005-0000-0000-000074020000}"/>
    <cellStyle name="Comma [0] 2 6 2 2" xfId="628" xr:uid="{00000000-0005-0000-0000-000075020000}"/>
    <cellStyle name="Comma [0] 2 6 2 2 2" xfId="629" xr:uid="{00000000-0005-0000-0000-000076020000}"/>
    <cellStyle name="Comma [0] 2 6 2 2 2 2" xfId="630" xr:uid="{00000000-0005-0000-0000-000077020000}"/>
    <cellStyle name="Comma [0] 2 6 2 2 2 2 2" xfId="631" xr:uid="{00000000-0005-0000-0000-000078020000}"/>
    <cellStyle name="Comma [0] 2 6 2 2 2 2 3" xfId="632" xr:uid="{00000000-0005-0000-0000-000079020000}"/>
    <cellStyle name="Comma [0] 2 6 2 2 2 2 4" xfId="633" xr:uid="{00000000-0005-0000-0000-00007A020000}"/>
    <cellStyle name="Comma [0] 2 6 2 2 2 2 5" xfId="634" xr:uid="{00000000-0005-0000-0000-00007B020000}"/>
    <cellStyle name="Comma [0] 2 6 2 2 2 3" xfId="635" xr:uid="{00000000-0005-0000-0000-00007C020000}"/>
    <cellStyle name="Comma [0] 2 6 2 2 2 4" xfId="636" xr:uid="{00000000-0005-0000-0000-00007D020000}"/>
    <cellStyle name="Comma [0] 2 6 2 2 2 5" xfId="637" xr:uid="{00000000-0005-0000-0000-00007E020000}"/>
    <cellStyle name="Comma [0] 2 6 2 2 3" xfId="638" xr:uid="{00000000-0005-0000-0000-00007F020000}"/>
    <cellStyle name="Comma [0] 2 6 2 2 4" xfId="639" xr:uid="{00000000-0005-0000-0000-000080020000}"/>
    <cellStyle name="Comma [0] 2 6 2 2 5" xfId="640" xr:uid="{00000000-0005-0000-0000-000081020000}"/>
    <cellStyle name="Comma [0] 2 6 2 3" xfId="641" xr:uid="{00000000-0005-0000-0000-000082020000}"/>
    <cellStyle name="Comma [0] 2 6 2 4" xfId="642" xr:uid="{00000000-0005-0000-0000-000083020000}"/>
    <cellStyle name="Comma [0] 2 6 2 5" xfId="643" xr:uid="{00000000-0005-0000-0000-000084020000}"/>
    <cellStyle name="Comma [0] 2 6 3" xfId="644" xr:uid="{00000000-0005-0000-0000-000085020000}"/>
    <cellStyle name="Comma [0] 2 6 4" xfId="645" xr:uid="{00000000-0005-0000-0000-000086020000}"/>
    <cellStyle name="Comma [0] 2 6 5" xfId="646" xr:uid="{00000000-0005-0000-0000-000087020000}"/>
    <cellStyle name="Comma [0] 2 7" xfId="647" xr:uid="{00000000-0005-0000-0000-000088020000}"/>
    <cellStyle name="Comma [0] 2 7 2" xfId="648" xr:uid="{00000000-0005-0000-0000-000089020000}"/>
    <cellStyle name="Comma [0] 2 8" xfId="649" xr:uid="{00000000-0005-0000-0000-00008A020000}"/>
    <cellStyle name="Comma [0] 2 9" xfId="650" xr:uid="{00000000-0005-0000-0000-00008B020000}"/>
    <cellStyle name="Comma [0] 20" xfId="651" xr:uid="{00000000-0005-0000-0000-00008C020000}"/>
    <cellStyle name="Comma [0] 20 2" xfId="652" xr:uid="{00000000-0005-0000-0000-00008D020000}"/>
    <cellStyle name="Comma [0] 21" xfId="653" xr:uid="{00000000-0005-0000-0000-00008E020000}"/>
    <cellStyle name="Comma [0] 21 2" xfId="654" xr:uid="{00000000-0005-0000-0000-00008F020000}"/>
    <cellStyle name="Comma [0] 22" xfId="655" xr:uid="{00000000-0005-0000-0000-000090020000}"/>
    <cellStyle name="Comma [0] 23" xfId="656" xr:uid="{00000000-0005-0000-0000-000091020000}"/>
    <cellStyle name="Comma [0] 24" xfId="657" xr:uid="{00000000-0005-0000-0000-000092020000}"/>
    <cellStyle name="Comma [0] 24 2" xfId="658" xr:uid="{00000000-0005-0000-0000-000093020000}"/>
    <cellStyle name="Comma [0] 24 2 2" xfId="659" xr:uid="{00000000-0005-0000-0000-000094020000}"/>
    <cellStyle name="Comma [0] 24 3" xfId="660" xr:uid="{00000000-0005-0000-0000-000095020000}"/>
    <cellStyle name="Comma [0] 25" xfId="661" xr:uid="{00000000-0005-0000-0000-000096020000}"/>
    <cellStyle name="Comma [0] 26" xfId="662" xr:uid="{00000000-0005-0000-0000-000097020000}"/>
    <cellStyle name="Comma [0] 27" xfId="663" xr:uid="{00000000-0005-0000-0000-000098020000}"/>
    <cellStyle name="Comma [0] 27 2" xfId="664" xr:uid="{00000000-0005-0000-0000-000099020000}"/>
    <cellStyle name="Comma [0] 3" xfId="665" xr:uid="{00000000-0005-0000-0000-00009A020000}"/>
    <cellStyle name="Comma [0] 3 2" xfId="666" xr:uid="{00000000-0005-0000-0000-00009B020000}"/>
    <cellStyle name="Comma [0] 3 2 2" xfId="667" xr:uid="{00000000-0005-0000-0000-00009C020000}"/>
    <cellStyle name="Comma [0] 3 2 3" xfId="668" xr:uid="{00000000-0005-0000-0000-00009D020000}"/>
    <cellStyle name="Comma [0] 3 3" xfId="669" xr:uid="{00000000-0005-0000-0000-00009E020000}"/>
    <cellStyle name="Comma [0] 32" xfId="670" xr:uid="{00000000-0005-0000-0000-00009F020000}"/>
    <cellStyle name="Comma [0] 32 2" xfId="671" xr:uid="{00000000-0005-0000-0000-0000A0020000}"/>
    <cellStyle name="Comma [0] 35" xfId="672" xr:uid="{00000000-0005-0000-0000-0000A1020000}"/>
    <cellStyle name="Comma [0] 4" xfId="673" xr:uid="{00000000-0005-0000-0000-0000A2020000}"/>
    <cellStyle name="Comma [0] 4 2" xfId="674" xr:uid="{00000000-0005-0000-0000-0000A3020000}"/>
    <cellStyle name="Comma [0] 4 2 2" xfId="675" xr:uid="{00000000-0005-0000-0000-0000A4020000}"/>
    <cellStyle name="Comma [0] 4 3" xfId="676" xr:uid="{00000000-0005-0000-0000-0000A5020000}"/>
    <cellStyle name="Comma [0] 4 3 2" xfId="677" xr:uid="{00000000-0005-0000-0000-0000A6020000}"/>
    <cellStyle name="Comma [0] 4 4" xfId="678" xr:uid="{00000000-0005-0000-0000-0000A7020000}"/>
    <cellStyle name="Comma [0] 4 4 2" xfId="679" xr:uid="{00000000-0005-0000-0000-0000A8020000}"/>
    <cellStyle name="Comma [0] 4 5" xfId="680" xr:uid="{00000000-0005-0000-0000-0000A9020000}"/>
    <cellStyle name="Comma [0] 4 6" xfId="681" xr:uid="{00000000-0005-0000-0000-0000AA020000}"/>
    <cellStyle name="Comma [0] 5" xfId="682" xr:uid="{00000000-0005-0000-0000-0000AB020000}"/>
    <cellStyle name="Comma [0] 5 2" xfId="683" xr:uid="{00000000-0005-0000-0000-0000AC020000}"/>
    <cellStyle name="Comma [0] 5 3" xfId="684" xr:uid="{00000000-0005-0000-0000-0000AD020000}"/>
    <cellStyle name="Comma [0] 6" xfId="685" xr:uid="{00000000-0005-0000-0000-0000AE020000}"/>
    <cellStyle name="Comma [0] 6 2" xfId="686" xr:uid="{00000000-0005-0000-0000-0000AF020000}"/>
    <cellStyle name="Comma [0] 6 3" xfId="687" xr:uid="{00000000-0005-0000-0000-0000B0020000}"/>
    <cellStyle name="Comma [0] 6 3 2" xfId="688" xr:uid="{00000000-0005-0000-0000-0000B1020000}"/>
    <cellStyle name="Comma [0] 7" xfId="689" xr:uid="{00000000-0005-0000-0000-0000B2020000}"/>
    <cellStyle name="Comma [0] 7 2" xfId="690" xr:uid="{00000000-0005-0000-0000-0000B3020000}"/>
    <cellStyle name="Comma [0] 7 2 2" xfId="691" xr:uid="{00000000-0005-0000-0000-0000B4020000}"/>
    <cellStyle name="Comma [0] 7 3" xfId="692" xr:uid="{00000000-0005-0000-0000-0000B5020000}"/>
    <cellStyle name="Comma [0] 8" xfId="693" xr:uid="{00000000-0005-0000-0000-0000B6020000}"/>
    <cellStyle name="Comma [0] 8 2" xfId="694" xr:uid="{00000000-0005-0000-0000-0000B7020000}"/>
    <cellStyle name="Comma [0] 8 2 2" xfId="695" xr:uid="{00000000-0005-0000-0000-0000B8020000}"/>
    <cellStyle name="Comma [0] 8 3" xfId="696" xr:uid="{00000000-0005-0000-0000-0000B9020000}"/>
    <cellStyle name="Comma [0] 8 3 2" xfId="697" xr:uid="{00000000-0005-0000-0000-0000BA020000}"/>
    <cellStyle name="Comma [0] 8 4" xfId="698" xr:uid="{00000000-0005-0000-0000-0000BB020000}"/>
    <cellStyle name="Comma [0] 9" xfId="699" xr:uid="{00000000-0005-0000-0000-0000BC020000}"/>
    <cellStyle name="Comma [0] 9 2" xfId="700" xr:uid="{00000000-0005-0000-0000-0000BD020000}"/>
    <cellStyle name="Comma [0] 9 2 2" xfId="701" xr:uid="{00000000-0005-0000-0000-0000BE020000}"/>
    <cellStyle name="Comma [0] 9 3" xfId="702" xr:uid="{00000000-0005-0000-0000-0000BF020000}"/>
    <cellStyle name="Comma [0] 9 3 2" xfId="703" xr:uid="{00000000-0005-0000-0000-0000C0020000}"/>
    <cellStyle name="Comma [0] 90" xfId="704" xr:uid="{00000000-0005-0000-0000-0000C1020000}"/>
    <cellStyle name="Comma [0] 90 2" xfId="705" xr:uid="{00000000-0005-0000-0000-0000C2020000}"/>
    <cellStyle name="Comma [0] 91" xfId="706" xr:uid="{00000000-0005-0000-0000-0000C3020000}"/>
    <cellStyle name="Comma [0] 91 2" xfId="707" xr:uid="{00000000-0005-0000-0000-0000C4020000}"/>
    <cellStyle name="Comma [0] 93" xfId="708" xr:uid="{00000000-0005-0000-0000-0000C5020000}"/>
    <cellStyle name="Comma [0] 93 2" xfId="709" xr:uid="{00000000-0005-0000-0000-0000C6020000}"/>
    <cellStyle name="Comma [0] 94" xfId="710" xr:uid="{00000000-0005-0000-0000-0000C7020000}"/>
    <cellStyle name="Comma [0] 94 2" xfId="711" xr:uid="{00000000-0005-0000-0000-0000C8020000}"/>
    <cellStyle name="Comma [00]" xfId="712" xr:uid="{00000000-0005-0000-0000-0000C9020000}"/>
    <cellStyle name="Comma [00] 2" xfId="713" xr:uid="{00000000-0005-0000-0000-0000CA020000}"/>
    <cellStyle name="Comma 10" xfId="714" xr:uid="{00000000-0005-0000-0000-0000CB020000}"/>
    <cellStyle name="Comma 10 2" xfId="715" xr:uid="{00000000-0005-0000-0000-0000CC020000}"/>
    <cellStyle name="Comma 10 2 2" xfId="716" xr:uid="{00000000-0005-0000-0000-0000CD020000}"/>
    <cellStyle name="Comma 10 2 2 2" xfId="717" xr:uid="{00000000-0005-0000-0000-0000CE020000}"/>
    <cellStyle name="Comma 10 2 3" xfId="718" xr:uid="{00000000-0005-0000-0000-0000CF020000}"/>
    <cellStyle name="Comma 10 3" xfId="719" xr:uid="{00000000-0005-0000-0000-0000D0020000}"/>
    <cellStyle name="Comma 10 3 2" xfId="720" xr:uid="{00000000-0005-0000-0000-0000D1020000}"/>
    <cellStyle name="Comma 10 4" xfId="721" xr:uid="{00000000-0005-0000-0000-0000D2020000}"/>
    <cellStyle name="Comma 10 4 2" xfId="722" xr:uid="{00000000-0005-0000-0000-0000D3020000}"/>
    <cellStyle name="Comma 10 5" xfId="723" xr:uid="{00000000-0005-0000-0000-0000D4020000}"/>
    <cellStyle name="Comma 10 5 2" xfId="724" xr:uid="{00000000-0005-0000-0000-0000D5020000}"/>
    <cellStyle name="Comma 10 6" xfId="725" xr:uid="{00000000-0005-0000-0000-0000D6020000}"/>
    <cellStyle name="Comma 10 6 2" xfId="726" xr:uid="{00000000-0005-0000-0000-0000D7020000}"/>
    <cellStyle name="Comma 10 7" xfId="727" xr:uid="{00000000-0005-0000-0000-0000D8020000}"/>
    <cellStyle name="Comma 10 8" xfId="728" xr:uid="{00000000-0005-0000-0000-0000D9020000}"/>
    <cellStyle name="Comma 11" xfId="729" xr:uid="{00000000-0005-0000-0000-0000DA020000}"/>
    <cellStyle name="Comma 11 2" xfId="730" xr:uid="{00000000-0005-0000-0000-0000DB020000}"/>
    <cellStyle name="Comma 12" xfId="731" xr:uid="{00000000-0005-0000-0000-0000DC020000}"/>
    <cellStyle name="Comma 12 2" xfId="732" xr:uid="{00000000-0005-0000-0000-0000DD020000}"/>
    <cellStyle name="Comma 12 2 2" xfId="733" xr:uid="{00000000-0005-0000-0000-0000DE020000}"/>
    <cellStyle name="Comma 12 3" xfId="734" xr:uid="{00000000-0005-0000-0000-0000DF020000}"/>
    <cellStyle name="Comma 12 3 2" xfId="735" xr:uid="{00000000-0005-0000-0000-0000E0020000}"/>
    <cellStyle name="Comma 12 4" xfId="736" xr:uid="{00000000-0005-0000-0000-0000E1020000}"/>
    <cellStyle name="Comma 12 4 2" xfId="737" xr:uid="{00000000-0005-0000-0000-0000E2020000}"/>
    <cellStyle name="Comma 12 5" xfId="738" xr:uid="{00000000-0005-0000-0000-0000E3020000}"/>
    <cellStyle name="Comma 12 5 2" xfId="739" xr:uid="{00000000-0005-0000-0000-0000E4020000}"/>
    <cellStyle name="Comma 12 6" xfId="740" xr:uid="{00000000-0005-0000-0000-0000E5020000}"/>
    <cellStyle name="Comma 12 6 2" xfId="741" xr:uid="{00000000-0005-0000-0000-0000E6020000}"/>
    <cellStyle name="Comma 12 7" xfId="742" xr:uid="{00000000-0005-0000-0000-0000E7020000}"/>
    <cellStyle name="Comma 13" xfId="743" xr:uid="{00000000-0005-0000-0000-0000E8020000}"/>
    <cellStyle name="Comma 13 2" xfId="744" xr:uid="{00000000-0005-0000-0000-0000E9020000}"/>
    <cellStyle name="Comma 13 2 2" xfId="745" xr:uid="{00000000-0005-0000-0000-0000EA020000}"/>
    <cellStyle name="Comma 13 3" xfId="746" xr:uid="{00000000-0005-0000-0000-0000EB020000}"/>
    <cellStyle name="Comma 14" xfId="747" xr:uid="{00000000-0005-0000-0000-0000EC020000}"/>
    <cellStyle name="Comma 14 2" xfId="748" xr:uid="{00000000-0005-0000-0000-0000ED020000}"/>
    <cellStyle name="Comma 14 2 2" xfId="749" xr:uid="{00000000-0005-0000-0000-0000EE020000}"/>
    <cellStyle name="Comma 14 2 2 2" xfId="750" xr:uid="{00000000-0005-0000-0000-0000EF020000}"/>
    <cellStyle name="Comma 14 2 3" xfId="751" xr:uid="{00000000-0005-0000-0000-0000F0020000}"/>
    <cellStyle name="Comma 14 3" xfId="752" xr:uid="{00000000-0005-0000-0000-0000F1020000}"/>
    <cellStyle name="Comma 15" xfId="753" xr:uid="{00000000-0005-0000-0000-0000F2020000}"/>
    <cellStyle name="Comma 15 2" xfId="754" xr:uid="{00000000-0005-0000-0000-0000F3020000}"/>
    <cellStyle name="Comma 15 2 2" xfId="755" xr:uid="{00000000-0005-0000-0000-0000F4020000}"/>
    <cellStyle name="Comma 15 3" xfId="756" xr:uid="{00000000-0005-0000-0000-0000F5020000}"/>
    <cellStyle name="Comma 15 3 2" xfId="757" xr:uid="{00000000-0005-0000-0000-0000F6020000}"/>
    <cellStyle name="Comma 15 4" xfId="758" xr:uid="{00000000-0005-0000-0000-0000F7020000}"/>
    <cellStyle name="Comma 15 4 2" xfId="759" xr:uid="{00000000-0005-0000-0000-0000F8020000}"/>
    <cellStyle name="Comma 15 5" xfId="760" xr:uid="{00000000-0005-0000-0000-0000F9020000}"/>
    <cellStyle name="Comma 16" xfId="761" xr:uid="{00000000-0005-0000-0000-0000FA020000}"/>
    <cellStyle name="Comma 16 2" xfId="762" xr:uid="{00000000-0005-0000-0000-0000FB020000}"/>
    <cellStyle name="Comma 17" xfId="763" xr:uid="{00000000-0005-0000-0000-0000FC020000}"/>
    <cellStyle name="Comma 17 2" xfId="764" xr:uid="{00000000-0005-0000-0000-0000FD020000}"/>
    <cellStyle name="Comma 17 2 2" xfId="765" xr:uid="{00000000-0005-0000-0000-0000FE020000}"/>
    <cellStyle name="Comma 18" xfId="766" xr:uid="{00000000-0005-0000-0000-0000FF020000}"/>
    <cellStyle name="Comma 18 2" xfId="767" xr:uid="{00000000-0005-0000-0000-000000030000}"/>
    <cellStyle name="Comma 18 2 2" xfId="768" xr:uid="{00000000-0005-0000-0000-000001030000}"/>
    <cellStyle name="Comma 18 3" xfId="769" xr:uid="{00000000-0005-0000-0000-000002030000}"/>
    <cellStyle name="Comma 19" xfId="770" xr:uid="{00000000-0005-0000-0000-000003030000}"/>
    <cellStyle name="Comma 19 2" xfId="771" xr:uid="{00000000-0005-0000-0000-000004030000}"/>
    <cellStyle name="Comma 19 3" xfId="772" xr:uid="{00000000-0005-0000-0000-000005030000}"/>
    <cellStyle name="Comma 19 4" xfId="773" xr:uid="{00000000-0005-0000-0000-000006030000}"/>
    <cellStyle name="Comma 19 5" xfId="774" xr:uid="{00000000-0005-0000-0000-000007030000}"/>
    <cellStyle name="Comma 2" xfId="775" xr:uid="{00000000-0005-0000-0000-000008030000}"/>
    <cellStyle name="Comma 2 10" xfId="776" xr:uid="{00000000-0005-0000-0000-000009030000}"/>
    <cellStyle name="Comma 2 10 2" xfId="777" xr:uid="{00000000-0005-0000-0000-00000A030000}"/>
    <cellStyle name="Comma 2 11" xfId="778" xr:uid="{00000000-0005-0000-0000-00000B030000}"/>
    <cellStyle name="Comma 2 11 2" xfId="779" xr:uid="{00000000-0005-0000-0000-00000C030000}"/>
    <cellStyle name="Comma 2 12" xfId="780" xr:uid="{00000000-0005-0000-0000-00000D030000}"/>
    <cellStyle name="Comma 2 12 2" xfId="781" xr:uid="{00000000-0005-0000-0000-00000E030000}"/>
    <cellStyle name="Comma 2 13" xfId="782" xr:uid="{00000000-0005-0000-0000-00000F030000}"/>
    <cellStyle name="Comma 2 13 2" xfId="783" xr:uid="{00000000-0005-0000-0000-000010030000}"/>
    <cellStyle name="Comma 2 14" xfId="784" xr:uid="{00000000-0005-0000-0000-000011030000}"/>
    <cellStyle name="Comma 2 14 2" xfId="785" xr:uid="{00000000-0005-0000-0000-000012030000}"/>
    <cellStyle name="Comma 2 15" xfId="786" xr:uid="{00000000-0005-0000-0000-000013030000}"/>
    <cellStyle name="Comma 2 15 2" xfId="787" xr:uid="{00000000-0005-0000-0000-000014030000}"/>
    <cellStyle name="Comma 2 16" xfId="788" xr:uid="{00000000-0005-0000-0000-000015030000}"/>
    <cellStyle name="Comma 2 16 2" xfId="789" xr:uid="{00000000-0005-0000-0000-000016030000}"/>
    <cellStyle name="Comma 2 17" xfId="790" xr:uid="{00000000-0005-0000-0000-000017030000}"/>
    <cellStyle name="Comma 2 17 2" xfId="791" xr:uid="{00000000-0005-0000-0000-000018030000}"/>
    <cellStyle name="Comma 2 18" xfId="792" xr:uid="{00000000-0005-0000-0000-000019030000}"/>
    <cellStyle name="Comma 2 18 2" xfId="793" xr:uid="{00000000-0005-0000-0000-00001A030000}"/>
    <cellStyle name="Comma 2 19" xfId="794" xr:uid="{00000000-0005-0000-0000-00001B030000}"/>
    <cellStyle name="Comma 2 19 2" xfId="795" xr:uid="{00000000-0005-0000-0000-00001C030000}"/>
    <cellStyle name="Comma 2 2" xfId="796" xr:uid="{00000000-0005-0000-0000-00001D030000}"/>
    <cellStyle name="Comma 2 2 2" xfId="797" xr:uid="{00000000-0005-0000-0000-00001E030000}"/>
    <cellStyle name="Comma 2 2 2 2" xfId="798" xr:uid="{00000000-0005-0000-0000-00001F030000}"/>
    <cellStyle name="Comma 2 2 2 2 2" xfId="799" xr:uid="{00000000-0005-0000-0000-000020030000}"/>
    <cellStyle name="Comma 2 2 2 2 2 2" xfId="800" xr:uid="{00000000-0005-0000-0000-000021030000}"/>
    <cellStyle name="Comma 2 2 2 2 2 2 2" xfId="801" xr:uid="{00000000-0005-0000-0000-000022030000}"/>
    <cellStyle name="Comma 2 2 2 2 2 2 2 2" xfId="802" xr:uid="{00000000-0005-0000-0000-000023030000}"/>
    <cellStyle name="Comma 2 2 2 2 2 2 2 2 2" xfId="803" xr:uid="{00000000-0005-0000-0000-000024030000}"/>
    <cellStyle name="Comma 2 2 2 2 2 2 2 3" xfId="804" xr:uid="{00000000-0005-0000-0000-000025030000}"/>
    <cellStyle name="Comma 2 2 2 2 2 2 2 3 2" xfId="805" xr:uid="{00000000-0005-0000-0000-000026030000}"/>
    <cellStyle name="Comma 2 2 2 2 2 2 3" xfId="806" xr:uid="{00000000-0005-0000-0000-000027030000}"/>
    <cellStyle name="Comma 2 2 2 2 2 2 4" xfId="807" xr:uid="{00000000-0005-0000-0000-000028030000}"/>
    <cellStyle name="Comma 2 2 2 2 2 3" xfId="808" xr:uid="{00000000-0005-0000-0000-000029030000}"/>
    <cellStyle name="Comma 2 2 2 2 2 3 2" xfId="809" xr:uid="{00000000-0005-0000-0000-00002A030000}"/>
    <cellStyle name="Comma 2 2 2 2 2 4" xfId="810" xr:uid="{00000000-0005-0000-0000-00002B030000}"/>
    <cellStyle name="Comma 2 2 2 2 2 4 2" xfId="811" xr:uid="{00000000-0005-0000-0000-00002C030000}"/>
    <cellStyle name="Comma 2 2 2 2 3" xfId="812" xr:uid="{00000000-0005-0000-0000-00002D030000}"/>
    <cellStyle name="Comma 2 2 2 2 4" xfId="813" xr:uid="{00000000-0005-0000-0000-00002E030000}"/>
    <cellStyle name="Comma 2 2 2 2 5" xfId="814" xr:uid="{00000000-0005-0000-0000-00002F030000}"/>
    <cellStyle name="Comma 2 2 2 3" xfId="815" xr:uid="{00000000-0005-0000-0000-000030030000}"/>
    <cellStyle name="Comma 2 2 2 3 2" xfId="816" xr:uid="{00000000-0005-0000-0000-000031030000}"/>
    <cellStyle name="Comma 2 2 2 4" xfId="817" xr:uid="{00000000-0005-0000-0000-000032030000}"/>
    <cellStyle name="Comma 2 2 2 4 2" xfId="818" xr:uid="{00000000-0005-0000-0000-000033030000}"/>
    <cellStyle name="Comma 2 2 2 5" xfId="819" xr:uid="{00000000-0005-0000-0000-000034030000}"/>
    <cellStyle name="Comma 2 2 2 5 2" xfId="820" xr:uid="{00000000-0005-0000-0000-000035030000}"/>
    <cellStyle name="Comma 2 2 3" xfId="821" xr:uid="{00000000-0005-0000-0000-000036030000}"/>
    <cellStyle name="Comma 2 2 3 2" xfId="822" xr:uid="{00000000-0005-0000-0000-000037030000}"/>
    <cellStyle name="Comma 2 2 4" xfId="823" xr:uid="{00000000-0005-0000-0000-000038030000}"/>
    <cellStyle name="Comma 2 2 5" xfId="824" xr:uid="{00000000-0005-0000-0000-000039030000}"/>
    <cellStyle name="Comma 2 2 6" xfId="825" xr:uid="{00000000-0005-0000-0000-00003A030000}"/>
    <cellStyle name="Comma 2 2 7" xfId="826" xr:uid="{00000000-0005-0000-0000-00003B030000}"/>
    <cellStyle name="Comma 2 20" xfId="827" xr:uid="{00000000-0005-0000-0000-00003C030000}"/>
    <cellStyle name="Comma 2 20 2" xfId="828" xr:uid="{00000000-0005-0000-0000-00003D030000}"/>
    <cellStyle name="Comma 2 21" xfId="829" xr:uid="{00000000-0005-0000-0000-00003E030000}"/>
    <cellStyle name="Comma 2 21 2" xfId="830" xr:uid="{00000000-0005-0000-0000-00003F030000}"/>
    <cellStyle name="Comma 2 22" xfId="831" xr:uid="{00000000-0005-0000-0000-000040030000}"/>
    <cellStyle name="Comma 2 22 2" xfId="832" xr:uid="{00000000-0005-0000-0000-000041030000}"/>
    <cellStyle name="Comma 2 23" xfId="833" xr:uid="{00000000-0005-0000-0000-000042030000}"/>
    <cellStyle name="Comma 2 23 2" xfId="834" xr:uid="{00000000-0005-0000-0000-000043030000}"/>
    <cellStyle name="Comma 2 24" xfId="835" xr:uid="{00000000-0005-0000-0000-000044030000}"/>
    <cellStyle name="Comma 2 24 2" xfId="836" xr:uid="{00000000-0005-0000-0000-000045030000}"/>
    <cellStyle name="Comma 2 25" xfId="837" xr:uid="{00000000-0005-0000-0000-000046030000}"/>
    <cellStyle name="Comma 2 25 2" xfId="838" xr:uid="{00000000-0005-0000-0000-000047030000}"/>
    <cellStyle name="Comma 2 26" xfId="839" xr:uid="{00000000-0005-0000-0000-000048030000}"/>
    <cellStyle name="Comma 2 26 2" xfId="840" xr:uid="{00000000-0005-0000-0000-000049030000}"/>
    <cellStyle name="Comma 2 27" xfId="841" xr:uid="{00000000-0005-0000-0000-00004A030000}"/>
    <cellStyle name="Comma 2 27 2" xfId="842" xr:uid="{00000000-0005-0000-0000-00004B030000}"/>
    <cellStyle name="Comma 2 28" xfId="843" xr:uid="{00000000-0005-0000-0000-00004C030000}"/>
    <cellStyle name="Comma 2 28 2" xfId="844" xr:uid="{00000000-0005-0000-0000-00004D030000}"/>
    <cellStyle name="Comma 2 29" xfId="845" xr:uid="{00000000-0005-0000-0000-00004E030000}"/>
    <cellStyle name="Comma 2 29 2" xfId="846" xr:uid="{00000000-0005-0000-0000-00004F030000}"/>
    <cellStyle name="Comma 2 3" xfId="847" xr:uid="{00000000-0005-0000-0000-000050030000}"/>
    <cellStyle name="Comma 2 3 2" xfId="848" xr:uid="{00000000-0005-0000-0000-000051030000}"/>
    <cellStyle name="Comma 2 30" xfId="849" xr:uid="{00000000-0005-0000-0000-000052030000}"/>
    <cellStyle name="Comma 2 30 2" xfId="850" xr:uid="{00000000-0005-0000-0000-000053030000}"/>
    <cellStyle name="Comma 2 31" xfId="851" xr:uid="{00000000-0005-0000-0000-000054030000}"/>
    <cellStyle name="Comma 2 31 2" xfId="852" xr:uid="{00000000-0005-0000-0000-000055030000}"/>
    <cellStyle name="Comma 2 32" xfId="853" xr:uid="{00000000-0005-0000-0000-000056030000}"/>
    <cellStyle name="Comma 2 32 2" xfId="854" xr:uid="{00000000-0005-0000-0000-000057030000}"/>
    <cellStyle name="Comma 2 33" xfId="855" xr:uid="{00000000-0005-0000-0000-000058030000}"/>
    <cellStyle name="Comma 2 33 2" xfId="856" xr:uid="{00000000-0005-0000-0000-000059030000}"/>
    <cellStyle name="Comma 2 34" xfId="857" xr:uid="{00000000-0005-0000-0000-00005A030000}"/>
    <cellStyle name="Comma 2 34 2" xfId="858" xr:uid="{00000000-0005-0000-0000-00005B030000}"/>
    <cellStyle name="Comma 2 35" xfId="859" xr:uid="{00000000-0005-0000-0000-00005C030000}"/>
    <cellStyle name="Comma 2 35 2" xfId="860" xr:uid="{00000000-0005-0000-0000-00005D030000}"/>
    <cellStyle name="Comma 2 36" xfId="861" xr:uid="{00000000-0005-0000-0000-00005E030000}"/>
    <cellStyle name="Comma 2 36 2" xfId="862" xr:uid="{00000000-0005-0000-0000-00005F030000}"/>
    <cellStyle name="Comma 2 37" xfId="863" xr:uid="{00000000-0005-0000-0000-000060030000}"/>
    <cellStyle name="Comma 2 37 2" xfId="864" xr:uid="{00000000-0005-0000-0000-000061030000}"/>
    <cellStyle name="Comma 2 38" xfId="865" xr:uid="{00000000-0005-0000-0000-000062030000}"/>
    <cellStyle name="Comma 2 38 2" xfId="866" xr:uid="{00000000-0005-0000-0000-000063030000}"/>
    <cellStyle name="Comma 2 39" xfId="867" xr:uid="{00000000-0005-0000-0000-000064030000}"/>
    <cellStyle name="Comma 2 39 2" xfId="868" xr:uid="{00000000-0005-0000-0000-000065030000}"/>
    <cellStyle name="Comma 2 4" xfId="869" xr:uid="{00000000-0005-0000-0000-000066030000}"/>
    <cellStyle name="Comma 2 4 2" xfId="870" xr:uid="{00000000-0005-0000-0000-000067030000}"/>
    <cellStyle name="Comma 2 4 3" xfId="871" xr:uid="{00000000-0005-0000-0000-000068030000}"/>
    <cellStyle name="Comma 2 4 4" xfId="872" xr:uid="{00000000-0005-0000-0000-000069030000}"/>
    <cellStyle name="Comma 2 40" xfId="873" xr:uid="{00000000-0005-0000-0000-00006A030000}"/>
    <cellStyle name="Comma 2 40 2" xfId="874" xr:uid="{00000000-0005-0000-0000-00006B030000}"/>
    <cellStyle name="Comma 2 41" xfId="875" xr:uid="{00000000-0005-0000-0000-00006C030000}"/>
    <cellStyle name="Comma 2 41 2" xfId="876" xr:uid="{00000000-0005-0000-0000-00006D030000}"/>
    <cellStyle name="Comma 2 42" xfId="877" xr:uid="{00000000-0005-0000-0000-00006E030000}"/>
    <cellStyle name="Comma 2 42 2" xfId="878" xr:uid="{00000000-0005-0000-0000-00006F030000}"/>
    <cellStyle name="Comma 2 43" xfId="879" xr:uid="{00000000-0005-0000-0000-000070030000}"/>
    <cellStyle name="Comma 2 43 2" xfId="880" xr:uid="{00000000-0005-0000-0000-000071030000}"/>
    <cellStyle name="Comma 2 44" xfId="881" xr:uid="{00000000-0005-0000-0000-000072030000}"/>
    <cellStyle name="Comma 2 44 2" xfId="882" xr:uid="{00000000-0005-0000-0000-000073030000}"/>
    <cellStyle name="Comma 2 45" xfId="883" xr:uid="{00000000-0005-0000-0000-000074030000}"/>
    <cellStyle name="Comma 2 45 2" xfId="884" xr:uid="{00000000-0005-0000-0000-000075030000}"/>
    <cellStyle name="Comma 2 46" xfId="885" xr:uid="{00000000-0005-0000-0000-000076030000}"/>
    <cellStyle name="Comma 2 46 2" xfId="886" xr:uid="{00000000-0005-0000-0000-000077030000}"/>
    <cellStyle name="Comma 2 47" xfId="887" xr:uid="{00000000-0005-0000-0000-000078030000}"/>
    <cellStyle name="Comma 2 47 2" xfId="888" xr:uid="{00000000-0005-0000-0000-000079030000}"/>
    <cellStyle name="Comma 2 48" xfId="889" xr:uid="{00000000-0005-0000-0000-00007A030000}"/>
    <cellStyle name="Comma 2 48 2" xfId="890" xr:uid="{00000000-0005-0000-0000-00007B030000}"/>
    <cellStyle name="Comma 2 49" xfId="891" xr:uid="{00000000-0005-0000-0000-00007C030000}"/>
    <cellStyle name="Comma 2 49 2" xfId="892" xr:uid="{00000000-0005-0000-0000-00007D030000}"/>
    <cellStyle name="Comma 2 5" xfId="893" xr:uid="{00000000-0005-0000-0000-00007E030000}"/>
    <cellStyle name="Comma 2 5 2" xfId="894" xr:uid="{00000000-0005-0000-0000-00007F030000}"/>
    <cellStyle name="Comma 2 50" xfId="895" xr:uid="{00000000-0005-0000-0000-000080030000}"/>
    <cellStyle name="Comma 2 50 2" xfId="896" xr:uid="{00000000-0005-0000-0000-000081030000}"/>
    <cellStyle name="Comma 2 51" xfId="897" xr:uid="{00000000-0005-0000-0000-000082030000}"/>
    <cellStyle name="Comma 2 51 2" xfId="898" xr:uid="{00000000-0005-0000-0000-000083030000}"/>
    <cellStyle name="Comma 2 52" xfId="899" xr:uid="{00000000-0005-0000-0000-000084030000}"/>
    <cellStyle name="Comma 2 52 2" xfId="900" xr:uid="{00000000-0005-0000-0000-000085030000}"/>
    <cellStyle name="Comma 2 53" xfId="901" xr:uid="{00000000-0005-0000-0000-000086030000}"/>
    <cellStyle name="Comma 2 53 2" xfId="902" xr:uid="{00000000-0005-0000-0000-000087030000}"/>
    <cellStyle name="Comma 2 54" xfId="903" xr:uid="{00000000-0005-0000-0000-000088030000}"/>
    <cellStyle name="Comma 2 54 2" xfId="904" xr:uid="{00000000-0005-0000-0000-000089030000}"/>
    <cellStyle name="Comma 2 55" xfId="905" xr:uid="{00000000-0005-0000-0000-00008A030000}"/>
    <cellStyle name="Comma 2 55 2" xfId="906" xr:uid="{00000000-0005-0000-0000-00008B030000}"/>
    <cellStyle name="Comma 2 56" xfId="907" xr:uid="{00000000-0005-0000-0000-00008C030000}"/>
    <cellStyle name="Comma 2 56 2" xfId="908" xr:uid="{00000000-0005-0000-0000-00008D030000}"/>
    <cellStyle name="Comma 2 57" xfId="909" xr:uid="{00000000-0005-0000-0000-00008E030000}"/>
    <cellStyle name="Comma 2 57 2" xfId="910" xr:uid="{00000000-0005-0000-0000-00008F030000}"/>
    <cellStyle name="Comma 2 58" xfId="911" xr:uid="{00000000-0005-0000-0000-000090030000}"/>
    <cellStyle name="Comma 2 58 2" xfId="912" xr:uid="{00000000-0005-0000-0000-000091030000}"/>
    <cellStyle name="Comma 2 58 2 2" xfId="913" xr:uid="{00000000-0005-0000-0000-000092030000}"/>
    <cellStyle name="Comma 2 58 3" xfId="914" xr:uid="{00000000-0005-0000-0000-000093030000}"/>
    <cellStyle name="Comma 2 58 3 2" xfId="915" xr:uid="{00000000-0005-0000-0000-000094030000}"/>
    <cellStyle name="Comma 2 58 4" xfId="916" xr:uid="{00000000-0005-0000-0000-000095030000}"/>
    <cellStyle name="Comma 2 58 4 2" xfId="917" xr:uid="{00000000-0005-0000-0000-000096030000}"/>
    <cellStyle name="Comma 2 58 5" xfId="918" xr:uid="{00000000-0005-0000-0000-000097030000}"/>
    <cellStyle name="Comma 2 59" xfId="919" xr:uid="{00000000-0005-0000-0000-000098030000}"/>
    <cellStyle name="Comma 2 59 2" xfId="920" xr:uid="{00000000-0005-0000-0000-000099030000}"/>
    <cellStyle name="Comma 2 6" xfId="921" xr:uid="{00000000-0005-0000-0000-00009A030000}"/>
    <cellStyle name="Comma 2 6 2" xfId="922" xr:uid="{00000000-0005-0000-0000-00009B030000}"/>
    <cellStyle name="Comma 2 60" xfId="923" xr:uid="{00000000-0005-0000-0000-00009C030000}"/>
    <cellStyle name="Comma 2 60 2" xfId="924" xr:uid="{00000000-0005-0000-0000-00009D030000}"/>
    <cellStyle name="Comma 2 7" xfId="925" xr:uid="{00000000-0005-0000-0000-00009E030000}"/>
    <cellStyle name="Comma 2 7 2" xfId="926" xr:uid="{00000000-0005-0000-0000-00009F030000}"/>
    <cellStyle name="Comma 2 7 2 2" xfId="927" xr:uid="{00000000-0005-0000-0000-0000A0030000}"/>
    <cellStyle name="Comma 2 7 2 2 2" xfId="928" xr:uid="{00000000-0005-0000-0000-0000A1030000}"/>
    <cellStyle name="Comma 2 7 2 3" xfId="929" xr:uid="{00000000-0005-0000-0000-0000A2030000}"/>
    <cellStyle name="Comma 2 7 2 3 2" xfId="930" xr:uid="{00000000-0005-0000-0000-0000A3030000}"/>
    <cellStyle name="Comma 2 7 2 4" xfId="931" xr:uid="{00000000-0005-0000-0000-0000A4030000}"/>
    <cellStyle name="Comma 2 7 2 4 2" xfId="932" xr:uid="{00000000-0005-0000-0000-0000A5030000}"/>
    <cellStyle name="Comma 2 7 2 5" xfId="933" xr:uid="{00000000-0005-0000-0000-0000A6030000}"/>
    <cellStyle name="Comma 2 7 3" xfId="934" xr:uid="{00000000-0005-0000-0000-0000A7030000}"/>
    <cellStyle name="Comma 2 7 3 2" xfId="935" xr:uid="{00000000-0005-0000-0000-0000A8030000}"/>
    <cellStyle name="Comma 2 7 4" xfId="936" xr:uid="{00000000-0005-0000-0000-0000A9030000}"/>
    <cellStyle name="Comma 2 7 4 2" xfId="937" xr:uid="{00000000-0005-0000-0000-0000AA030000}"/>
    <cellStyle name="Comma 2 7 5" xfId="938" xr:uid="{00000000-0005-0000-0000-0000AB030000}"/>
    <cellStyle name="Comma 2 7 5 2" xfId="939" xr:uid="{00000000-0005-0000-0000-0000AC030000}"/>
    <cellStyle name="Comma 2 7 6" xfId="940" xr:uid="{00000000-0005-0000-0000-0000AD030000}"/>
    <cellStyle name="Comma 2 7 6 2" xfId="941" xr:uid="{00000000-0005-0000-0000-0000AE030000}"/>
    <cellStyle name="Comma 2 7 7" xfId="942" xr:uid="{00000000-0005-0000-0000-0000AF030000}"/>
    <cellStyle name="Comma 2 7 7 2" xfId="943" xr:uid="{00000000-0005-0000-0000-0000B0030000}"/>
    <cellStyle name="Comma 2 7 8" xfId="944" xr:uid="{00000000-0005-0000-0000-0000B1030000}"/>
    <cellStyle name="Comma 2 7_RABAS_RABAS LT" xfId="945" xr:uid="{00000000-0005-0000-0000-0000B2030000}"/>
    <cellStyle name="Comma 2 8" xfId="946" xr:uid="{00000000-0005-0000-0000-0000B3030000}"/>
    <cellStyle name="Comma 2 8 2" xfId="947" xr:uid="{00000000-0005-0000-0000-0000B4030000}"/>
    <cellStyle name="Comma 2 9" xfId="948" xr:uid="{00000000-0005-0000-0000-0000B5030000}"/>
    <cellStyle name="Comma 2 9 2" xfId="949" xr:uid="{00000000-0005-0000-0000-0000B6030000}"/>
    <cellStyle name="Comma 20" xfId="950" xr:uid="{00000000-0005-0000-0000-0000B7030000}"/>
    <cellStyle name="Comma 20 2" xfId="951" xr:uid="{00000000-0005-0000-0000-0000B8030000}"/>
    <cellStyle name="Comma 20 2 2" xfId="952" xr:uid="{00000000-0005-0000-0000-0000B9030000}"/>
    <cellStyle name="Comma 20 3" xfId="953" xr:uid="{00000000-0005-0000-0000-0000BA030000}"/>
    <cellStyle name="Comma 21" xfId="954" xr:uid="{00000000-0005-0000-0000-0000BB030000}"/>
    <cellStyle name="Comma 21 2" xfId="955" xr:uid="{00000000-0005-0000-0000-0000BC030000}"/>
    <cellStyle name="Comma 21 2 2" xfId="956" xr:uid="{00000000-0005-0000-0000-0000BD030000}"/>
    <cellStyle name="Comma 21 3" xfId="957" xr:uid="{00000000-0005-0000-0000-0000BE030000}"/>
    <cellStyle name="Comma 22" xfId="958" xr:uid="{00000000-0005-0000-0000-0000BF030000}"/>
    <cellStyle name="Comma 22 2" xfId="959" xr:uid="{00000000-0005-0000-0000-0000C0030000}"/>
    <cellStyle name="Comma 22 2 2" xfId="960" xr:uid="{00000000-0005-0000-0000-0000C1030000}"/>
    <cellStyle name="Comma 22 3" xfId="961" xr:uid="{00000000-0005-0000-0000-0000C2030000}"/>
    <cellStyle name="Comma 23" xfId="962" xr:uid="{00000000-0005-0000-0000-0000C3030000}"/>
    <cellStyle name="Comma 23 2" xfId="963" xr:uid="{00000000-0005-0000-0000-0000C4030000}"/>
    <cellStyle name="Comma 24" xfId="964" xr:uid="{00000000-0005-0000-0000-0000C5030000}"/>
    <cellStyle name="Comma 24 2" xfId="965" xr:uid="{00000000-0005-0000-0000-0000C6030000}"/>
    <cellStyle name="Comma 25" xfId="966" xr:uid="{00000000-0005-0000-0000-0000C7030000}"/>
    <cellStyle name="Comma 25 2" xfId="967" xr:uid="{00000000-0005-0000-0000-0000C8030000}"/>
    <cellStyle name="Comma 26" xfId="968" xr:uid="{00000000-0005-0000-0000-0000C9030000}"/>
    <cellStyle name="Comma 26 2" xfId="969" xr:uid="{00000000-0005-0000-0000-0000CA030000}"/>
    <cellStyle name="Comma 27" xfId="970" xr:uid="{00000000-0005-0000-0000-0000CB030000}"/>
    <cellStyle name="Comma 28" xfId="971" xr:uid="{00000000-0005-0000-0000-0000CC030000}"/>
    <cellStyle name="Comma 28 2" xfId="972" xr:uid="{00000000-0005-0000-0000-0000CD030000}"/>
    <cellStyle name="Comma 29" xfId="973" xr:uid="{00000000-0005-0000-0000-0000CE030000}"/>
    <cellStyle name="Comma 29 2" xfId="974" xr:uid="{00000000-0005-0000-0000-0000CF030000}"/>
    <cellStyle name="Comma 3" xfId="975" xr:uid="{00000000-0005-0000-0000-0000D0030000}"/>
    <cellStyle name="Comma 3 10" xfId="976" xr:uid="{00000000-0005-0000-0000-0000D1030000}"/>
    <cellStyle name="Comma 3 2" xfId="977" xr:uid="{00000000-0005-0000-0000-0000D2030000}"/>
    <cellStyle name="Comma 3 2 2" xfId="978" xr:uid="{00000000-0005-0000-0000-0000D3030000}"/>
    <cellStyle name="Comma 3 2 2 2" xfId="979" xr:uid="{00000000-0005-0000-0000-0000D4030000}"/>
    <cellStyle name="Comma 3 2 2 2 2" xfId="980" xr:uid="{00000000-0005-0000-0000-0000D5030000}"/>
    <cellStyle name="Comma 3 2 2 2 3" xfId="981" xr:uid="{00000000-0005-0000-0000-0000D6030000}"/>
    <cellStyle name="Comma 3 2 2 2 4" xfId="982" xr:uid="{00000000-0005-0000-0000-0000D7030000}"/>
    <cellStyle name="Comma 3 2 2 3" xfId="983" xr:uid="{00000000-0005-0000-0000-0000D8030000}"/>
    <cellStyle name="Comma 3 2 2 4" xfId="984" xr:uid="{00000000-0005-0000-0000-0000D9030000}"/>
    <cellStyle name="Comma 3 2 2 5" xfId="985" xr:uid="{00000000-0005-0000-0000-0000DA030000}"/>
    <cellStyle name="Comma 3 2 3" xfId="986" xr:uid="{00000000-0005-0000-0000-0000DB030000}"/>
    <cellStyle name="Comma 3 2 4" xfId="987" xr:uid="{00000000-0005-0000-0000-0000DC030000}"/>
    <cellStyle name="Comma 3 2 5" xfId="988" xr:uid="{00000000-0005-0000-0000-0000DD030000}"/>
    <cellStyle name="Comma 3 2 6" xfId="989" xr:uid="{00000000-0005-0000-0000-0000DE030000}"/>
    <cellStyle name="Comma 3 3" xfId="990" xr:uid="{00000000-0005-0000-0000-0000DF030000}"/>
    <cellStyle name="Comma 3 3 2" xfId="991" xr:uid="{00000000-0005-0000-0000-0000E0030000}"/>
    <cellStyle name="Comma 3 3 3" xfId="992" xr:uid="{00000000-0005-0000-0000-0000E1030000}"/>
    <cellStyle name="Comma 3 3 4" xfId="993" xr:uid="{00000000-0005-0000-0000-0000E2030000}"/>
    <cellStyle name="Comma 3 4" xfId="994" xr:uid="{00000000-0005-0000-0000-0000E3030000}"/>
    <cellStyle name="Comma 3 4 2" xfId="995" xr:uid="{00000000-0005-0000-0000-0000E4030000}"/>
    <cellStyle name="Comma 3 4 3" xfId="996" xr:uid="{00000000-0005-0000-0000-0000E5030000}"/>
    <cellStyle name="Comma 3 4 4" xfId="997" xr:uid="{00000000-0005-0000-0000-0000E6030000}"/>
    <cellStyle name="Comma 3 5" xfId="998" xr:uid="{00000000-0005-0000-0000-0000E7030000}"/>
    <cellStyle name="Comma 3 5 2" xfId="999" xr:uid="{00000000-0005-0000-0000-0000E8030000}"/>
    <cellStyle name="Comma 3 5 2 2" xfId="1000" xr:uid="{00000000-0005-0000-0000-0000E9030000}"/>
    <cellStyle name="Comma 3 5 2 2 2" xfId="1001" xr:uid="{00000000-0005-0000-0000-0000EA030000}"/>
    <cellStyle name="Comma 3 5 2 2 2 2" xfId="1002" xr:uid="{00000000-0005-0000-0000-0000EB030000}"/>
    <cellStyle name="Comma 3 5 2 2 2 2 2" xfId="1003" xr:uid="{00000000-0005-0000-0000-0000EC030000}"/>
    <cellStyle name="Comma 3 5 2 2 2 2 3" xfId="1004" xr:uid="{00000000-0005-0000-0000-0000ED030000}"/>
    <cellStyle name="Comma 3 5 2 2 2 2 4" xfId="1005" xr:uid="{00000000-0005-0000-0000-0000EE030000}"/>
    <cellStyle name="Comma 3 5 2 2 2 2 5" xfId="1006" xr:uid="{00000000-0005-0000-0000-0000EF030000}"/>
    <cellStyle name="Comma 3 5 2 2 2 3" xfId="1007" xr:uid="{00000000-0005-0000-0000-0000F0030000}"/>
    <cellStyle name="Comma 3 5 2 2 2 4" xfId="1008" xr:uid="{00000000-0005-0000-0000-0000F1030000}"/>
    <cellStyle name="Comma 3 5 2 2 2 5" xfId="1009" xr:uid="{00000000-0005-0000-0000-0000F2030000}"/>
    <cellStyle name="Comma 3 5 2 2 3" xfId="1010" xr:uid="{00000000-0005-0000-0000-0000F3030000}"/>
    <cellStyle name="Comma 3 5 2 2 4" xfId="1011" xr:uid="{00000000-0005-0000-0000-0000F4030000}"/>
    <cellStyle name="Comma 3 5 2 2 5" xfId="1012" xr:uid="{00000000-0005-0000-0000-0000F5030000}"/>
    <cellStyle name="Comma 3 5 2 3" xfId="1013" xr:uid="{00000000-0005-0000-0000-0000F6030000}"/>
    <cellStyle name="Comma 3 5 2 4" xfId="1014" xr:uid="{00000000-0005-0000-0000-0000F7030000}"/>
    <cellStyle name="Comma 3 5 2 5" xfId="1015" xr:uid="{00000000-0005-0000-0000-0000F8030000}"/>
    <cellStyle name="Comma 3 5 3" xfId="1016" xr:uid="{00000000-0005-0000-0000-0000F9030000}"/>
    <cellStyle name="Comma 3 5 3 2" xfId="1017" xr:uid="{00000000-0005-0000-0000-0000FA030000}"/>
    <cellStyle name="Comma 3 5 3 3" xfId="1018" xr:uid="{00000000-0005-0000-0000-0000FB030000}"/>
    <cellStyle name="Comma 3 5 3 4" xfId="1019" xr:uid="{00000000-0005-0000-0000-0000FC030000}"/>
    <cellStyle name="Comma 3 5 4" xfId="1020" xr:uid="{00000000-0005-0000-0000-0000FD030000}"/>
    <cellStyle name="Comma 3 5 5" xfId="1021" xr:uid="{00000000-0005-0000-0000-0000FE030000}"/>
    <cellStyle name="Comma 3 5 6" xfId="1022" xr:uid="{00000000-0005-0000-0000-0000FF030000}"/>
    <cellStyle name="Comma 3 6" xfId="1023" xr:uid="{00000000-0005-0000-0000-000000040000}"/>
    <cellStyle name="Comma 3 7" xfId="1024" xr:uid="{00000000-0005-0000-0000-000001040000}"/>
    <cellStyle name="Comma 3 8" xfId="1025" xr:uid="{00000000-0005-0000-0000-000002040000}"/>
    <cellStyle name="Comma 3 9" xfId="1026" xr:uid="{00000000-0005-0000-0000-000003040000}"/>
    <cellStyle name="Comma 3 9 2" xfId="2672" xr:uid="{00000000-0005-0000-0000-000004040000}"/>
    <cellStyle name="Comma 3_(PRK 111601-111604) 20130401 Joint AAU - GJN 4 - BNL 5 - KTN 7" xfId="1027" xr:uid="{00000000-0005-0000-0000-000005040000}"/>
    <cellStyle name="Comma 30" xfId="1028" xr:uid="{00000000-0005-0000-0000-000006040000}"/>
    <cellStyle name="Comma 30 2" xfId="1029" xr:uid="{00000000-0005-0000-0000-000007040000}"/>
    <cellStyle name="Comma 31" xfId="1030" xr:uid="{00000000-0005-0000-0000-000008040000}"/>
    <cellStyle name="Comma 31 2" xfId="1031" xr:uid="{00000000-0005-0000-0000-000009040000}"/>
    <cellStyle name="Comma 32" xfId="1032" xr:uid="{00000000-0005-0000-0000-00000A040000}"/>
    <cellStyle name="Comma 32 2" xfId="1033" xr:uid="{00000000-0005-0000-0000-00000B040000}"/>
    <cellStyle name="Comma 33" xfId="1034" xr:uid="{00000000-0005-0000-0000-00000C040000}"/>
    <cellStyle name="Comma 33 2" xfId="1035" xr:uid="{00000000-0005-0000-0000-00000D040000}"/>
    <cellStyle name="Comma 33 2 2" xfId="1036" xr:uid="{00000000-0005-0000-0000-00000E040000}"/>
    <cellStyle name="Comma 33 3" xfId="1037" xr:uid="{00000000-0005-0000-0000-00000F040000}"/>
    <cellStyle name="Comma 34" xfId="1038" xr:uid="{00000000-0005-0000-0000-000010040000}"/>
    <cellStyle name="Comma 34 2" xfId="1039" xr:uid="{00000000-0005-0000-0000-000011040000}"/>
    <cellStyle name="Comma 35" xfId="1040" xr:uid="{00000000-0005-0000-0000-000012040000}"/>
    <cellStyle name="Comma 36" xfId="1041" xr:uid="{00000000-0005-0000-0000-000013040000}"/>
    <cellStyle name="Comma 37" xfId="1042" xr:uid="{00000000-0005-0000-0000-000014040000}"/>
    <cellStyle name="Comma 37 2" xfId="1043" xr:uid="{00000000-0005-0000-0000-000015040000}"/>
    <cellStyle name="Comma 38" xfId="1044" xr:uid="{00000000-0005-0000-0000-000016040000}"/>
    <cellStyle name="Comma 38 2" xfId="1045" xr:uid="{00000000-0005-0000-0000-000017040000}"/>
    <cellStyle name="Comma 39" xfId="1046" xr:uid="{00000000-0005-0000-0000-000018040000}"/>
    <cellStyle name="Comma 4" xfId="1047" xr:uid="{00000000-0005-0000-0000-000019040000}"/>
    <cellStyle name="Comma 4 2" xfId="1048" xr:uid="{00000000-0005-0000-0000-00001A040000}"/>
    <cellStyle name="Comma 4 2 2" xfId="1049" xr:uid="{00000000-0005-0000-0000-00001B040000}"/>
    <cellStyle name="Comma 4 3" xfId="1050" xr:uid="{00000000-0005-0000-0000-00001C040000}"/>
    <cellStyle name="Comma 4 4" xfId="1051" xr:uid="{00000000-0005-0000-0000-00001D040000}"/>
    <cellStyle name="Comma 4 5" xfId="1052" xr:uid="{00000000-0005-0000-0000-00001E040000}"/>
    <cellStyle name="Comma 40" xfId="1053" xr:uid="{00000000-0005-0000-0000-00001F040000}"/>
    <cellStyle name="Comma 42" xfId="1054" xr:uid="{00000000-0005-0000-0000-000020040000}"/>
    <cellStyle name="Comma 42 2" xfId="1055" xr:uid="{00000000-0005-0000-0000-000021040000}"/>
    <cellStyle name="Comma 45" xfId="1056" xr:uid="{00000000-0005-0000-0000-000022040000}"/>
    <cellStyle name="Comma 45 2" xfId="1057" xr:uid="{00000000-0005-0000-0000-000023040000}"/>
    <cellStyle name="Comma 46" xfId="1058" xr:uid="{00000000-0005-0000-0000-000024040000}"/>
    <cellStyle name="Comma 46 2" xfId="1059" xr:uid="{00000000-0005-0000-0000-000025040000}"/>
    <cellStyle name="Comma 47" xfId="1060" xr:uid="{00000000-0005-0000-0000-000026040000}"/>
    <cellStyle name="Comma 47 2" xfId="1061" xr:uid="{00000000-0005-0000-0000-000027040000}"/>
    <cellStyle name="Comma 48" xfId="1062" xr:uid="{00000000-0005-0000-0000-000028040000}"/>
    <cellStyle name="Comma 48 2" xfId="1063" xr:uid="{00000000-0005-0000-0000-000029040000}"/>
    <cellStyle name="Comma 49" xfId="1064" xr:uid="{00000000-0005-0000-0000-00002A040000}"/>
    <cellStyle name="Comma 49 2" xfId="1065" xr:uid="{00000000-0005-0000-0000-00002B040000}"/>
    <cellStyle name="Comma 5" xfId="1066" xr:uid="{00000000-0005-0000-0000-00002C040000}"/>
    <cellStyle name="Comma 5 2" xfId="1067" xr:uid="{00000000-0005-0000-0000-00002D040000}"/>
    <cellStyle name="Comma 5 2 2" xfId="1068" xr:uid="{00000000-0005-0000-0000-00002E040000}"/>
    <cellStyle name="Comma 5 3" xfId="1069" xr:uid="{00000000-0005-0000-0000-00002F040000}"/>
    <cellStyle name="Comma 50" xfId="1070" xr:uid="{00000000-0005-0000-0000-000030040000}"/>
    <cellStyle name="Comma 50 2" xfId="1071" xr:uid="{00000000-0005-0000-0000-000031040000}"/>
    <cellStyle name="Comma 51" xfId="1072" xr:uid="{00000000-0005-0000-0000-000032040000}"/>
    <cellStyle name="Comma 51 2" xfId="1073" xr:uid="{00000000-0005-0000-0000-000033040000}"/>
    <cellStyle name="Comma 52" xfId="1074" xr:uid="{00000000-0005-0000-0000-000034040000}"/>
    <cellStyle name="Comma 52 2" xfId="1075" xr:uid="{00000000-0005-0000-0000-000035040000}"/>
    <cellStyle name="Comma 58" xfId="1076" xr:uid="{00000000-0005-0000-0000-000036040000}"/>
    <cellStyle name="Comma 58 2" xfId="1077" xr:uid="{00000000-0005-0000-0000-000037040000}"/>
    <cellStyle name="Comma 59" xfId="1078" xr:uid="{00000000-0005-0000-0000-000038040000}"/>
    <cellStyle name="Comma 59 2" xfId="1079" xr:uid="{00000000-0005-0000-0000-000039040000}"/>
    <cellStyle name="Comma 6" xfId="1080" xr:uid="{00000000-0005-0000-0000-00003A040000}"/>
    <cellStyle name="Comma 6 2" xfId="1081" xr:uid="{00000000-0005-0000-0000-00003B040000}"/>
    <cellStyle name="Comma 6 2 2" xfId="1082" xr:uid="{00000000-0005-0000-0000-00003C040000}"/>
    <cellStyle name="Comma 62" xfId="1083" xr:uid="{00000000-0005-0000-0000-00003D040000}"/>
    <cellStyle name="Comma 62 2" xfId="1084" xr:uid="{00000000-0005-0000-0000-00003E040000}"/>
    <cellStyle name="Comma 63" xfId="1085" xr:uid="{00000000-0005-0000-0000-00003F040000}"/>
    <cellStyle name="Comma 63 2" xfId="1086" xr:uid="{00000000-0005-0000-0000-000040040000}"/>
    <cellStyle name="Comma 66" xfId="1087" xr:uid="{00000000-0005-0000-0000-000041040000}"/>
    <cellStyle name="Comma 67" xfId="1088" xr:uid="{00000000-0005-0000-0000-000042040000}"/>
    <cellStyle name="Comma 67 2" xfId="1089" xr:uid="{00000000-0005-0000-0000-000043040000}"/>
    <cellStyle name="Comma 7" xfId="1090" xr:uid="{00000000-0005-0000-0000-000044040000}"/>
    <cellStyle name="Comma 7 2" xfId="1091" xr:uid="{00000000-0005-0000-0000-000045040000}"/>
    <cellStyle name="Comma 7 2 2" xfId="1092" xr:uid="{00000000-0005-0000-0000-000046040000}"/>
    <cellStyle name="Comma 7 3" xfId="1093" xr:uid="{00000000-0005-0000-0000-000047040000}"/>
    <cellStyle name="Comma 7 3 2" xfId="1094" xr:uid="{00000000-0005-0000-0000-000048040000}"/>
    <cellStyle name="Comma 72" xfId="1095" xr:uid="{00000000-0005-0000-0000-000049040000}"/>
    <cellStyle name="Comma 74" xfId="1096" xr:uid="{00000000-0005-0000-0000-00004A040000}"/>
    <cellStyle name="Comma 74 2" xfId="1097" xr:uid="{00000000-0005-0000-0000-00004B040000}"/>
    <cellStyle name="Comma 75" xfId="1098" xr:uid="{00000000-0005-0000-0000-00004C040000}"/>
    <cellStyle name="Comma 75 2" xfId="1099" xr:uid="{00000000-0005-0000-0000-00004D040000}"/>
    <cellStyle name="Comma 8" xfId="1100" xr:uid="{00000000-0005-0000-0000-00004E040000}"/>
    <cellStyle name="Comma 8 2" xfId="1101" xr:uid="{00000000-0005-0000-0000-00004F040000}"/>
    <cellStyle name="Comma 8 2 2" xfId="1102" xr:uid="{00000000-0005-0000-0000-000050040000}"/>
    <cellStyle name="Comma 8 2 2 2" xfId="1103" xr:uid="{00000000-0005-0000-0000-000051040000}"/>
    <cellStyle name="Comma 8 2 3" xfId="1104" xr:uid="{00000000-0005-0000-0000-000052040000}"/>
    <cellStyle name="Comma 8 3" xfId="1105" xr:uid="{00000000-0005-0000-0000-000053040000}"/>
    <cellStyle name="Comma 82" xfId="1106" xr:uid="{00000000-0005-0000-0000-000054040000}"/>
    <cellStyle name="Comma 82 2" xfId="1107" xr:uid="{00000000-0005-0000-0000-000055040000}"/>
    <cellStyle name="Comma 83" xfId="1108" xr:uid="{00000000-0005-0000-0000-000056040000}"/>
    <cellStyle name="Comma 83 2" xfId="1109" xr:uid="{00000000-0005-0000-0000-000057040000}"/>
    <cellStyle name="Comma 85" xfId="1110" xr:uid="{00000000-0005-0000-0000-000058040000}"/>
    <cellStyle name="Comma 85 2" xfId="1111" xr:uid="{00000000-0005-0000-0000-000059040000}"/>
    <cellStyle name="Comma 86" xfId="1112" xr:uid="{00000000-0005-0000-0000-00005A040000}"/>
    <cellStyle name="Comma 86 2" xfId="1113" xr:uid="{00000000-0005-0000-0000-00005B040000}"/>
    <cellStyle name="Comma 89" xfId="1114" xr:uid="{00000000-0005-0000-0000-00005C040000}"/>
    <cellStyle name="Comma 9" xfId="1115" xr:uid="{00000000-0005-0000-0000-00005D040000}"/>
    <cellStyle name="Comma 9 2" xfId="1116" xr:uid="{00000000-0005-0000-0000-00005E040000}"/>
    <cellStyle name="Comma 9 3" xfId="1117" xr:uid="{00000000-0005-0000-0000-00005F040000}"/>
    <cellStyle name="Comma 9 4" xfId="1118" xr:uid="{00000000-0005-0000-0000-000060040000}"/>
    <cellStyle name="Comma 98" xfId="1119" xr:uid="{00000000-0005-0000-0000-000061040000}"/>
    <cellStyle name="Comma0" xfId="1120" xr:uid="{00000000-0005-0000-0000-000062040000}"/>
    <cellStyle name="Copied" xfId="1121" xr:uid="{00000000-0005-0000-0000-000063040000}"/>
    <cellStyle name="Curren - Style7" xfId="1122" xr:uid="{00000000-0005-0000-0000-000064040000}"/>
    <cellStyle name="Curren - Style8" xfId="1123" xr:uid="{00000000-0005-0000-0000-000065040000}"/>
    <cellStyle name="Currency (0.00)" xfId="1124" xr:uid="{00000000-0005-0000-0000-000066040000}"/>
    <cellStyle name="Currency (0.00) 2" xfId="1125" xr:uid="{00000000-0005-0000-0000-000067040000}"/>
    <cellStyle name="Currency [0] 2" xfId="1126" xr:uid="{00000000-0005-0000-0000-000068040000}"/>
    <cellStyle name="Currency [0] 3" xfId="1127" xr:uid="{00000000-0005-0000-0000-000069040000}"/>
    <cellStyle name="Currency [00]" xfId="1128" xr:uid="{00000000-0005-0000-0000-00006A040000}"/>
    <cellStyle name="Currency [00] 2" xfId="1129" xr:uid="{00000000-0005-0000-0000-00006B040000}"/>
    <cellStyle name="Currency 10" xfId="1130" xr:uid="{00000000-0005-0000-0000-00006C040000}"/>
    <cellStyle name="Currency 11" xfId="1131" xr:uid="{00000000-0005-0000-0000-00006D040000}"/>
    <cellStyle name="Currency 12" xfId="1132" xr:uid="{00000000-0005-0000-0000-00006E040000}"/>
    <cellStyle name="Currency 13" xfId="1133" xr:uid="{00000000-0005-0000-0000-00006F040000}"/>
    <cellStyle name="Currency 14" xfId="1134" xr:uid="{00000000-0005-0000-0000-000070040000}"/>
    <cellStyle name="Currency 15" xfId="1135" xr:uid="{00000000-0005-0000-0000-000071040000}"/>
    <cellStyle name="Currency 16" xfId="1136" xr:uid="{00000000-0005-0000-0000-000072040000}"/>
    <cellStyle name="Currency 17" xfId="1137" xr:uid="{00000000-0005-0000-0000-000073040000}"/>
    <cellStyle name="Currency 18" xfId="1138" xr:uid="{00000000-0005-0000-0000-000074040000}"/>
    <cellStyle name="Currency 19" xfId="1139" xr:uid="{00000000-0005-0000-0000-000075040000}"/>
    <cellStyle name="Currency 2" xfId="1140" xr:uid="{00000000-0005-0000-0000-000076040000}"/>
    <cellStyle name="Currency 2 2" xfId="1141" xr:uid="{00000000-0005-0000-0000-000077040000}"/>
    <cellStyle name="Currency 20" xfId="1142" xr:uid="{00000000-0005-0000-0000-000078040000}"/>
    <cellStyle name="Currency 21" xfId="1143" xr:uid="{00000000-0005-0000-0000-000079040000}"/>
    <cellStyle name="Currency 22" xfId="1144" xr:uid="{00000000-0005-0000-0000-00007A040000}"/>
    <cellStyle name="Currency 23" xfId="1145" xr:uid="{00000000-0005-0000-0000-00007B040000}"/>
    <cellStyle name="Currency 24" xfId="1146" xr:uid="{00000000-0005-0000-0000-00007C040000}"/>
    <cellStyle name="Currency 25" xfId="1147" xr:uid="{00000000-0005-0000-0000-00007D040000}"/>
    <cellStyle name="Currency 3" xfId="1148" xr:uid="{00000000-0005-0000-0000-00007E040000}"/>
    <cellStyle name="Currency 4" xfId="1149" xr:uid="{00000000-0005-0000-0000-00007F040000}"/>
    <cellStyle name="Currency 5" xfId="1150" xr:uid="{00000000-0005-0000-0000-000080040000}"/>
    <cellStyle name="Currency 6" xfId="1151" xr:uid="{00000000-0005-0000-0000-000081040000}"/>
    <cellStyle name="Currency 7" xfId="1152" xr:uid="{00000000-0005-0000-0000-000082040000}"/>
    <cellStyle name="Currency 8" xfId="1153" xr:uid="{00000000-0005-0000-0000-000083040000}"/>
    <cellStyle name="Currency 9" xfId="1154" xr:uid="{00000000-0005-0000-0000-000084040000}"/>
    <cellStyle name="Currency0" xfId="1155" xr:uid="{00000000-0005-0000-0000-000085040000}"/>
    <cellStyle name="Date" xfId="1156" xr:uid="{00000000-0005-0000-0000-000086040000}"/>
    <cellStyle name="Date Short" xfId="1157" xr:uid="{00000000-0005-0000-0000-000087040000}"/>
    <cellStyle name="Date_Data Aset Jaringan APJ Yogyakarta 2009" xfId="1158" xr:uid="{00000000-0005-0000-0000-000088040000}"/>
    <cellStyle name="Define your own named style" xfId="1159" xr:uid="{00000000-0005-0000-0000-000089040000}"/>
    <cellStyle name="Draw lines around data in range" xfId="1160" xr:uid="{00000000-0005-0000-0000-00008A040000}"/>
    <cellStyle name="Draw lines around data in range 2" xfId="1161" xr:uid="{00000000-0005-0000-0000-00008B040000}"/>
    <cellStyle name="Draw shadow and lines within range" xfId="1162" xr:uid="{00000000-0005-0000-0000-00008C040000}"/>
    <cellStyle name="Draw shadow and lines within range 2" xfId="1163" xr:uid="{00000000-0005-0000-0000-00008D040000}"/>
    <cellStyle name="Enlarge title text, yellow on blue" xfId="1164" xr:uid="{00000000-0005-0000-0000-00008E040000}"/>
    <cellStyle name="Enter Currency (0)" xfId="1165" xr:uid="{00000000-0005-0000-0000-00008F040000}"/>
    <cellStyle name="Enter Currency (0) 2" xfId="1166" xr:uid="{00000000-0005-0000-0000-000090040000}"/>
    <cellStyle name="Enter Currency (2)" xfId="1167" xr:uid="{00000000-0005-0000-0000-000091040000}"/>
    <cellStyle name="Enter Currency (2) 2" xfId="1168" xr:uid="{00000000-0005-0000-0000-000092040000}"/>
    <cellStyle name="Enter Units (0)" xfId="1169" xr:uid="{00000000-0005-0000-0000-000093040000}"/>
    <cellStyle name="Enter Units (0) 2" xfId="1170" xr:uid="{00000000-0005-0000-0000-000094040000}"/>
    <cellStyle name="Enter Units (1)" xfId="1171" xr:uid="{00000000-0005-0000-0000-000095040000}"/>
    <cellStyle name="Enter Units (1) 2" xfId="1172" xr:uid="{00000000-0005-0000-0000-000096040000}"/>
    <cellStyle name="Enter Units (2)" xfId="1173" xr:uid="{00000000-0005-0000-0000-000097040000}"/>
    <cellStyle name="Enter Units (2) 2" xfId="1174" xr:uid="{00000000-0005-0000-0000-000098040000}"/>
    <cellStyle name="Entered" xfId="1175" xr:uid="{00000000-0005-0000-0000-000099040000}"/>
    <cellStyle name="Explanatory Text" xfId="1176" builtinId="53" customBuiltin="1"/>
    <cellStyle name="Explanatory Text 10" xfId="1177" xr:uid="{00000000-0005-0000-0000-00009B040000}"/>
    <cellStyle name="Explanatory Text 11" xfId="1178" xr:uid="{00000000-0005-0000-0000-00009C040000}"/>
    <cellStyle name="Explanatory Text 12" xfId="1179" xr:uid="{00000000-0005-0000-0000-00009D040000}"/>
    <cellStyle name="Explanatory Text 13" xfId="1180" xr:uid="{00000000-0005-0000-0000-00009E040000}"/>
    <cellStyle name="Explanatory Text 14" xfId="1181" xr:uid="{00000000-0005-0000-0000-00009F040000}"/>
    <cellStyle name="Explanatory Text 15" xfId="1182" xr:uid="{00000000-0005-0000-0000-0000A0040000}"/>
    <cellStyle name="Explanatory Text 16" xfId="1183" xr:uid="{00000000-0005-0000-0000-0000A1040000}"/>
    <cellStyle name="Explanatory Text 17" xfId="1184" xr:uid="{00000000-0005-0000-0000-0000A2040000}"/>
    <cellStyle name="Explanatory Text 2" xfId="1185" xr:uid="{00000000-0005-0000-0000-0000A3040000}"/>
    <cellStyle name="Explanatory Text 2 2" xfId="1186" xr:uid="{00000000-0005-0000-0000-0000A4040000}"/>
    <cellStyle name="Explanatory Text 2 3" xfId="1187" xr:uid="{00000000-0005-0000-0000-0000A5040000}"/>
    <cellStyle name="Explanatory Text 3" xfId="1188" xr:uid="{00000000-0005-0000-0000-0000A6040000}"/>
    <cellStyle name="Explanatory Text 4" xfId="1189" xr:uid="{00000000-0005-0000-0000-0000A7040000}"/>
    <cellStyle name="Explanatory Text 5" xfId="1190" xr:uid="{00000000-0005-0000-0000-0000A8040000}"/>
    <cellStyle name="Explanatory Text 6" xfId="1191" xr:uid="{00000000-0005-0000-0000-0000A9040000}"/>
    <cellStyle name="Explanatory Text 7" xfId="1192" xr:uid="{00000000-0005-0000-0000-0000AA040000}"/>
    <cellStyle name="Explanatory Text 8" xfId="1193" xr:uid="{00000000-0005-0000-0000-0000AB040000}"/>
    <cellStyle name="Explanatory Text 9" xfId="1194" xr:uid="{00000000-0005-0000-0000-0000AC040000}"/>
    <cellStyle name="F2" xfId="1195" xr:uid="{00000000-0005-0000-0000-0000AD040000}"/>
    <cellStyle name="F3" xfId="1196" xr:uid="{00000000-0005-0000-0000-0000AE040000}"/>
    <cellStyle name="F4" xfId="1197" xr:uid="{00000000-0005-0000-0000-0000AF040000}"/>
    <cellStyle name="F5" xfId="1198" xr:uid="{00000000-0005-0000-0000-0000B0040000}"/>
    <cellStyle name="F6" xfId="1199" xr:uid="{00000000-0005-0000-0000-0000B1040000}"/>
    <cellStyle name="F7" xfId="1200" xr:uid="{00000000-0005-0000-0000-0000B2040000}"/>
    <cellStyle name="F8" xfId="1201" xr:uid="{00000000-0005-0000-0000-0000B3040000}"/>
    <cellStyle name="Fixed" xfId="1202" xr:uid="{00000000-0005-0000-0000-0000B4040000}"/>
    <cellStyle name="Format a column of totals" xfId="1203" xr:uid="{00000000-0005-0000-0000-0000B5040000}"/>
    <cellStyle name="Format a column of totals 2" xfId="1204" xr:uid="{00000000-0005-0000-0000-0000B6040000}"/>
    <cellStyle name="Format a column of totals 2 2" xfId="1205" xr:uid="{00000000-0005-0000-0000-0000B7040000}"/>
    <cellStyle name="Format a column of totals 3" xfId="1206" xr:uid="{00000000-0005-0000-0000-0000B8040000}"/>
    <cellStyle name="Format a row of totals" xfId="1207" xr:uid="{00000000-0005-0000-0000-0000B9040000}"/>
    <cellStyle name="Format a row of totals 2" xfId="1208" xr:uid="{00000000-0005-0000-0000-0000BA040000}"/>
    <cellStyle name="Format text as bold, black on yellow" xfId="1209" xr:uid="{00000000-0005-0000-0000-0000BB040000}"/>
    <cellStyle name="Format text as bold, black on yellow 2" xfId="1210" xr:uid="{00000000-0005-0000-0000-0000BC040000}"/>
    <cellStyle name="Good" xfId="1211" builtinId="26" customBuiltin="1"/>
    <cellStyle name="Good 10" xfId="1212" xr:uid="{00000000-0005-0000-0000-0000BE040000}"/>
    <cellStyle name="Good 11" xfId="1213" xr:uid="{00000000-0005-0000-0000-0000BF040000}"/>
    <cellStyle name="Good 12" xfId="1214" xr:uid="{00000000-0005-0000-0000-0000C0040000}"/>
    <cellStyle name="Good 13" xfId="1215" xr:uid="{00000000-0005-0000-0000-0000C1040000}"/>
    <cellStyle name="Good 14" xfId="1216" xr:uid="{00000000-0005-0000-0000-0000C2040000}"/>
    <cellStyle name="Good 15" xfId="1217" xr:uid="{00000000-0005-0000-0000-0000C3040000}"/>
    <cellStyle name="Good 16" xfId="1218" xr:uid="{00000000-0005-0000-0000-0000C4040000}"/>
    <cellStyle name="Good 2" xfId="1219" xr:uid="{00000000-0005-0000-0000-0000C5040000}"/>
    <cellStyle name="Good 2 2" xfId="1220" xr:uid="{00000000-0005-0000-0000-0000C6040000}"/>
    <cellStyle name="Good 2 3" xfId="1221" xr:uid="{00000000-0005-0000-0000-0000C7040000}"/>
    <cellStyle name="Good 3" xfId="1222" xr:uid="{00000000-0005-0000-0000-0000C8040000}"/>
    <cellStyle name="Good 4" xfId="1223" xr:uid="{00000000-0005-0000-0000-0000C9040000}"/>
    <cellStyle name="Good 5" xfId="1224" xr:uid="{00000000-0005-0000-0000-0000CA040000}"/>
    <cellStyle name="Good 6" xfId="1225" xr:uid="{00000000-0005-0000-0000-0000CB040000}"/>
    <cellStyle name="Good 7" xfId="1226" xr:uid="{00000000-0005-0000-0000-0000CC040000}"/>
    <cellStyle name="Good 8" xfId="1227" xr:uid="{00000000-0005-0000-0000-0000CD040000}"/>
    <cellStyle name="Good 9" xfId="1228" xr:uid="{00000000-0005-0000-0000-0000CE040000}"/>
    <cellStyle name="GrandTotal" xfId="1229" xr:uid="{00000000-0005-0000-0000-0000CF040000}"/>
    <cellStyle name="Grey" xfId="1230" xr:uid="{00000000-0005-0000-0000-0000D0040000}"/>
    <cellStyle name="Header1" xfId="1231" xr:uid="{00000000-0005-0000-0000-0000D1040000}"/>
    <cellStyle name="Header2" xfId="1232" xr:uid="{00000000-0005-0000-0000-0000D2040000}"/>
    <cellStyle name="Header2 2" xfId="1233" xr:uid="{00000000-0005-0000-0000-0000D3040000}"/>
    <cellStyle name="Heading 1" xfId="1234" builtinId="16" customBuiltin="1"/>
    <cellStyle name="Heading 1 10" xfId="1235" xr:uid="{00000000-0005-0000-0000-0000D5040000}"/>
    <cellStyle name="Heading 1 10 2" xfId="1236" xr:uid="{00000000-0005-0000-0000-0000D6040000}"/>
    <cellStyle name="Heading 1 11" xfId="1237" xr:uid="{00000000-0005-0000-0000-0000D7040000}"/>
    <cellStyle name="Heading 1 11 2" xfId="1238" xr:uid="{00000000-0005-0000-0000-0000D8040000}"/>
    <cellStyle name="Heading 1 12" xfId="1239" xr:uid="{00000000-0005-0000-0000-0000D9040000}"/>
    <cellStyle name="Heading 1 12 2" xfId="1240" xr:uid="{00000000-0005-0000-0000-0000DA040000}"/>
    <cellStyle name="Heading 1 13" xfId="1241" xr:uid="{00000000-0005-0000-0000-0000DB040000}"/>
    <cellStyle name="Heading 1 13 2" xfId="1242" xr:uid="{00000000-0005-0000-0000-0000DC040000}"/>
    <cellStyle name="Heading 1 14" xfId="1243" xr:uid="{00000000-0005-0000-0000-0000DD040000}"/>
    <cellStyle name="Heading 1 14 2" xfId="1244" xr:uid="{00000000-0005-0000-0000-0000DE040000}"/>
    <cellStyle name="Heading 1 15" xfId="1245" xr:uid="{00000000-0005-0000-0000-0000DF040000}"/>
    <cellStyle name="Heading 1 15 2" xfId="1246" xr:uid="{00000000-0005-0000-0000-0000E0040000}"/>
    <cellStyle name="Heading 1 16" xfId="1247" xr:uid="{00000000-0005-0000-0000-0000E1040000}"/>
    <cellStyle name="Heading 1 16 2" xfId="1248" xr:uid="{00000000-0005-0000-0000-0000E2040000}"/>
    <cellStyle name="Heading 1 2" xfId="1249" xr:uid="{00000000-0005-0000-0000-0000E3040000}"/>
    <cellStyle name="Heading 1 2 2" xfId="1250" xr:uid="{00000000-0005-0000-0000-0000E4040000}"/>
    <cellStyle name="Heading 1 2 2 2" xfId="1251" xr:uid="{00000000-0005-0000-0000-0000E5040000}"/>
    <cellStyle name="Heading 1 2 3" xfId="1252" xr:uid="{00000000-0005-0000-0000-0000E6040000}"/>
    <cellStyle name="Heading 1 2 3 2" xfId="1253" xr:uid="{00000000-0005-0000-0000-0000E7040000}"/>
    <cellStyle name="Heading 1 2 4" xfId="1254" xr:uid="{00000000-0005-0000-0000-0000E8040000}"/>
    <cellStyle name="Heading 1 3" xfId="1255" xr:uid="{00000000-0005-0000-0000-0000E9040000}"/>
    <cellStyle name="Heading 1 3 2" xfId="1256" xr:uid="{00000000-0005-0000-0000-0000EA040000}"/>
    <cellStyle name="Heading 1 4" xfId="1257" xr:uid="{00000000-0005-0000-0000-0000EB040000}"/>
    <cellStyle name="Heading 1 4 2" xfId="1258" xr:uid="{00000000-0005-0000-0000-0000EC040000}"/>
    <cellStyle name="Heading 1 5" xfId="1259" xr:uid="{00000000-0005-0000-0000-0000ED040000}"/>
    <cellStyle name="Heading 1 5 2" xfId="1260" xr:uid="{00000000-0005-0000-0000-0000EE040000}"/>
    <cellStyle name="Heading 1 6" xfId="1261" xr:uid="{00000000-0005-0000-0000-0000EF040000}"/>
    <cellStyle name="Heading 1 6 2" xfId="1262" xr:uid="{00000000-0005-0000-0000-0000F0040000}"/>
    <cellStyle name="Heading 1 7" xfId="1263" xr:uid="{00000000-0005-0000-0000-0000F1040000}"/>
    <cellStyle name="Heading 1 7 2" xfId="1264" xr:uid="{00000000-0005-0000-0000-0000F2040000}"/>
    <cellStyle name="Heading 1 8" xfId="1265" xr:uid="{00000000-0005-0000-0000-0000F3040000}"/>
    <cellStyle name="Heading 1 8 2" xfId="1266" xr:uid="{00000000-0005-0000-0000-0000F4040000}"/>
    <cellStyle name="Heading 1 9" xfId="1267" xr:uid="{00000000-0005-0000-0000-0000F5040000}"/>
    <cellStyle name="Heading 1 9 2" xfId="1268" xr:uid="{00000000-0005-0000-0000-0000F6040000}"/>
    <cellStyle name="Heading 2" xfId="1269" builtinId="17" customBuiltin="1"/>
    <cellStyle name="Heading 2 10" xfId="1270" xr:uid="{00000000-0005-0000-0000-0000F8040000}"/>
    <cellStyle name="Heading 2 10 2" xfId="1271" xr:uid="{00000000-0005-0000-0000-0000F9040000}"/>
    <cellStyle name="Heading 2 11" xfId="1272" xr:uid="{00000000-0005-0000-0000-0000FA040000}"/>
    <cellStyle name="Heading 2 11 2" xfId="1273" xr:uid="{00000000-0005-0000-0000-0000FB040000}"/>
    <cellStyle name="Heading 2 12" xfId="1274" xr:uid="{00000000-0005-0000-0000-0000FC040000}"/>
    <cellStyle name="Heading 2 12 2" xfId="1275" xr:uid="{00000000-0005-0000-0000-0000FD040000}"/>
    <cellStyle name="Heading 2 13" xfId="1276" xr:uid="{00000000-0005-0000-0000-0000FE040000}"/>
    <cellStyle name="Heading 2 13 2" xfId="1277" xr:uid="{00000000-0005-0000-0000-0000FF040000}"/>
    <cellStyle name="Heading 2 14" xfId="1278" xr:uid="{00000000-0005-0000-0000-000000050000}"/>
    <cellStyle name="Heading 2 14 2" xfId="1279" xr:uid="{00000000-0005-0000-0000-000001050000}"/>
    <cellStyle name="Heading 2 15" xfId="1280" xr:uid="{00000000-0005-0000-0000-000002050000}"/>
    <cellStyle name="Heading 2 15 2" xfId="1281" xr:uid="{00000000-0005-0000-0000-000003050000}"/>
    <cellStyle name="Heading 2 16" xfId="1282" xr:uid="{00000000-0005-0000-0000-000004050000}"/>
    <cellStyle name="Heading 2 16 2" xfId="1283" xr:uid="{00000000-0005-0000-0000-000005050000}"/>
    <cellStyle name="Heading 2 2" xfId="1284" xr:uid="{00000000-0005-0000-0000-000006050000}"/>
    <cellStyle name="Heading 2 2 2" xfId="1285" xr:uid="{00000000-0005-0000-0000-000007050000}"/>
    <cellStyle name="Heading 2 2 2 2" xfId="1286" xr:uid="{00000000-0005-0000-0000-000008050000}"/>
    <cellStyle name="Heading 2 2 3" xfId="1287" xr:uid="{00000000-0005-0000-0000-000009050000}"/>
    <cellStyle name="Heading 2 2 3 2" xfId="1288" xr:uid="{00000000-0005-0000-0000-00000A050000}"/>
    <cellStyle name="Heading 2 2 4" xfId="1289" xr:uid="{00000000-0005-0000-0000-00000B050000}"/>
    <cellStyle name="Heading 2 3" xfId="1290" xr:uid="{00000000-0005-0000-0000-00000C050000}"/>
    <cellStyle name="Heading 2 3 2" xfId="1291" xr:uid="{00000000-0005-0000-0000-00000D050000}"/>
    <cellStyle name="Heading 2 4" xfId="1292" xr:uid="{00000000-0005-0000-0000-00000E050000}"/>
    <cellStyle name="Heading 2 4 2" xfId="1293" xr:uid="{00000000-0005-0000-0000-00000F050000}"/>
    <cellStyle name="Heading 2 5" xfId="1294" xr:uid="{00000000-0005-0000-0000-000010050000}"/>
    <cellStyle name="Heading 2 5 2" xfId="1295" xr:uid="{00000000-0005-0000-0000-000011050000}"/>
    <cellStyle name="Heading 2 6" xfId="1296" xr:uid="{00000000-0005-0000-0000-000012050000}"/>
    <cellStyle name="Heading 2 6 2" xfId="1297" xr:uid="{00000000-0005-0000-0000-000013050000}"/>
    <cellStyle name="Heading 2 7" xfId="1298" xr:uid="{00000000-0005-0000-0000-000014050000}"/>
    <cellStyle name="Heading 2 7 2" xfId="1299" xr:uid="{00000000-0005-0000-0000-000015050000}"/>
    <cellStyle name="Heading 2 8" xfId="1300" xr:uid="{00000000-0005-0000-0000-000016050000}"/>
    <cellStyle name="Heading 2 8 2" xfId="1301" xr:uid="{00000000-0005-0000-0000-000017050000}"/>
    <cellStyle name="Heading 2 9" xfId="1302" xr:uid="{00000000-0005-0000-0000-000018050000}"/>
    <cellStyle name="Heading 2 9 2" xfId="1303" xr:uid="{00000000-0005-0000-0000-000019050000}"/>
    <cellStyle name="Heading 3" xfId="1304" builtinId="18" customBuiltin="1"/>
    <cellStyle name="Heading 3 10" xfId="1305" xr:uid="{00000000-0005-0000-0000-00001B050000}"/>
    <cellStyle name="Heading 3 11" xfId="1306" xr:uid="{00000000-0005-0000-0000-00001C050000}"/>
    <cellStyle name="Heading 3 12" xfId="1307" xr:uid="{00000000-0005-0000-0000-00001D050000}"/>
    <cellStyle name="Heading 3 13" xfId="1308" xr:uid="{00000000-0005-0000-0000-00001E050000}"/>
    <cellStyle name="Heading 3 14" xfId="1309" xr:uid="{00000000-0005-0000-0000-00001F050000}"/>
    <cellStyle name="Heading 3 15" xfId="1310" xr:uid="{00000000-0005-0000-0000-000020050000}"/>
    <cellStyle name="Heading 3 16" xfId="1311" xr:uid="{00000000-0005-0000-0000-000021050000}"/>
    <cellStyle name="Heading 3 2" xfId="1312" xr:uid="{00000000-0005-0000-0000-000022050000}"/>
    <cellStyle name="Heading 3 2 2" xfId="1313" xr:uid="{00000000-0005-0000-0000-000023050000}"/>
    <cellStyle name="Heading 3 2 3" xfId="1314" xr:uid="{00000000-0005-0000-0000-000024050000}"/>
    <cellStyle name="Heading 3 3" xfId="1315" xr:uid="{00000000-0005-0000-0000-000025050000}"/>
    <cellStyle name="Heading 3 4" xfId="1316" xr:uid="{00000000-0005-0000-0000-000026050000}"/>
    <cellStyle name="Heading 3 5" xfId="1317" xr:uid="{00000000-0005-0000-0000-000027050000}"/>
    <cellStyle name="Heading 3 6" xfId="1318" xr:uid="{00000000-0005-0000-0000-000028050000}"/>
    <cellStyle name="Heading 3 7" xfId="1319" xr:uid="{00000000-0005-0000-0000-000029050000}"/>
    <cellStyle name="Heading 3 8" xfId="1320" xr:uid="{00000000-0005-0000-0000-00002A050000}"/>
    <cellStyle name="Heading 3 9" xfId="1321" xr:uid="{00000000-0005-0000-0000-00002B050000}"/>
    <cellStyle name="Heading 4" xfId="1322" builtinId="19" customBuiltin="1"/>
    <cellStyle name="Heading 4 10" xfId="1323" xr:uid="{00000000-0005-0000-0000-00002D050000}"/>
    <cellStyle name="Heading 4 11" xfId="1324" xr:uid="{00000000-0005-0000-0000-00002E050000}"/>
    <cellStyle name="Heading 4 12" xfId="1325" xr:uid="{00000000-0005-0000-0000-00002F050000}"/>
    <cellStyle name="Heading 4 13" xfId="1326" xr:uid="{00000000-0005-0000-0000-000030050000}"/>
    <cellStyle name="Heading 4 14" xfId="1327" xr:uid="{00000000-0005-0000-0000-000031050000}"/>
    <cellStyle name="Heading 4 15" xfId="1328" xr:uid="{00000000-0005-0000-0000-000032050000}"/>
    <cellStyle name="Heading 4 16" xfId="1329" xr:uid="{00000000-0005-0000-0000-000033050000}"/>
    <cellStyle name="Heading 4 2" xfId="1330" xr:uid="{00000000-0005-0000-0000-000034050000}"/>
    <cellStyle name="Heading 4 2 2" xfId="1331" xr:uid="{00000000-0005-0000-0000-000035050000}"/>
    <cellStyle name="Heading 4 2 3" xfId="1332" xr:uid="{00000000-0005-0000-0000-000036050000}"/>
    <cellStyle name="Heading 4 3" xfId="1333" xr:uid="{00000000-0005-0000-0000-000037050000}"/>
    <cellStyle name="Heading 4 4" xfId="1334" xr:uid="{00000000-0005-0000-0000-000038050000}"/>
    <cellStyle name="Heading 4 5" xfId="1335" xr:uid="{00000000-0005-0000-0000-000039050000}"/>
    <cellStyle name="Heading 4 6" xfId="1336" xr:uid="{00000000-0005-0000-0000-00003A050000}"/>
    <cellStyle name="Heading 4 7" xfId="1337" xr:uid="{00000000-0005-0000-0000-00003B050000}"/>
    <cellStyle name="Heading 4 8" xfId="1338" xr:uid="{00000000-0005-0000-0000-00003C050000}"/>
    <cellStyle name="Heading 4 9" xfId="1339" xr:uid="{00000000-0005-0000-0000-00003D050000}"/>
    <cellStyle name="Heading1" xfId="1340" xr:uid="{00000000-0005-0000-0000-00003E050000}"/>
    <cellStyle name="Heading2" xfId="1341" xr:uid="{00000000-0005-0000-0000-00003F050000}"/>
    <cellStyle name="Hyperlink" xfId="2678" builtinId="8"/>
    <cellStyle name="Hyperlink 2" xfId="1342" xr:uid="{00000000-0005-0000-0000-000041050000}"/>
    <cellStyle name="Hyperlink 3" xfId="1343" xr:uid="{00000000-0005-0000-0000-000042050000}"/>
    <cellStyle name="Hyperlink 4" xfId="1344" xr:uid="{00000000-0005-0000-0000-000043050000}"/>
    <cellStyle name="Input" xfId="1345" builtinId="20" customBuiltin="1"/>
    <cellStyle name="Input [yellow]" xfId="1346" xr:uid="{00000000-0005-0000-0000-000045050000}"/>
    <cellStyle name="Input [yellow] 2" xfId="1347" xr:uid="{00000000-0005-0000-0000-000046050000}"/>
    <cellStyle name="Input 10" xfId="1348" xr:uid="{00000000-0005-0000-0000-000047050000}"/>
    <cellStyle name="Input 10 2" xfId="1349" xr:uid="{00000000-0005-0000-0000-000048050000}"/>
    <cellStyle name="Input 11" xfId="1350" xr:uid="{00000000-0005-0000-0000-000049050000}"/>
    <cellStyle name="Input 11 2" xfId="1351" xr:uid="{00000000-0005-0000-0000-00004A050000}"/>
    <cellStyle name="Input 12" xfId="1352" xr:uid="{00000000-0005-0000-0000-00004B050000}"/>
    <cellStyle name="Input 12 2" xfId="1353" xr:uid="{00000000-0005-0000-0000-00004C050000}"/>
    <cellStyle name="Input 13" xfId="1354" xr:uid="{00000000-0005-0000-0000-00004D050000}"/>
    <cellStyle name="Input 13 2" xfId="1355" xr:uid="{00000000-0005-0000-0000-00004E050000}"/>
    <cellStyle name="Input 14" xfId="1356" xr:uid="{00000000-0005-0000-0000-00004F050000}"/>
    <cellStyle name="Input 14 2" xfId="1357" xr:uid="{00000000-0005-0000-0000-000050050000}"/>
    <cellStyle name="Input 15" xfId="1358" xr:uid="{00000000-0005-0000-0000-000051050000}"/>
    <cellStyle name="Input 15 2" xfId="1359" xr:uid="{00000000-0005-0000-0000-000052050000}"/>
    <cellStyle name="Input 16" xfId="1360" xr:uid="{00000000-0005-0000-0000-000053050000}"/>
    <cellStyle name="Input 16 2" xfId="1361" xr:uid="{00000000-0005-0000-0000-000054050000}"/>
    <cellStyle name="Input 17" xfId="1362" xr:uid="{00000000-0005-0000-0000-000055050000}"/>
    <cellStyle name="Input 17 2" xfId="1363" xr:uid="{00000000-0005-0000-0000-000056050000}"/>
    <cellStyle name="Input 18" xfId="1364" xr:uid="{00000000-0005-0000-0000-000057050000}"/>
    <cellStyle name="Input 18 2" xfId="1365" xr:uid="{00000000-0005-0000-0000-000058050000}"/>
    <cellStyle name="Input 19" xfId="1366" xr:uid="{00000000-0005-0000-0000-000059050000}"/>
    <cellStyle name="Input 19 2" xfId="1367" xr:uid="{00000000-0005-0000-0000-00005A050000}"/>
    <cellStyle name="Input 2" xfId="1368" xr:uid="{00000000-0005-0000-0000-00005B050000}"/>
    <cellStyle name="Input 2 2" xfId="1369" xr:uid="{00000000-0005-0000-0000-00005C050000}"/>
    <cellStyle name="Input 2 2 2" xfId="1370" xr:uid="{00000000-0005-0000-0000-00005D050000}"/>
    <cellStyle name="Input 2 3" xfId="1371" xr:uid="{00000000-0005-0000-0000-00005E050000}"/>
    <cellStyle name="Input 2 3 2" xfId="1372" xr:uid="{00000000-0005-0000-0000-00005F050000}"/>
    <cellStyle name="Input 2 4" xfId="1373" xr:uid="{00000000-0005-0000-0000-000060050000}"/>
    <cellStyle name="Input 20" xfId="1374" xr:uid="{00000000-0005-0000-0000-000061050000}"/>
    <cellStyle name="Input 20 2" xfId="1375" xr:uid="{00000000-0005-0000-0000-000062050000}"/>
    <cellStyle name="Input 21" xfId="1376" xr:uid="{00000000-0005-0000-0000-000063050000}"/>
    <cellStyle name="Input 21 2" xfId="1377" xr:uid="{00000000-0005-0000-0000-000064050000}"/>
    <cellStyle name="Input 3" xfId="1378" xr:uid="{00000000-0005-0000-0000-000065050000}"/>
    <cellStyle name="Input 3 2" xfId="1379" xr:uid="{00000000-0005-0000-0000-000066050000}"/>
    <cellStyle name="Input 3 2 2" xfId="1380" xr:uid="{00000000-0005-0000-0000-000067050000}"/>
    <cellStyle name="Input 3 3" xfId="1381" xr:uid="{00000000-0005-0000-0000-000068050000}"/>
    <cellStyle name="Input 4" xfId="1382" xr:uid="{00000000-0005-0000-0000-000069050000}"/>
    <cellStyle name="Input 4 2" xfId="1383" xr:uid="{00000000-0005-0000-0000-00006A050000}"/>
    <cellStyle name="Input 4 2 2" xfId="1384" xr:uid="{00000000-0005-0000-0000-00006B050000}"/>
    <cellStyle name="Input 4 3" xfId="1385" xr:uid="{00000000-0005-0000-0000-00006C050000}"/>
    <cellStyle name="Input 5" xfId="1386" xr:uid="{00000000-0005-0000-0000-00006D050000}"/>
    <cellStyle name="Input 5 2" xfId="1387" xr:uid="{00000000-0005-0000-0000-00006E050000}"/>
    <cellStyle name="Input 6" xfId="1388" xr:uid="{00000000-0005-0000-0000-00006F050000}"/>
    <cellStyle name="Input 6 2" xfId="1389" xr:uid="{00000000-0005-0000-0000-000070050000}"/>
    <cellStyle name="Input 7" xfId="1390" xr:uid="{00000000-0005-0000-0000-000071050000}"/>
    <cellStyle name="Input 7 2" xfId="1391" xr:uid="{00000000-0005-0000-0000-000072050000}"/>
    <cellStyle name="Input 8" xfId="1392" xr:uid="{00000000-0005-0000-0000-000073050000}"/>
    <cellStyle name="Input 8 2" xfId="1393" xr:uid="{00000000-0005-0000-0000-000074050000}"/>
    <cellStyle name="Input 9" xfId="1394" xr:uid="{00000000-0005-0000-0000-000075050000}"/>
    <cellStyle name="Input 9 2" xfId="1395" xr:uid="{00000000-0005-0000-0000-000076050000}"/>
    <cellStyle name="Link Currency (0)" xfId="1396" xr:uid="{00000000-0005-0000-0000-000077050000}"/>
    <cellStyle name="Link Currency (0) 2" xfId="1397" xr:uid="{00000000-0005-0000-0000-000078050000}"/>
    <cellStyle name="Link Currency (2)" xfId="1398" xr:uid="{00000000-0005-0000-0000-000079050000}"/>
    <cellStyle name="Link Currency (2) 2" xfId="1399" xr:uid="{00000000-0005-0000-0000-00007A050000}"/>
    <cellStyle name="Link Units (0)" xfId="1400" xr:uid="{00000000-0005-0000-0000-00007B050000}"/>
    <cellStyle name="Link Units (0) 2" xfId="1401" xr:uid="{00000000-0005-0000-0000-00007C050000}"/>
    <cellStyle name="Link Units (1)" xfId="1402" xr:uid="{00000000-0005-0000-0000-00007D050000}"/>
    <cellStyle name="Link Units (1) 2" xfId="1403" xr:uid="{00000000-0005-0000-0000-00007E050000}"/>
    <cellStyle name="Link Units (2)" xfId="1404" xr:uid="{00000000-0005-0000-0000-00007F050000}"/>
    <cellStyle name="Link Units (2) 2" xfId="1405" xr:uid="{00000000-0005-0000-0000-000080050000}"/>
    <cellStyle name="Linked Cell" xfId="1406" builtinId="24" customBuiltin="1"/>
    <cellStyle name="Linked Cell 10" xfId="1407" xr:uid="{00000000-0005-0000-0000-000082050000}"/>
    <cellStyle name="Linked Cell 11" xfId="1408" xr:uid="{00000000-0005-0000-0000-000083050000}"/>
    <cellStyle name="Linked Cell 12" xfId="1409" xr:uid="{00000000-0005-0000-0000-000084050000}"/>
    <cellStyle name="Linked Cell 13" xfId="1410" xr:uid="{00000000-0005-0000-0000-000085050000}"/>
    <cellStyle name="Linked Cell 14" xfId="1411" xr:uid="{00000000-0005-0000-0000-000086050000}"/>
    <cellStyle name="Linked Cell 15" xfId="1412" xr:uid="{00000000-0005-0000-0000-000087050000}"/>
    <cellStyle name="Linked Cell 16" xfId="1413" xr:uid="{00000000-0005-0000-0000-000088050000}"/>
    <cellStyle name="Linked Cell 2" xfId="1414" xr:uid="{00000000-0005-0000-0000-000089050000}"/>
    <cellStyle name="Linked Cell 2 2" xfId="1415" xr:uid="{00000000-0005-0000-0000-00008A050000}"/>
    <cellStyle name="Linked Cell 2 3" xfId="1416" xr:uid="{00000000-0005-0000-0000-00008B050000}"/>
    <cellStyle name="Linked Cell 3" xfId="1417" xr:uid="{00000000-0005-0000-0000-00008C050000}"/>
    <cellStyle name="Linked Cell 3 2" xfId="1418" xr:uid="{00000000-0005-0000-0000-00008D050000}"/>
    <cellStyle name="Linked Cell 4" xfId="1419" xr:uid="{00000000-0005-0000-0000-00008E050000}"/>
    <cellStyle name="Linked Cell 4 2" xfId="1420" xr:uid="{00000000-0005-0000-0000-00008F050000}"/>
    <cellStyle name="Linked Cell 5" xfId="1421" xr:uid="{00000000-0005-0000-0000-000090050000}"/>
    <cellStyle name="Linked Cell 5 2" xfId="1422" xr:uid="{00000000-0005-0000-0000-000091050000}"/>
    <cellStyle name="Linked Cell 6" xfId="1423" xr:uid="{00000000-0005-0000-0000-000092050000}"/>
    <cellStyle name="Linked Cell 7" xfId="1424" xr:uid="{00000000-0005-0000-0000-000093050000}"/>
    <cellStyle name="Linked Cell 8" xfId="1425" xr:uid="{00000000-0005-0000-0000-000094050000}"/>
    <cellStyle name="Linked Cell 9" xfId="1426" xr:uid="{00000000-0005-0000-0000-000095050000}"/>
    <cellStyle name="Milliers [0]_Modèle" xfId="1427" xr:uid="{00000000-0005-0000-0000-000096050000}"/>
    <cellStyle name="Neutral" xfId="1428" builtinId="28" customBuiltin="1"/>
    <cellStyle name="Neutral 10" xfId="1429" xr:uid="{00000000-0005-0000-0000-000098050000}"/>
    <cellStyle name="Neutral 11" xfId="1430" xr:uid="{00000000-0005-0000-0000-000099050000}"/>
    <cellStyle name="Neutral 12" xfId="1431" xr:uid="{00000000-0005-0000-0000-00009A050000}"/>
    <cellStyle name="Neutral 13" xfId="1432" xr:uid="{00000000-0005-0000-0000-00009B050000}"/>
    <cellStyle name="Neutral 14" xfId="1433" xr:uid="{00000000-0005-0000-0000-00009C050000}"/>
    <cellStyle name="Neutral 15" xfId="1434" xr:uid="{00000000-0005-0000-0000-00009D050000}"/>
    <cellStyle name="Neutral 16" xfId="1435" xr:uid="{00000000-0005-0000-0000-00009E050000}"/>
    <cellStyle name="Neutral 2" xfId="1436" xr:uid="{00000000-0005-0000-0000-00009F050000}"/>
    <cellStyle name="Neutral 2 2" xfId="1437" xr:uid="{00000000-0005-0000-0000-0000A0050000}"/>
    <cellStyle name="Neutral 2 3" xfId="1438" xr:uid="{00000000-0005-0000-0000-0000A1050000}"/>
    <cellStyle name="Neutral 3" xfId="1439" xr:uid="{00000000-0005-0000-0000-0000A2050000}"/>
    <cellStyle name="Neutral 4" xfId="1440" xr:uid="{00000000-0005-0000-0000-0000A3050000}"/>
    <cellStyle name="Neutral 5" xfId="1441" xr:uid="{00000000-0005-0000-0000-0000A4050000}"/>
    <cellStyle name="Neutral 6" xfId="1442" xr:uid="{00000000-0005-0000-0000-0000A5050000}"/>
    <cellStyle name="Neutral 7" xfId="1443" xr:uid="{00000000-0005-0000-0000-0000A6050000}"/>
    <cellStyle name="Neutral 8" xfId="1444" xr:uid="{00000000-0005-0000-0000-0000A7050000}"/>
    <cellStyle name="Neutral 9" xfId="1445" xr:uid="{00000000-0005-0000-0000-0000A8050000}"/>
    <cellStyle name="no dec" xfId="1446" xr:uid="{00000000-0005-0000-0000-0000A9050000}"/>
    <cellStyle name="Normal" xfId="0" builtinId="0"/>
    <cellStyle name="Normal - Style1" xfId="1447" xr:uid="{00000000-0005-0000-0000-0000AB050000}"/>
    <cellStyle name="Normal - Style1 10" xfId="2677" xr:uid="{00000000-0005-0000-0000-0000AC050000}"/>
    <cellStyle name="Normal - Style1 2" xfId="1448" xr:uid="{00000000-0005-0000-0000-0000AD050000}"/>
    <cellStyle name="Normal - Style1 2 2" xfId="1449" xr:uid="{00000000-0005-0000-0000-0000AE050000}"/>
    <cellStyle name="Normal - Style1 2 2 2" xfId="1450" xr:uid="{00000000-0005-0000-0000-0000AF050000}"/>
    <cellStyle name="Normal - Style1 2 3" xfId="1451" xr:uid="{00000000-0005-0000-0000-0000B0050000}"/>
    <cellStyle name="Normal - Style1 2 4" xfId="1452" xr:uid="{00000000-0005-0000-0000-0000B1050000}"/>
    <cellStyle name="Normal - Style1 3" xfId="1453" xr:uid="{00000000-0005-0000-0000-0000B2050000}"/>
    <cellStyle name="Normal - Style1 3 2" xfId="1454" xr:uid="{00000000-0005-0000-0000-0000B3050000}"/>
    <cellStyle name="Normal - Style1 4" xfId="1455" xr:uid="{00000000-0005-0000-0000-0000B4050000}"/>
    <cellStyle name="Normal - Style1 4 2" xfId="1456" xr:uid="{00000000-0005-0000-0000-0000B5050000}"/>
    <cellStyle name="Normal - Style1 5" xfId="1457" xr:uid="{00000000-0005-0000-0000-0000B6050000}"/>
    <cellStyle name="Normal - Style1 5 2" xfId="1458" xr:uid="{00000000-0005-0000-0000-0000B7050000}"/>
    <cellStyle name="Normal - Style1 6" xfId="1459" xr:uid="{00000000-0005-0000-0000-0000B8050000}"/>
    <cellStyle name="Normal - Style1_4_Pembangunan JTM Baru Penyulang CPU 5" xfId="1460" xr:uid="{00000000-0005-0000-0000-0000B9050000}"/>
    <cellStyle name="Normal - Style2" xfId="1461" xr:uid="{00000000-0005-0000-0000-0000BA050000}"/>
    <cellStyle name="Normal - Style3" xfId="1462" xr:uid="{00000000-0005-0000-0000-0000BB050000}"/>
    <cellStyle name="Normal - Style6" xfId="1463" xr:uid="{00000000-0005-0000-0000-0000BC050000}"/>
    <cellStyle name="Normal 10" xfId="1464" xr:uid="{00000000-0005-0000-0000-0000BD050000}"/>
    <cellStyle name="Normal 10 2" xfId="1465" xr:uid="{00000000-0005-0000-0000-0000BE050000}"/>
    <cellStyle name="Normal 10 2 2" xfId="1466" xr:uid="{00000000-0005-0000-0000-0000BF050000}"/>
    <cellStyle name="Normal 10 2 2 2" xfId="1467" xr:uid="{00000000-0005-0000-0000-0000C0050000}"/>
    <cellStyle name="Normal 10 3" xfId="1468" xr:uid="{00000000-0005-0000-0000-0000C1050000}"/>
    <cellStyle name="Normal 10_4_Pembangunan JTM Baru Penyulang CPU 5" xfId="1469" xr:uid="{00000000-0005-0000-0000-0000C2050000}"/>
    <cellStyle name="Normal 100" xfId="1470" xr:uid="{00000000-0005-0000-0000-0000C3050000}"/>
    <cellStyle name="Normal 100 2" xfId="1471" xr:uid="{00000000-0005-0000-0000-0000C4050000}"/>
    <cellStyle name="Normal 101" xfId="1472" xr:uid="{00000000-0005-0000-0000-0000C5050000}"/>
    <cellStyle name="Normal 101 2" xfId="1473" xr:uid="{00000000-0005-0000-0000-0000C6050000}"/>
    <cellStyle name="Normal 101 2 2" xfId="1474" xr:uid="{00000000-0005-0000-0000-0000C7050000}"/>
    <cellStyle name="Normal 101_FORMAT SKK luncuran" xfId="1475" xr:uid="{00000000-0005-0000-0000-0000C8050000}"/>
    <cellStyle name="Normal 102" xfId="1476" xr:uid="{00000000-0005-0000-0000-0000C9050000}"/>
    <cellStyle name="Normal 103" xfId="1477" xr:uid="{00000000-0005-0000-0000-0000CA050000}"/>
    <cellStyle name="Normal 104" xfId="1478" xr:uid="{00000000-0005-0000-0000-0000CB050000}"/>
    <cellStyle name="Normal 105" xfId="1479" xr:uid="{00000000-0005-0000-0000-0000CC050000}"/>
    <cellStyle name="Normal 106" xfId="1480" xr:uid="{00000000-0005-0000-0000-0000CD050000}"/>
    <cellStyle name="Normal 107" xfId="1481" xr:uid="{00000000-0005-0000-0000-0000CE050000}"/>
    <cellStyle name="Normal 108" xfId="1482" xr:uid="{00000000-0005-0000-0000-0000CF050000}"/>
    <cellStyle name="Normal 109" xfId="1483" xr:uid="{00000000-0005-0000-0000-0000D0050000}"/>
    <cellStyle name="Normal 11" xfId="1484" xr:uid="{00000000-0005-0000-0000-0000D1050000}"/>
    <cellStyle name="Normal 11 2" xfId="1485" xr:uid="{00000000-0005-0000-0000-0000D2050000}"/>
    <cellStyle name="Normal 11 2 2" xfId="1486" xr:uid="{00000000-0005-0000-0000-0000D3050000}"/>
    <cellStyle name="Normal 11 3" xfId="1487" xr:uid="{00000000-0005-0000-0000-0000D4050000}"/>
    <cellStyle name="Normal 11 3 2" xfId="1488" xr:uid="{00000000-0005-0000-0000-0000D5050000}"/>
    <cellStyle name="Normal 11 4" xfId="1489" xr:uid="{00000000-0005-0000-0000-0000D6050000}"/>
    <cellStyle name="Normal 11 4 2" xfId="1490" xr:uid="{00000000-0005-0000-0000-0000D7050000}"/>
    <cellStyle name="Normal 11 5" xfId="1491" xr:uid="{00000000-0005-0000-0000-0000D8050000}"/>
    <cellStyle name="Normal 11 5 2" xfId="1492" xr:uid="{00000000-0005-0000-0000-0000D9050000}"/>
    <cellStyle name="Normal 11 6" xfId="1493" xr:uid="{00000000-0005-0000-0000-0000DA050000}"/>
    <cellStyle name="Normal 11 6 2" xfId="1494" xr:uid="{00000000-0005-0000-0000-0000DB050000}"/>
    <cellStyle name="Normal 11_Book3" xfId="1495" xr:uid="{00000000-0005-0000-0000-0000DC050000}"/>
    <cellStyle name="Normal 110" xfId="1496" xr:uid="{00000000-0005-0000-0000-0000DD050000}"/>
    <cellStyle name="Normal 111" xfId="1497" xr:uid="{00000000-0005-0000-0000-0000DE050000}"/>
    <cellStyle name="Normal 112" xfId="1498" xr:uid="{00000000-0005-0000-0000-0000DF050000}"/>
    <cellStyle name="Normal 113" xfId="1499" xr:uid="{00000000-0005-0000-0000-0000E0050000}"/>
    <cellStyle name="Normal 114" xfId="1500" xr:uid="{00000000-0005-0000-0000-0000E1050000}"/>
    <cellStyle name="Normal 115" xfId="1501" xr:uid="{00000000-0005-0000-0000-0000E2050000}"/>
    <cellStyle name="Normal 116" xfId="1502" xr:uid="{00000000-0005-0000-0000-0000E3050000}"/>
    <cellStyle name="Normal 117" xfId="1503" xr:uid="{00000000-0005-0000-0000-0000E4050000}"/>
    <cellStyle name="Normal 117 2" xfId="1504" xr:uid="{00000000-0005-0000-0000-0000E5050000}"/>
    <cellStyle name="Normal 117 2 2" xfId="1505" xr:uid="{00000000-0005-0000-0000-0000E6050000}"/>
    <cellStyle name="Normal 118" xfId="1506" xr:uid="{00000000-0005-0000-0000-0000E7050000}"/>
    <cellStyle name="Normal 119" xfId="1507" xr:uid="{00000000-0005-0000-0000-0000E8050000}"/>
    <cellStyle name="Normal 12" xfId="1508" xr:uid="{00000000-0005-0000-0000-0000E9050000}"/>
    <cellStyle name="Normal 12 2" xfId="1509" xr:uid="{00000000-0005-0000-0000-0000EA050000}"/>
    <cellStyle name="Normal 12 2 2" xfId="1510" xr:uid="{00000000-0005-0000-0000-0000EB050000}"/>
    <cellStyle name="Normal 12 3" xfId="2669" xr:uid="{00000000-0005-0000-0000-0000EC050000}"/>
    <cellStyle name="Normal 12_Book3" xfId="1511" xr:uid="{00000000-0005-0000-0000-0000ED050000}"/>
    <cellStyle name="Normal 120" xfId="1512" xr:uid="{00000000-0005-0000-0000-0000EE050000}"/>
    <cellStyle name="Normal 121" xfId="1513" xr:uid="{00000000-0005-0000-0000-0000EF050000}"/>
    <cellStyle name="Normal 122" xfId="1514" xr:uid="{00000000-0005-0000-0000-0000F0050000}"/>
    <cellStyle name="Normal 123" xfId="1515" xr:uid="{00000000-0005-0000-0000-0000F1050000}"/>
    <cellStyle name="Normal 124" xfId="1516" xr:uid="{00000000-0005-0000-0000-0000F2050000}"/>
    <cellStyle name="Normal 125" xfId="1517" xr:uid="{00000000-0005-0000-0000-0000F3050000}"/>
    <cellStyle name="Normal 126" xfId="1518" xr:uid="{00000000-0005-0000-0000-0000F4050000}"/>
    <cellStyle name="Normal 126 2" xfId="1519" xr:uid="{00000000-0005-0000-0000-0000F5050000}"/>
    <cellStyle name="Normal 127" xfId="1520" xr:uid="{00000000-0005-0000-0000-0000F6050000}"/>
    <cellStyle name="Normal 128" xfId="1521" xr:uid="{00000000-0005-0000-0000-0000F7050000}"/>
    <cellStyle name="Normal 129" xfId="1522" xr:uid="{00000000-0005-0000-0000-0000F8050000}"/>
    <cellStyle name="Normal 13" xfId="1523" xr:uid="{00000000-0005-0000-0000-0000F9050000}"/>
    <cellStyle name="Normal 13 2" xfId="1524" xr:uid="{00000000-0005-0000-0000-0000FA050000}"/>
    <cellStyle name="Normal 13 2 2" xfId="1525" xr:uid="{00000000-0005-0000-0000-0000FB050000}"/>
    <cellStyle name="Normal 13 3" xfId="1526" xr:uid="{00000000-0005-0000-0000-0000FC050000}"/>
    <cellStyle name="Normal 13 3 2" xfId="1527" xr:uid="{00000000-0005-0000-0000-0000FD050000}"/>
    <cellStyle name="Normal 13 4" xfId="1528" xr:uid="{00000000-0005-0000-0000-0000FE050000}"/>
    <cellStyle name="Normal 13_Book3" xfId="1529" xr:uid="{00000000-0005-0000-0000-0000FF050000}"/>
    <cellStyle name="Normal 130" xfId="1530" xr:uid="{00000000-0005-0000-0000-000000060000}"/>
    <cellStyle name="Normal 131" xfId="1531" xr:uid="{00000000-0005-0000-0000-000001060000}"/>
    <cellStyle name="Normal 132" xfId="1532" xr:uid="{00000000-0005-0000-0000-000002060000}"/>
    <cellStyle name="Normal 133" xfId="1533" xr:uid="{00000000-0005-0000-0000-000003060000}"/>
    <cellStyle name="Normal 134" xfId="1534" xr:uid="{00000000-0005-0000-0000-000004060000}"/>
    <cellStyle name="Normal 134 2" xfId="1535" xr:uid="{00000000-0005-0000-0000-000005060000}"/>
    <cellStyle name="Normal 135" xfId="1536" xr:uid="{00000000-0005-0000-0000-000006060000}"/>
    <cellStyle name="Normal 136" xfId="1537" xr:uid="{00000000-0005-0000-0000-000007060000}"/>
    <cellStyle name="Normal 137" xfId="1538" xr:uid="{00000000-0005-0000-0000-000008060000}"/>
    <cellStyle name="Normal 137 2" xfId="1539" xr:uid="{00000000-0005-0000-0000-000009060000}"/>
    <cellStyle name="Normal 137 2 2" xfId="2673" xr:uid="{00000000-0005-0000-0000-00000A060000}"/>
    <cellStyle name="Normal 137 3" xfId="2670" xr:uid="{00000000-0005-0000-0000-00000B060000}"/>
    <cellStyle name="Normal 14" xfId="1540" xr:uid="{00000000-0005-0000-0000-00000C060000}"/>
    <cellStyle name="Normal 14 2" xfId="1541" xr:uid="{00000000-0005-0000-0000-00000D060000}"/>
    <cellStyle name="Normal 14 2 2" xfId="1542" xr:uid="{00000000-0005-0000-0000-00000E060000}"/>
    <cellStyle name="Normal 14 2 2 2" xfId="1543" xr:uid="{00000000-0005-0000-0000-00000F060000}"/>
    <cellStyle name="Normal 14 2 2 2 2" xfId="1544" xr:uid="{00000000-0005-0000-0000-000010060000}"/>
    <cellStyle name="Normal 14 2 2 2 2 2" xfId="1545" xr:uid="{00000000-0005-0000-0000-000011060000}"/>
    <cellStyle name="Normal 14 2 2 2 2 2 2" xfId="1546" xr:uid="{00000000-0005-0000-0000-000012060000}"/>
    <cellStyle name="Normal 14 2 2 2 2 2 2 2" xfId="1547" xr:uid="{00000000-0005-0000-0000-000013060000}"/>
    <cellStyle name="Normal 14 2 2 2 2 2_4_Pembangunan JTM Baru Penyulang CPU 5" xfId="1548" xr:uid="{00000000-0005-0000-0000-000014060000}"/>
    <cellStyle name="Normal 14 2 2 2 2 3" xfId="1549" xr:uid="{00000000-0005-0000-0000-000015060000}"/>
    <cellStyle name="Normal 14 2 2 2 3" xfId="1550" xr:uid="{00000000-0005-0000-0000-000016060000}"/>
    <cellStyle name="Normal 14 2 2 2 3 2" xfId="1551" xr:uid="{00000000-0005-0000-0000-000017060000}"/>
    <cellStyle name="Normal 14 2 2 2_4_Pembangunan JTM Baru Penyulang CPU 5" xfId="1552" xr:uid="{00000000-0005-0000-0000-000018060000}"/>
    <cellStyle name="Normal 14 2 2 3" xfId="1553" xr:uid="{00000000-0005-0000-0000-000019060000}"/>
    <cellStyle name="Normal 14 2 2 3 2" xfId="1554" xr:uid="{00000000-0005-0000-0000-00001A060000}"/>
    <cellStyle name="Normal 14 2 2 3 2 2" xfId="1555" xr:uid="{00000000-0005-0000-0000-00001B060000}"/>
    <cellStyle name="Normal 14 2 2 3_4_Pembangunan JTM Baru Penyulang CPU 5" xfId="1556" xr:uid="{00000000-0005-0000-0000-00001C060000}"/>
    <cellStyle name="Normal 14 2 2 4" xfId="1557" xr:uid="{00000000-0005-0000-0000-00001D060000}"/>
    <cellStyle name="Normal 14 2 3" xfId="1558" xr:uid="{00000000-0005-0000-0000-00001E060000}"/>
    <cellStyle name="Normal 14 2 3 2" xfId="1559" xr:uid="{00000000-0005-0000-0000-00001F060000}"/>
    <cellStyle name="Normal 14 2 3 2 2" xfId="1560" xr:uid="{00000000-0005-0000-0000-000020060000}"/>
    <cellStyle name="Normal 14 2 3 2 2 2" xfId="1561" xr:uid="{00000000-0005-0000-0000-000021060000}"/>
    <cellStyle name="Normal 14 2 3 2_4_Pembangunan JTM Baru Penyulang CPU 5" xfId="1562" xr:uid="{00000000-0005-0000-0000-000022060000}"/>
    <cellStyle name="Normal 14 2 3 3" xfId="1563" xr:uid="{00000000-0005-0000-0000-000023060000}"/>
    <cellStyle name="Normal 14 2 4" xfId="1564" xr:uid="{00000000-0005-0000-0000-000024060000}"/>
    <cellStyle name="Normal 14 2 4 2" xfId="1565" xr:uid="{00000000-0005-0000-0000-000025060000}"/>
    <cellStyle name="Normal 14 3" xfId="1566" xr:uid="{00000000-0005-0000-0000-000026060000}"/>
    <cellStyle name="Normal 14 4" xfId="1567" xr:uid="{00000000-0005-0000-0000-000027060000}"/>
    <cellStyle name="Normal 14 5" xfId="1568" xr:uid="{00000000-0005-0000-0000-000028060000}"/>
    <cellStyle name="Normal 15" xfId="1569" xr:uid="{00000000-0005-0000-0000-000029060000}"/>
    <cellStyle name="Normal 15 2" xfId="1570" xr:uid="{00000000-0005-0000-0000-00002A060000}"/>
    <cellStyle name="Normal 16" xfId="1571" xr:uid="{00000000-0005-0000-0000-00002B060000}"/>
    <cellStyle name="Normal 16 2" xfId="1572" xr:uid="{00000000-0005-0000-0000-00002C060000}"/>
    <cellStyle name="Normal 16 3" xfId="1573" xr:uid="{00000000-0005-0000-0000-00002D060000}"/>
    <cellStyle name="Normal 16 3 2" xfId="1574" xr:uid="{00000000-0005-0000-0000-00002E060000}"/>
    <cellStyle name="Normal 16 4" xfId="1575" xr:uid="{00000000-0005-0000-0000-00002F060000}"/>
    <cellStyle name="Normal 16 4 2" xfId="1576" xr:uid="{00000000-0005-0000-0000-000030060000}"/>
    <cellStyle name="Normal 16 5" xfId="1577" xr:uid="{00000000-0005-0000-0000-000031060000}"/>
    <cellStyle name="Normal 16_4_Pembangunan JTM Baru Penyulang CPU 5" xfId="1578" xr:uid="{00000000-0005-0000-0000-000032060000}"/>
    <cellStyle name="Normal 17" xfId="1579" xr:uid="{00000000-0005-0000-0000-000033060000}"/>
    <cellStyle name="Normal 17 2" xfId="1580" xr:uid="{00000000-0005-0000-0000-000034060000}"/>
    <cellStyle name="Normal 17 3" xfId="1581" xr:uid="{00000000-0005-0000-0000-000035060000}"/>
    <cellStyle name="Normal 17 3 2" xfId="1582" xr:uid="{00000000-0005-0000-0000-000036060000}"/>
    <cellStyle name="Normal 17 4" xfId="1583" xr:uid="{00000000-0005-0000-0000-000037060000}"/>
    <cellStyle name="Normal 17 4 2" xfId="1584" xr:uid="{00000000-0005-0000-0000-000038060000}"/>
    <cellStyle name="Normal 17 5" xfId="1585" xr:uid="{00000000-0005-0000-0000-000039060000}"/>
    <cellStyle name="Normal 17 5 2" xfId="1586" xr:uid="{00000000-0005-0000-0000-00003A060000}"/>
    <cellStyle name="Normal 17 6" xfId="1587" xr:uid="{00000000-0005-0000-0000-00003B060000}"/>
    <cellStyle name="Normal 17 7" xfId="1588" xr:uid="{00000000-0005-0000-0000-00003C060000}"/>
    <cellStyle name="Normal 17_B2-Ds. Pakis Putih" xfId="1589" xr:uid="{00000000-0005-0000-0000-00003D060000}"/>
    <cellStyle name="Normal 18" xfId="1590" xr:uid="{00000000-0005-0000-0000-00003E060000}"/>
    <cellStyle name="Normal 18 2" xfId="1591" xr:uid="{00000000-0005-0000-0000-00003F060000}"/>
    <cellStyle name="Normal 18 2 2" xfId="1592" xr:uid="{00000000-0005-0000-0000-000040060000}"/>
    <cellStyle name="Normal 18 3" xfId="1593" xr:uid="{00000000-0005-0000-0000-000041060000}"/>
    <cellStyle name="Normal 18 3 2" xfId="1594" xr:uid="{00000000-0005-0000-0000-000042060000}"/>
    <cellStyle name="Normal 18 4" xfId="1595" xr:uid="{00000000-0005-0000-0000-000043060000}"/>
    <cellStyle name="Normal 18_4_Pembangunan JTM Baru Penyulang CPU 5" xfId="1596" xr:uid="{00000000-0005-0000-0000-000044060000}"/>
    <cellStyle name="Normal 19" xfId="1597" xr:uid="{00000000-0005-0000-0000-000045060000}"/>
    <cellStyle name="Normal 2" xfId="1598" xr:uid="{00000000-0005-0000-0000-000046060000}"/>
    <cellStyle name="Normal 2 10" xfId="1599" xr:uid="{00000000-0005-0000-0000-000047060000}"/>
    <cellStyle name="Normal 2 10 2" xfId="1600" xr:uid="{00000000-0005-0000-0000-000048060000}"/>
    <cellStyle name="Normal 2 10 2 2" xfId="1601" xr:uid="{00000000-0005-0000-0000-000049060000}"/>
    <cellStyle name="Normal 2 100" xfId="1602" xr:uid="{00000000-0005-0000-0000-00004A060000}"/>
    <cellStyle name="Normal 2 100 2" xfId="1603" xr:uid="{00000000-0005-0000-0000-00004B060000}"/>
    <cellStyle name="Normal 2 101" xfId="1604" xr:uid="{00000000-0005-0000-0000-00004C060000}"/>
    <cellStyle name="Normal 2 101 2" xfId="1605" xr:uid="{00000000-0005-0000-0000-00004D060000}"/>
    <cellStyle name="Normal 2 102" xfId="1606" xr:uid="{00000000-0005-0000-0000-00004E060000}"/>
    <cellStyle name="Normal 2 102 2" xfId="1607" xr:uid="{00000000-0005-0000-0000-00004F060000}"/>
    <cellStyle name="Normal 2 103" xfId="1608" xr:uid="{00000000-0005-0000-0000-000050060000}"/>
    <cellStyle name="Normal 2 103 2" xfId="1609" xr:uid="{00000000-0005-0000-0000-000051060000}"/>
    <cellStyle name="Normal 2 104" xfId="1610" xr:uid="{00000000-0005-0000-0000-000052060000}"/>
    <cellStyle name="Normal 2 105" xfId="1611" xr:uid="{00000000-0005-0000-0000-000053060000}"/>
    <cellStyle name="Normal 2 106" xfId="1612" xr:uid="{00000000-0005-0000-0000-000054060000}"/>
    <cellStyle name="Normal 2 107" xfId="1613" xr:uid="{00000000-0005-0000-0000-000055060000}"/>
    <cellStyle name="Normal 2 108" xfId="1614" xr:uid="{00000000-0005-0000-0000-000056060000}"/>
    <cellStyle name="Normal 2 108 2" xfId="1615" xr:uid="{00000000-0005-0000-0000-000057060000}"/>
    <cellStyle name="Normal 2 11" xfId="1616" xr:uid="{00000000-0005-0000-0000-000058060000}"/>
    <cellStyle name="Normal 2 11 2" xfId="1617" xr:uid="{00000000-0005-0000-0000-000059060000}"/>
    <cellStyle name="Normal 2 11 3" xfId="1618" xr:uid="{00000000-0005-0000-0000-00005A060000}"/>
    <cellStyle name="Normal 2 11 4" xfId="1619" xr:uid="{00000000-0005-0000-0000-00005B060000}"/>
    <cellStyle name="Normal 2 12" xfId="1620" xr:uid="{00000000-0005-0000-0000-00005C060000}"/>
    <cellStyle name="Normal 2 12 2" xfId="1621" xr:uid="{00000000-0005-0000-0000-00005D060000}"/>
    <cellStyle name="Normal 2 12_SR DERET_ASLI" xfId="1622" xr:uid="{00000000-0005-0000-0000-00005E060000}"/>
    <cellStyle name="Normal 2 13" xfId="1623" xr:uid="{00000000-0005-0000-0000-00005F060000}"/>
    <cellStyle name="Normal 2 14" xfId="1624" xr:uid="{00000000-0005-0000-0000-000060060000}"/>
    <cellStyle name="Normal 2 15" xfId="1625" xr:uid="{00000000-0005-0000-0000-000061060000}"/>
    <cellStyle name="Normal 2 16" xfId="1626" xr:uid="{00000000-0005-0000-0000-000062060000}"/>
    <cellStyle name="Normal 2 16 2" xfId="1627" xr:uid="{00000000-0005-0000-0000-000063060000}"/>
    <cellStyle name="Normal 2 17" xfId="1628" xr:uid="{00000000-0005-0000-0000-000064060000}"/>
    <cellStyle name="Normal 2 17 2" xfId="1629" xr:uid="{00000000-0005-0000-0000-000065060000}"/>
    <cellStyle name="Normal 2 18" xfId="1630" xr:uid="{00000000-0005-0000-0000-000066060000}"/>
    <cellStyle name="Normal 2 18 2" xfId="1631" xr:uid="{00000000-0005-0000-0000-000067060000}"/>
    <cellStyle name="Normal 2 19" xfId="1632" xr:uid="{00000000-0005-0000-0000-000068060000}"/>
    <cellStyle name="Normal 2 19 2" xfId="1633" xr:uid="{00000000-0005-0000-0000-000069060000}"/>
    <cellStyle name="Normal 2 2" xfId="1634" xr:uid="{00000000-0005-0000-0000-00006A060000}"/>
    <cellStyle name="Normal 2 2 10" xfId="1635" xr:uid="{00000000-0005-0000-0000-00006B060000}"/>
    <cellStyle name="Normal 2 2 11" xfId="1636" xr:uid="{00000000-0005-0000-0000-00006C060000}"/>
    <cellStyle name="Normal 2 2 12" xfId="1637" xr:uid="{00000000-0005-0000-0000-00006D060000}"/>
    <cellStyle name="Normal 2 2 13" xfId="1638" xr:uid="{00000000-0005-0000-0000-00006E060000}"/>
    <cellStyle name="Normal 2 2 14" xfId="1639" xr:uid="{00000000-0005-0000-0000-00006F060000}"/>
    <cellStyle name="Normal 2 2 15" xfId="1640" xr:uid="{00000000-0005-0000-0000-000070060000}"/>
    <cellStyle name="Normal 2 2 16" xfId="1641" xr:uid="{00000000-0005-0000-0000-000071060000}"/>
    <cellStyle name="Normal 2 2 17" xfId="1642" xr:uid="{00000000-0005-0000-0000-000072060000}"/>
    <cellStyle name="Normal 2 2 17 2" xfId="1643" xr:uid="{00000000-0005-0000-0000-000073060000}"/>
    <cellStyle name="Normal 2 2 18" xfId="1644" xr:uid="{00000000-0005-0000-0000-000074060000}"/>
    <cellStyle name="Normal 2 2 19" xfId="1645" xr:uid="{00000000-0005-0000-0000-000075060000}"/>
    <cellStyle name="Normal 2 2 2" xfId="1646" xr:uid="{00000000-0005-0000-0000-000076060000}"/>
    <cellStyle name="Normal 2 2 2 2" xfId="1647" xr:uid="{00000000-0005-0000-0000-000077060000}"/>
    <cellStyle name="Normal 2 2 2 2 2" xfId="1648" xr:uid="{00000000-0005-0000-0000-000078060000}"/>
    <cellStyle name="Normal 2 2 2 2 2 2" xfId="1649" xr:uid="{00000000-0005-0000-0000-000079060000}"/>
    <cellStyle name="Normal 2 2 2 2 3" xfId="1650" xr:uid="{00000000-0005-0000-0000-00007A060000}"/>
    <cellStyle name="Normal 2 2 2 2 3 2" xfId="1651" xr:uid="{00000000-0005-0000-0000-00007B060000}"/>
    <cellStyle name="Normal 2 2 2 2 3 3" xfId="1652" xr:uid="{00000000-0005-0000-0000-00007C060000}"/>
    <cellStyle name="Normal 2 2 2 2 3 3 2" xfId="1653" xr:uid="{00000000-0005-0000-0000-00007D060000}"/>
    <cellStyle name="Normal 2 2 2 2 4" xfId="1654" xr:uid="{00000000-0005-0000-0000-00007E060000}"/>
    <cellStyle name="Normal 2 2 2 3" xfId="1655" xr:uid="{00000000-0005-0000-0000-00007F060000}"/>
    <cellStyle name="Normal 2 2 2 4" xfId="1656" xr:uid="{00000000-0005-0000-0000-000080060000}"/>
    <cellStyle name="Normal 2 2 2 5" xfId="1657" xr:uid="{00000000-0005-0000-0000-000081060000}"/>
    <cellStyle name="Normal 2 2 2_4_Pembangunan JTM Baru Penyulang CPU 5" xfId="1658" xr:uid="{00000000-0005-0000-0000-000082060000}"/>
    <cellStyle name="Normal 2 2 3" xfId="1659" xr:uid="{00000000-0005-0000-0000-000083060000}"/>
    <cellStyle name="Normal 2 2 3 2" xfId="1660" xr:uid="{00000000-0005-0000-0000-000084060000}"/>
    <cellStyle name="Normal 2 2 3 2 2" xfId="1661" xr:uid="{00000000-0005-0000-0000-000085060000}"/>
    <cellStyle name="Normal 2 2 3 2 2 2" xfId="1662" xr:uid="{00000000-0005-0000-0000-000086060000}"/>
    <cellStyle name="Normal 2 2 3 2 2 3" xfId="1663" xr:uid="{00000000-0005-0000-0000-000087060000}"/>
    <cellStyle name="Normal 2 2 3 2 2 4" xfId="1664" xr:uid="{00000000-0005-0000-0000-000088060000}"/>
    <cellStyle name="Normal 2 2 3 2 2 5" xfId="1665" xr:uid="{00000000-0005-0000-0000-000089060000}"/>
    <cellStyle name="Normal 2 2 3 2 2 6" xfId="1666" xr:uid="{00000000-0005-0000-0000-00008A060000}"/>
    <cellStyle name="Normal 2 2 3 2 2 7" xfId="1667" xr:uid="{00000000-0005-0000-0000-00008B060000}"/>
    <cellStyle name="Normal 2 2 3 2 2 8" xfId="1668" xr:uid="{00000000-0005-0000-0000-00008C060000}"/>
    <cellStyle name="Normal 2 2 3 2 2_Book2" xfId="1669" xr:uid="{00000000-0005-0000-0000-00008D060000}"/>
    <cellStyle name="Normal 2 2 3 2 3" xfId="1670" xr:uid="{00000000-0005-0000-0000-00008E060000}"/>
    <cellStyle name="Normal 2 2 3 2 3 2" xfId="1671" xr:uid="{00000000-0005-0000-0000-00008F060000}"/>
    <cellStyle name="Normal 2 2 3 3" xfId="1672" xr:uid="{00000000-0005-0000-0000-000090060000}"/>
    <cellStyle name="Normal 2 2 4" xfId="1673" xr:uid="{00000000-0005-0000-0000-000091060000}"/>
    <cellStyle name="Normal 2 2 5" xfId="1674" xr:uid="{00000000-0005-0000-0000-000092060000}"/>
    <cellStyle name="Normal 2 2 6" xfId="1675" xr:uid="{00000000-0005-0000-0000-000093060000}"/>
    <cellStyle name="Normal 2 2 7" xfId="1676" xr:uid="{00000000-0005-0000-0000-000094060000}"/>
    <cellStyle name="Normal 2 2 8" xfId="1677" xr:uid="{00000000-0005-0000-0000-000095060000}"/>
    <cellStyle name="Normal 2 2 9" xfId="1678" xr:uid="{00000000-0005-0000-0000-000096060000}"/>
    <cellStyle name="Normal 2 2_1.2.2.1 SLM Pembangunan FEEDER BARU MDI 9 dan 10 2052011" xfId="1679" xr:uid="{00000000-0005-0000-0000-000097060000}"/>
    <cellStyle name="Normal 2 20" xfId="1680" xr:uid="{00000000-0005-0000-0000-000098060000}"/>
    <cellStyle name="Normal 2 20 2" xfId="1681" xr:uid="{00000000-0005-0000-0000-000099060000}"/>
    <cellStyle name="Normal 2 21" xfId="1682" xr:uid="{00000000-0005-0000-0000-00009A060000}"/>
    <cellStyle name="Normal 2 21 2" xfId="1683" xr:uid="{00000000-0005-0000-0000-00009B060000}"/>
    <cellStyle name="Normal 2 22" xfId="1684" xr:uid="{00000000-0005-0000-0000-00009C060000}"/>
    <cellStyle name="Normal 2 22 2" xfId="1685" xr:uid="{00000000-0005-0000-0000-00009D060000}"/>
    <cellStyle name="Normal 2 23" xfId="1686" xr:uid="{00000000-0005-0000-0000-00009E060000}"/>
    <cellStyle name="Normal 2 23 2" xfId="1687" xr:uid="{00000000-0005-0000-0000-00009F060000}"/>
    <cellStyle name="Normal 2 24" xfId="1688" xr:uid="{00000000-0005-0000-0000-0000A0060000}"/>
    <cellStyle name="Normal 2 25" xfId="1689" xr:uid="{00000000-0005-0000-0000-0000A1060000}"/>
    <cellStyle name="Normal 2 25 2" xfId="1690" xr:uid="{00000000-0005-0000-0000-0000A2060000}"/>
    <cellStyle name="Normal 2 26" xfId="1691" xr:uid="{00000000-0005-0000-0000-0000A3060000}"/>
    <cellStyle name="Normal 2 26 2" xfId="1692" xr:uid="{00000000-0005-0000-0000-0000A4060000}"/>
    <cellStyle name="Normal 2 27" xfId="1693" xr:uid="{00000000-0005-0000-0000-0000A5060000}"/>
    <cellStyle name="Normal 2 27 2" xfId="1694" xr:uid="{00000000-0005-0000-0000-0000A6060000}"/>
    <cellStyle name="Normal 2 28" xfId="1695" xr:uid="{00000000-0005-0000-0000-0000A7060000}"/>
    <cellStyle name="Normal 2 28 2" xfId="1696" xr:uid="{00000000-0005-0000-0000-0000A8060000}"/>
    <cellStyle name="Normal 2 29" xfId="1697" xr:uid="{00000000-0005-0000-0000-0000A9060000}"/>
    <cellStyle name="Normal 2 29 2" xfId="1698" xr:uid="{00000000-0005-0000-0000-0000AA060000}"/>
    <cellStyle name="Normal 2 3" xfId="1699" xr:uid="{00000000-0005-0000-0000-0000AB060000}"/>
    <cellStyle name="Normal 2 3 2" xfId="1700" xr:uid="{00000000-0005-0000-0000-0000AC060000}"/>
    <cellStyle name="Normal 2 3 2 2" xfId="1701" xr:uid="{00000000-0005-0000-0000-0000AD060000}"/>
    <cellStyle name="Normal 2 3 2 3" xfId="1702" xr:uid="{00000000-0005-0000-0000-0000AE060000}"/>
    <cellStyle name="Normal 2 3 3" xfId="1703" xr:uid="{00000000-0005-0000-0000-0000AF060000}"/>
    <cellStyle name="Normal 2 3 3 2" xfId="1704" xr:uid="{00000000-0005-0000-0000-0000B0060000}"/>
    <cellStyle name="Normal 2 3 4" xfId="1705" xr:uid="{00000000-0005-0000-0000-0000B1060000}"/>
    <cellStyle name="Normal 2 3 5" xfId="1706" xr:uid="{00000000-0005-0000-0000-0000B2060000}"/>
    <cellStyle name="Normal 2 3_1001 -Batur Jaya I.3-555KVA" xfId="1707" xr:uid="{00000000-0005-0000-0000-0000B3060000}"/>
    <cellStyle name="Normal 2 30" xfId="1708" xr:uid="{00000000-0005-0000-0000-0000B4060000}"/>
    <cellStyle name="Normal 2 30 2" xfId="1709" xr:uid="{00000000-0005-0000-0000-0000B5060000}"/>
    <cellStyle name="Normal 2 31" xfId="1710" xr:uid="{00000000-0005-0000-0000-0000B6060000}"/>
    <cellStyle name="Normal 2 31 2" xfId="1711" xr:uid="{00000000-0005-0000-0000-0000B7060000}"/>
    <cellStyle name="Normal 2 32" xfId="1712" xr:uid="{00000000-0005-0000-0000-0000B8060000}"/>
    <cellStyle name="Normal 2 32 2" xfId="1713" xr:uid="{00000000-0005-0000-0000-0000B9060000}"/>
    <cellStyle name="Normal 2 33" xfId="1714" xr:uid="{00000000-0005-0000-0000-0000BA060000}"/>
    <cellStyle name="Normal 2 33 2" xfId="1715" xr:uid="{00000000-0005-0000-0000-0000BB060000}"/>
    <cellStyle name="Normal 2 34" xfId="1716" xr:uid="{00000000-0005-0000-0000-0000BC060000}"/>
    <cellStyle name="Normal 2 34 2" xfId="1717" xr:uid="{00000000-0005-0000-0000-0000BD060000}"/>
    <cellStyle name="Normal 2 35" xfId="1718" xr:uid="{00000000-0005-0000-0000-0000BE060000}"/>
    <cellStyle name="Normal 2 35 2" xfId="1719" xr:uid="{00000000-0005-0000-0000-0000BF060000}"/>
    <cellStyle name="Normal 2 36" xfId="1720" xr:uid="{00000000-0005-0000-0000-0000C0060000}"/>
    <cellStyle name="Normal 2 36 2" xfId="1721" xr:uid="{00000000-0005-0000-0000-0000C1060000}"/>
    <cellStyle name="Normal 2 37" xfId="1722" xr:uid="{00000000-0005-0000-0000-0000C2060000}"/>
    <cellStyle name="Normal 2 37 2" xfId="1723" xr:uid="{00000000-0005-0000-0000-0000C3060000}"/>
    <cellStyle name="Normal 2 38" xfId="1724" xr:uid="{00000000-0005-0000-0000-0000C4060000}"/>
    <cellStyle name="Normal 2 39" xfId="1725" xr:uid="{00000000-0005-0000-0000-0000C5060000}"/>
    <cellStyle name="Normal 2 4" xfId="1726" xr:uid="{00000000-0005-0000-0000-0000C6060000}"/>
    <cellStyle name="Normal 2 4 2" xfId="1727" xr:uid="{00000000-0005-0000-0000-0000C7060000}"/>
    <cellStyle name="Normal 2 4 2 2" xfId="1728" xr:uid="{00000000-0005-0000-0000-0000C8060000}"/>
    <cellStyle name="Normal 2 4 3" xfId="1729" xr:uid="{00000000-0005-0000-0000-0000C9060000}"/>
    <cellStyle name="Normal 2 4 3 2" xfId="1730" xr:uid="{00000000-0005-0000-0000-0000CA060000}"/>
    <cellStyle name="Normal 2 4 4" xfId="1731" xr:uid="{00000000-0005-0000-0000-0000CB060000}"/>
    <cellStyle name="Normal 2 40" xfId="1732" xr:uid="{00000000-0005-0000-0000-0000CC060000}"/>
    <cellStyle name="Normal 2 41" xfId="1733" xr:uid="{00000000-0005-0000-0000-0000CD060000}"/>
    <cellStyle name="Normal 2 41 2" xfId="1734" xr:uid="{00000000-0005-0000-0000-0000CE060000}"/>
    <cellStyle name="Normal 2 42" xfId="1735" xr:uid="{00000000-0005-0000-0000-0000CF060000}"/>
    <cellStyle name="Normal 2 42 2" xfId="1736" xr:uid="{00000000-0005-0000-0000-0000D0060000}"/>
    <cellStyle name="Normal 2 43" xfId="1737" xr:uid="{00000000-0005-0000-0000-0000D1060000}"/>
    <cellStyle name="Normal 2 43 2" xfId="1738" xr:uid="{00000000-0005-0000-0000-0000D2060000}"/>
    <cellStyle name="Normal 2 44" xfId="1739" xr:uid="{00000000-0005-0000-0000-0000D3060000}"/>
    <cellStyle name="Normal 2 44 2" xfId="1740" xr:uid="{00000000-0005-0000-0000-0000D4060000}"/>
    <cellStyle name="Normal 2 45" xfId="1741" xr:uid="{00000000-0005-0000-0000-0000D5060000}"/>
    <cellStyle name="Normal 2 45 2" xfId="1742" xr:uid="{00000000-0005-0000-0000-0000D6060000}"/>
    <cellStyle name="Normal 2 46" xfId="1743" xr:uid="{00000000-0005-0000-0000-0000D7060000}"/>
    <cellStyle name="Normal 2 46 2" xfId="1744" xr:uid="{00000000-0005-0000-0000-0000D8060000}"/>
    <cellStyle name="Normal 2 47" xfId="1745" xr:uid="{00000000-0005-0000-0000-0000D9060000}"/>
    <cellStyle name="Normal 2 47 2" xfId="1746" xr:uid="{00000000-0005-0000-0000-0000DA060000}"/>
    <cellStyle name="Normal 2 48" xfId="1747" xr:uid="{00000000-0005-0000-0000-0000DB060000}"/>
    <cellStyle name="Normal 2 48 2" xfId="1748" xr:uid="{00000000-0005-0000-0000-0000DC060000}"/>
    <cellStyle name="Normal 2 49" xfId="1749" xr:uid="{00000000-0005-0000-0000-0000DD060000}"/>
    <cellStyle name="Normal 2 49 2" xfId="1750" xr:uid="{00000000-0005-0000-0000-0000DE060000}"/>
    <cellStyle name="Normal 2 5" xfId="1751" xr:uid="{00000000-0005-0000-0000-0000DF060000}"/>
    <cellStyle name="Normal 2 5 2" xfId="1752" xr:uid="{00000000-0005-0000-0000-0000E0060000}"/>
    <cellStyle name="Normal 2 5 2 2" xfId="1753" xr:uid="{00000000-0005-0000-0000-0000E1060000}"/>
    <cellStyle name="Normal 2 5 3" xfId="1754" xr:uid="{00000000-0005-0000-0000-0000E2060000}"/>
    <cellStyle name="Normal 2 50" xfId="1755" xr:uid="{00000000-0005-0000-0000-0000E3060000}"/>
    <cellStyle name="Normal 2 50 2" xfId="1756" xr:uid="{00000000-0005-0000-0000-0000E4060000}"/>
    <cellStyle name="Normal 2 51" xfId="1757" xr:uid="{00000000-0005-0000-0000-0000E5060000}"/>
    <cellStyle name="Normal 2 51 2" xfId="1758" xr:uid="{00000000-0005-0000-0000-0000E6060000}"/>
    <cellStyle name="Normal 2 52" xfId="1759" xr:uid="{00000000-0005-0000-0000-0000E7060000}"/>
    <cellStyle name="Normal 2 52 2" xfId="1760" xr:uid="{00000000-0005-0000-0000-0000E8060000}"/>
    <cellStyle name="Normal 2 53" xfId="1761" xr:uid="{00000000-0005-0000-0000-0000E9060000}"/>
    <cellStyle name="Normal 2 53 2" xfId="1762" xr:uid="{00000000-0005-0000-0000-0000EA060000}"/>
    <cellStyle name="Normal 2 54" xfId="1763" xr:uid="{00000000-0005-0000-0000-0000EB060000}"/>
    <cellStyle name="Normal 2 54 2" xfId="1764" xr:uid="{00000000-0005-0000-0000-0000EC060000}"/>
    <cellStyle name="Normal 2 55" xfId="1765" xr:uid="{00000000-0005-0000-0000-0000ED060000}"/>
    <cellStyle name="Normal 2 55 2" xfId="1766" xr:uid="{00000000-0005-0000-0000-0000EE060000}"/>
    <cellStyle name="Normal 2 56" xfId="1767" xr:uid="{00000000-0005-0000-0000-0000EF060000}"/>
    <cellStyle name="Normal 2 56 2" xfId="1768" xr:uid="{00000000-0005-0000-0000-0000F0060000}"/>
    <cellStyle name="Normal 2 57" xfId="1769" xr:uid="{00000000-0005-0000-0000-0000F1060000}"/>
    <cellStyle name="Normal 2 57 2" xfId="1770" xr:uid="{00000000-0005-0000-0000-0000F2060000}"/>
    <cellStyle name="Normal 2 58" xfId="1771" xr:uid="{00000000-0005-0000-0000-0000F3060000}"/>
    <cellStyle name="Normal 2 58 2" xfId="1772" xr:uid="{00000000-0005-0000-0000-0000F4060000}"/>
    <cellStyle name="Normal 2 59" xfId="1773" xr:uid="{00000000-0005-0000-0000-0000F5060000}"/>
    <cellStyle name="Normal 2 59 2" xfId="1774" xr:uid="{00000000-0005-0000-0000-0000F6060000}"/>
    <cellStyle name="Normal 2 6" xfId="1775" xr:uid="{00000000-0005-0000-0000-0000F7060000}"/>
    <cellStyle name="Normal 2 6 2" xfId="1776" xr:uid="{00000000-0005-0000-0000-0000F8060000}"/>
    <cellStyle name="Normal 2 60" xfId="1777" xr:uid="{00000000-0005-0000-0000-0000F9060000}"/>
    <cellStyle name="Normal 2 60 2" xfId="1778" xr:uid="{00000000-0005-0000-0000-0000FA060000}"/>
    <cellStyle name="Normal 2 61" xfId="1779" xr:uid="{00000000-0005-0000-0000-0000FB060000}"/>
    <cellStyle name="Normal 2 61 2" xfId="1780" xr:uid="{00000000-0005-0000-0000-0000FC060000}"/>
    <cellStyle name="Normal 2 62" xfId="1781" xr:uid="{00000000-0005-0000-0000-0000FD060000}"/>
    <cellStyle name="Normal 2 62 2" xfId="1782" xr:uid="{00000000-0005-0000-0000-0000FE060000}"/>
    <cellStyle name="Normal 2 63" xfId="1783" xr:uid="{00000000-0005-0000-0000-0000FF060000}"/>
    <cellStyle name="Normal 2 63 2" xfId="1784" xr:uid="{00000000-0005-0000-0000-000000070000}"/>
    <cellStyle name="Normal 2 64" xfId="1785" xr:uid="{00000000-0005-0000-0000-000001070000}"/>
    <cellStyle name="Normal 2 64 2" xfId="1786" xr:uid="{00000000-0005-0000-0000-000002070000}"/>
    <cellStyle name="Normal 2 65" xfId="1787" xr:uid="{00000000-0005-0000-0000-000003070000}"/>
    <cellStyle name="Normal 2 65 2" xfId="1788" xr:uid="{00000000-0005-0000-0000-000004070000}"/>
    <cellStyle name="Normal 2 66" xfId="1789" xr:uid="{00000000-0005-0000-0000-000005070000}"/>
    <cellStyle name="Normal 2 66 2" xfId="1790" xr:uid="{00000000-0005-0000-0000-000006070000}"/>
    <cellStyle name="Normal 2 67" xfId="1791" xr:uid="{00000000-0005-0000-0000-000007070000}"/>
    <cellStyle name="Normal 2 67 2" xfId="1792" xr:uid="{00000000-0005-0000-0000-000008070000}"/>
    <cellStyle name="Normal 2 68" xfId="1793" xr:uid="{00000000-0005-0000-0000-000009070000}"/>
    <cellStyle name="Normal 2 68 2" xfId="1794" xr:uid="{00000000-0005-0000-0000-00000A070000}"/>
    <cellStyle name="Normal 2 69" xfId="1795" xr:uid="{00000000-0005-0000-0000-00000B070000}"/>
    <cellStyle name="Normal 2 69 2" xfId="1796" xr:uid="{00000000-0005-0000-0000-00000C070000}"/>
    <cellStyle name="Normal 2 7" xfId="1797" xr:uid="{00000000-0005-0000-0000-00000D070000}"/>
    <cellStyle name="Normal 2 70" xfId="1798" xr:uid="{00000000-0005-0000-0000-00000E070000}"/>
    <cellStyle name="Normal 2 70 2" xfId="1799" xr:uid="{00000000-0005-0000-0000-00000F070000}"/>
    <cellStyle name="Normal 2 71" xfId="1800" xr:uid="{00000000-0005-0000-0000-000010070000}"/>
    <cellStyle name="Normal 2 71 2" xfId="1801" xr:uid="{00000000-0005-0000-0000-000011070000}"/>
    <cellStyle name="Normal 2 72" xfId="1802" xr:uid="{00000000-0005-0000-0000-000012070000}"/>
    <cellStyle name="Normal 2 72 2" xfId="1803" xr:uid="{00000000-0005-0000-0000-000013070000}"/>
    <cellStyle name="Normal 2 73" xfId="1804" xr:uid="{00000000-0005-0000-0000-000014070000}"/>
    <cellStyle name="Normal 2 73 2" xfId="1805" xr:uid="{00000000-0005-0000-0000-000015070000}"/>
    <cellStyle name="Normal 2 74" xfId="1806" xr:uid="{00000000-0005-0000-0000-000016070000}"/>
    <cellStyle name="Normal 2 74 2" xfId="1807" xr:uid="{00000000-0005-0000-0000-000017070000}"/>
    <cellStyle name="Normal 2 75" xfId="1808" xr:uid="{00000000-0005-0000-0000-000018070000}"/>
    <cellStyle name="Normal 2 75 2" xfId="1809" xr:uid="{00000000-0005-0000-0000-000019070000}"/>
    <cellStyle name="Normal 2 76" xfId="1810" xr:uid="{00000000-0005-0000-0000-00001A070000}"/>
    <cellStyle name="Normal 2 76 2" xfId="1811" xr:uid="{00000000-0005-0000-0000-00001B070000}"/>
    <cellStyle name="Normal 2 77" xfId="1812" xr:uid="{00000000-0005-0000-0000-00001C070000}"/>
    <cellStyle name="Normal 2 77 2" xfId="1813" xr:uid="{00000000-0005-0000-0000-00001D070000}"/>
    <cellStyle name="Normal 2 78" xfId="1814" xr:uid="{00000000-0005-0000-0000-00001E070000}"/>
    <cellStyle name="Normal 2 78 2" xfId="1815" xr:uid="{00000000-0005-0000-0000-00001F070000}"/>
    <cellStyle name="Normal 2 79" xfId="1816" xr:uid="{00000000-0005-0000-0000-000020070000}"/>
    <cellStyle name="Normal 2 79 2" xfId="1817" xr:uid="{00000000-0005-0000-0000-000021070000}"/>
    <cellStyle name="Normal 2 8" xfId="1818" xr:uid="{00000000-0005-0000-0000-000022070000}"/>
    <cellStyle name="Normal 2 8 2" xfId="1819" xr:uid="{00000000-0005-0000-0000-000023070000}"/>
    <cellStyle name="Normal 2 8 3" xfId="1820" xr:uid="{00000000-0005-0000-0000-000024070000}"/>
    <cellStyle name="Normal 2 8 4" xfId="1821" xr:uid="{00000000-0005-0000-0000-000025070000}"/>
    <cellStyle name="Normal 2 8 5" xfId="1822" xr:uid="{00000000-0005-0000-0000-000026070000}"/>
    <cellStyle name="Normal 2 8 6" xfId="1823" xr:uid="{00000000-0005-0000-0000-000027070000}"/>
    <cellStyle name="Normal 2 8 7" xfId="1824" xr:uid="{00000000-0005-0000-0000-000028070000}"/>
    <cellStyle name="Normal 2 8 8" xfId="1825" xr:uid="{00000000-0005-0000-0000-000029070000}"/>
    <cellStyle name="Normal 2 8 9" xfId="1826" xr:uid="{00000000-0005-0000-0000-00002A070000}"/>
    <cellStyle name="Normal 2 8_lap ALL" xfId="1827" xr:uid="{00000000-0005-0000-0000-00002B070000}"/>
    <cellStyle name="Normal 2 80" xfId="1828" xr:uid="{00000000-0005-0000-0000-00002C070000}"/>
    <cellStyle name="Normal 2 80 2" xfId="1829" xr:uid="{00000000-0005-0000-0000-00002D070000}"/>
    <cellStyle name="Normal 2 81" xfId="1830" xr:uid="{00000000-0005-0000-0000-00002E070000}"/>
    <cellStyle name="Normal 2 81 2" xfId="1831" xr:uid="{00000000-0005-0000-0000-00002F070000}"/>
    <cellStyle name="Normal 2 82" xfId="1832" xr:uid="{00000000-0005-0000-0000-000030070000}"/>
    <cellStyle name="Normal 2 82 2" xfId="1833" xr:uid="{00000000-0005-0000-0000-000031070000}"/>
    <cellStyle name="Normal 2 83" xfId="1834" xr:uid="{00000000-0005-0000-0000-000032070000}"/>
    <cellStyle name="Normal 2 83 2" xfId="1835" xr:uid="{00000000-0005-0000-0000-000033070000}"/>
    <cellStyle name="Normal 2 84" xfId="1836" xr:uid="{00000000-0005-0000-0000-000034070000}"/>
    <cellStyle name="Normal 2 84 2" xfId="1837" xr:uid="{00000000-0005-0000-0000-000035070000}"/>
    <cellStyle name="Normal 2 85" xfId="1838" xr:uid="{00000000-0005-0000-0000-000036070000}"/>
    <cellStyle name="Normal 2 85 2" xfId="1839" xr:uid="{00000000-0005-0000-0000-000037070000}"/>
    <cellStyle name="Normal 2 86" xfId="1840" xr:uid="{00000000-0005-0000-0000-000038070000}"/>
    <cellStyle name="Normal 2 86 2" xfId="1841" xr:uid="{00000000-0005-0000-0000-000039070000}"/>
    <cellStyle name="Normal 2 87" xfId="1842" xr:uid="{00000000-0005-0000-0000-00003A070000}"/>
    <cellStyle name="Normal 2 87 2" xfId="1843" xr:uid="{00000000-0005-0000-0000-00003B070000}"/>
    <cellStyle name="Normal 2 88" xfId="1844" xr:uid="{00000000-0005-0000-0000-00003C070000}"/>
    <cellStyle name="Normal 2 88 2" xfId="1845" xr:uid="{00000000-0005-0000-0000-00003D070000}"/>
    <cellStyle name="Normal 2 89" xfId="1846" xr:uid="{00000000-0005-0000-0000-00003E070000}"/>
    <cellStyle name="Normal 2 89 2" xfId="1847" xr:uid="{00000000-0005-0000-0000-00003F070000}"/>
    <cellStyle name="Normal 2 9" xfId="1848" xr:uid="{00000000-0005-0000-0000-000040070000}"/>
    <cellStyle name="Normal 2 90" xfId="1849" xr:uid="{00000000-0005-0000-0000-000041070000}"/>
    <cellStyle name="Normal 2 90 2" xfId="1850" xr:uid="{00000000-0005-0000-0000-000042070000}"/>
    <cellStyle name="Normal 2 91" xfId="1851" xr:uid="{00000000-0005-0000-0000-000043070000}"/>
    <cellStyle name="Normal 2 91 2" xfId="1852" xr:uid="{00000000-0005-0000-0000-000044070000}"/>
    <cellStyle name="Normal 2 92" xfId="1853" xr:uid="{00000000-0005-0000-0000-000045070000}"/>
    <cellStyle name="Normal 2 92 2" xfId="1854" xr:uid="{00000000-0005-0000-0000-000046070000}"/>
    <cellStyle name="Normal 2 93" xfId="1855" xr:uid="{00000000-0005-0000-0000-000047070000}"/>
    <cellStyle name="Normal 2 93 2" xfId="1856" xr:uid="{00000000-0005-0000-0000-000048070000}"/>
    <cellStyle name="Normal 2 94" xfId="1857" xr:uid="{00000000-0005-0000-0000-000049070000}"/>
    <cellStyle name="Normal 2 94 2" xfId="1858" xr:uid="{00000000-0005-0000-0000-00004A070000}"/>
    <cellStyle name="Normal 2 95" xfId="1859" xr:uid="{00000000-0005-0000-0000-00004B070000}"/>
    <cellStyle name="Normal 2 95 2" xfId="1860" xr:uid="{00000000-0005-0000-0000-00004C070000}"/>
    <cellStyle name="Normal 2 96" xfId="1861" xr:uid="{00000000-0005-0000-0000-00004D070000}"/>
    <cellStyle name="Normal 2 96 2" xfId="1862" xr:uid="{00000000-0005-0000-0000-00004E070000}"/>
    <cellStyle name="Normal 2 97" xfId="1863" xr:uid="{00000000-0005-0000-0000-00004F070000}"/>
    <cellStyle name="Normal 2 97 2" xfId="1864" xr:uid="{00000000-0005-0000-0000-000050070000}"/>
    <cellStyle name="Normal 2 98" xfId="1865" xr:uid="{00000000-0005-0000-0000-000051070000}"/>
    <cellStyle name="Normal 2 98 2" xfId="1866" xr:uid="{00000000-0005-0000-0000-000052070000}"/>
    <cellStyle name="Normal 2 99" xfId="1867" xr:uid="{00000000-0005-0000-0000-000053070000}"/>
    <cellStyle name="Normal 2 99 2" xfId="1868" xr:uid="{00000000-0005-0000-0000-000054070000}"/>
    <cellStyle name="Normal 2_(PRK 111601-111604) 20130401 Joint AAU - GJN 4 - BNL 5 - KTN 7" xfId="1869" xr:uid="{00000000-0005-0000-0000-000055070000}"/>
    <cellStyle name="Normal 20" xfId="1870" xr:uid="{00000000-0005-0000-0000-000056070000}"/>
    <cellStyle name="Normal 20 2" xfId="1871" xr:uid="{00000000-0005-0000-0000-000057070000}"/>
    <cellStyle name="Normal 20 2 2" xfId="1872" xr:uid="{00000000-0005-0000-0000-000058070000}"/>
    <cellStyle name="Normal 20 2 3" xfId="1873" xr:uid="{00000000-0005-0000-0000-000059070000}"/>
    <cellStyle name="Normal 20 2 4" xfId="1874" xr:uid="{00000000-0005-0000-0000-00005A070000}"/>
    <cellStyle name="Normal 20 3" xfId="1875" xr:uid="{00000000-0005-0000-0000-00005B070000}"/>
    <cellStyle name="Normal 20 3 2" xfId="1876" xr:uid="{00000000-0005-0000-0000-00005C070000}"/>
    <cellStyle name="Normal 20 4" xfId="1877" xr:uid="{00000000-0005-0000-0000-00005D070000}"/>
    <cellStyle name="Normal 20 5" xfId="1878" xr:uid="{00000000-0005-0000-0000-00005E070000}"/>
    <cellStyle name="Normal 20 6" xfId="1879" xr:uid="{00000000-0005-0000-0000-00005F070000}"/>
    <cellStyle name="Normal 20_RAB_LOK_SPK_Tw_II_2010-2" xfId="1880" xr:uid="{00000000-0005-0000-0000-000060070000}"/>
    <cellStyle name="Normal 21" xfId="1881" xr:uid="{00000000-0005-0000-0000-000061070000}"/>
    <cellStyle name="Normal 21 2" xfId="1882" xr:uid="{00000000-0005-0000-0000-000062070000}"/>
    <cellStyle name="Normal 21 2 2" xfId="1883" xr:uid="{00000000-0005-0000-0000-000063070000}"/>
    <cellStyle name="Normal 21_DATA DINGO &amp; IMG _OK" xfId="1884" xr:uid="{00000000-0005-0000-0000-000064070000}"/>
    <cellStyle name="Normal 22" xfId="1885" xr:uid="{00000000-0005-0000-0000-000065070000}"/>
    <cellStyle name="Normal 23" xfId="1886" xr:uid="{00000000-0005-0000-0000-000066070000}"/>
    <cellStyle name="Normal 24" xfId="1887" xr:uid="{00000000-0005-0000-0000-000067070000}"/>
    <cellStyle name="Normal 24 2" xfId="1888" xr:uid="{00000000-0005-0000-0000-000068070000}"/>
    <cellStyle name="Normal 24 2 2" xfId="1889" xr:uid="{00000000-0005-0000-0000-000069070000}"/>
    <cellStyle name="Normal 25" xfId="1890" xr:uid="{00000000-0005-0000-0000-00006A070000}"/>
    <cellStyle name="Normal 25 2" xfId="1891" xr:uid="{00000000-0005-0000-0000-00006B070000}"/>
    <cellStyle name="Normal 26" xfId="1892" xr:uid="{00000000-0005-0000-0000-00006C070000}"/>
    <cellStyle name="Normal 27" xfId="1893" xr:uid="{00000000-0005-0000-0000-00006D070000}"/>
    <cellStyle name="Normal 27 2" xfId="1894" xr:uid="{00000000-0005-0000-0000-00006E070000}"/>
    <cellStyle name="Normal 27 2 2" xfId="1895" xr:uid="{00000000-0005-0000-0000-00006F070000}"/>
    <cellStyle name="Normal 27 3" xfId="1896" xr:uid="{00000000-0005-0000-0000-000070070000}"/>
    <cellStyle name="Normal 28" xfId="1897" xr:uid="{00000000-0005-0000-0000-000071070000}"/>
    <cellStyle name="Normal 28 2" xfId="1898" xr:uid="{00000000-0005-0000-0000-000072070000}"/>
    <cellStyle name="Normal 28 2 2" xfId="1899" xr:uid="{00000000-0005-0000-0000-000073070000}"/>
    <cellStyle name="Normal 28_Book2" xfId="1900" xr:uid="{00000000-0005-0000-0000-000074070000}"/>
    <cellStyle name="Normal 29" xfId="1901" xr:uid="{00000000-0005-0000-0000-000075070000}"/>
    <cellStyle name="Normal 3" xfId="1902" xr:uid="{00000000-0005-0000-0000-000076070000}"/>
    <cellStyle name="Normal 3 2" xfId="1903" xr:uid="{00000000-0005-0000-0000-000077070000}"/>
    <cellStyle name="Normal 3 2 2" xfId="1904" xr:uid="{00000000-0005-0000-0000-000078070000}"/>
    <cellStyle name="Normal 3 2 2 2" xfId="1905" xr:uid="{00000000-0005-0000-0000-000079070000}"/>
    <cellStyle name="Normal 3 2_4_Pembangunan JTM Baru Penyulang CPU 5" xfId="1906" xr:uid="{00000000-0005-0000-0000-00007A070000}"/>
    <cellStyle name="Normal 3 3" xfId="1907" xr:uid="{00000000-0005-0000-0000-00007B070000}"/>
    <cellStyle name="Normal 3 3 2" xfId="1908" xr:uid="{00000000-0005-0000-0000-00007C070000}"/>
    <cellStyle name="Normal 3 4" xfId="1909" xr:uid="{00000000-0005-0000-0000-00007D070000}"/>
    <cellStyle name="Normal 3 4 2" xfId="1910" xr:uid="{00000000-0005-0000-0000-00007E070000}"/>
    <cellStyle name="Normal 3 4 3" xfId="1911" xr:uid="{00000000-0005-0000-0000-00007F070000}"/>
    <cellStyle name="Normal 3 48" xfId="1912" xr:uid="{00000000-0005-0000-0000-000080070000}"/>
    <cellStyle name="Normal 3 5" xfId="1913" xr:uid="{00000000-0005-0000-0000-000081070000}"/>
    <cellStyle name="Normal 3 5 2" xfId="1914" xr:uid="{00000000-0005-0000-0000-000082070000}"/>
    <cellStyle name="Normal 3 6" xfId="1915" xr:uid="{00000000-0005-0000-0000-000083070000}"/>
    <cellStyle name="Normal 3 7" xfId="1916" xr:uid="{00000000-0005-0000-0000-000084070000}"/>
    <cellStyle name="Normal 3 8" xfId="1917" xr:uid="{00000000-0005-0000-0000-000085070000}"/>
    <cellStyle name="Normal 3_1.2.1 SLM Pembangunan FEEDER BARU MDI 9 dan 10 2052011" xfId="1918" xr:uid="{00000000-0005-0000-0000-000086070000}"/>
    <cellStyle name="Normal 30" xfId="1919" xr:uid="{00000000-0005-0000-0000-000087070000}"/>
    <cellStyle name="Normal 30 2" xfId="1920" xr:uid="{00000000-0005-0000-0000-000088070000}"/>
    <cellStyle name="Normal 31" xfId="1921" xr:uid="{00000000-0005-0000-0000-000089070000}"/>
    <cellStyle name="Normal 31 2" xfId="1922" xr:uid="{00000000-0005-0000-0000-00008A070000}"/>
    <cellStyle name="Normal 32" xfId="1923" xr:uid="{00000000-0005-0000-0000-00008B070000}"/>
    <cellStyle name="Normal 32 2" xfId="1924" xr:uid="{00000000-0005-0000-0000-00008C070000}"/>
    <cellStyle name="Normal 33" xfId="1925" xr:uid="{00000000-0005-0000-0000-00008D070000}"/>
    <cellStyle name="Normal 34" xfId="1926" xr:uid="{00000000-0005-0000-0000-00008E070000}"/>
    <cellStyle name="Normal 35" xfId="1927" xr:uid="{00000000-0005-0000-0000-00008F070000}"/>
    <cellStyle name="Normal 35 2" xfId="1928" xr:uid="{00000000-0005-0000-0000-000090070000}"/>
    <cellStyle name="Normal 36" xfId="1929" xr:uid="{00000000-0005-0000-0000-000091070000}"/>
    <cellStyle name="Normal 36 2" xfId="1930" xr:uid="{00000000-0005-0000-0000-000092070000}"/>
    <cellStyle name="Normal 37" xfId="1931" xr:uid="{00000000-0005-0000-0000-000093070000}"/>
    <cellStyle name="Normal 37 2" xfId="1932" xr:uid="{00000000-0005-0000-0000-000094070000}"/>
    <cellStyle name="Normal 38" xfId="1933" xr:uid="{00000000-0005-0000-0000-000095070000}"/>
    <cellStyle name="Normal 38 2" xfId="1934" xr:uid="{00000000-0005-0000-0000-000096070000}"/>
    <cellStyle name="Normal 39" xfId="1935" xr:uid="{00000000-0005-0000-0000-000097070000}"/>
    <cellStyle name="Normal 39 2" xfId="1936" xr:uid="{00000000-0005-0000-0000-000098070000}"/>
    <cellStyle name="Normal 4" xfId="1937" xr:uid="{00000000-0005-0000-0000-000099070000}"/>
    <cellStyle name="Normal 4 2" xfId="1938" xr:uid="{00000000-0005-0000-0000-00009A070000}"/>
    <cellStyle name="Normal 4 2 2" xfId="1939" xr:uid="{00000000-0005-0000-0000-00009B070000}"/>
    <cellStyle name="Normal 4 3" xfId="1940" xr:uid="{00000000-0005-0000-0000-00009C070000}"/>
    <cellStyle name="Normal 4 4" xfId="1941" xr:uid="{00000000-0005-0000-0000-00009D070000}"/>
    <cellStyle name="Normal 4_4_Pembangunan JTM Baru Penyulang CPU 5" xfId="1942" xr:uid="{00000000-0005-0000-0000-00009E070000}"/>
    <cellStyle name="Normal 40" xfId="1943" xr:uid="{00000000-0005-0000-0000-00009F070000}"/>
    <cellStyle name="Normal 40 2" xfId="1944" xr:uid="{00000000-0005-0000-0000-0000A0070000}"/>
    <cellStyle name="Normal 41" xfId="1945" xr:uid="{00000000-0005-0000-0000-0000A1070000}"/>
    <cellStyle name="Normal 41 2" xfId="1946" xr:uid="{00000000-0005-0000-0000-0000A2070000}"/>
    <cellStyle name="Normal 42" xfId="1947" xr:uid="{00000000-0005-0000-0000-0000A3070000}"/>
    <cellStyle name="Normal 42 2" xfId="1948" xr:uid="{00000000-0005-0000-0000-0000A4070000}"/>
    <cellStyle name="Normal 43" xfId="1949" xr:uid="{00000000-0005-0000-0000-0000A5070000}"/>
    <cellStyle name="Normal 44" xfId="1950" xr:uid="{00000000-0005-0000-0000-0000A6070000}"/>
    <cellStyle name="Normal 44 2" xfId="1951" xr:uid="{00000000-0005-0000-0000-0000A7070000}"/>
    <cellStyle name="Normal 45" xfId="1952" xr:uid="{00000000-0005-0000-0000-0000A8070000}"/>
    <cellStyle name="Normal 45 2" xfId="1953" xr:uid="{00000000-0005-0000-0000-0000A9070000}"/>
    <cellStyle name="Normal 46" xfId="1954" xr:uid="{00000000-0005-0000-0000-0000AA070000}"/>
    <cellStyle name="Normal 46 2" xfId="1955" xr:uid="{00000000-0005-0000-0000-0000AB070000}"/>
    <cellStyle name="Normal 47" xfId="1956" xr:uid="{00000000-0005-0000-0000-0000AC070000}"/>
    <cellStyle name="Normal 47 2" xfId="1957" xr:uid="{00000000-0005-0000-0000-0000AD070000}"/>
    <cellStyle name="Normal 48" xfId="1958" xr:uid="{00000000-0005-0000-0000-0000AE070000}"/>
    <cellStyle name="Normal 48 2" xfId="1959" xr:uid="{00000000-0005-0000-0000-0000AF070000}"/>
    <cellStyle name="Normal 49" xfId="1960" xr:uid="{00000000-0005-0000-0000-0000B0070000}"/>
    <cellStyle name="Normal 49 2" xfId="1961" xr:uid="{00000000-0005-0000-0000-0000B1070000}"/>
    <cellStyle name="Normal 5" xfId="1962" xr:uid="{00000000-0005-0000-0000-0000B2070000}"/>
    <cellStyle name="Normal 5 2" xfId="1963" xr:uid="{00000000-0005-0000-0000-0000B3070000}"/>
    <cellStyle name="Normal 5 2 2" xfId="1964" xr:uid="{00000000-0005-0000-0000-0000B4070000}"/>
    <cellStyle name="Normal 5 3" xfId="1965" xr:uid="{00000000-0005-0000-0000-0000B5070000}"/>
    <cellStyle name="Normal 5 4" xfId="1966" xr:uid="{00000000-0005-0000-0000-0000B6070000}"/>
    <cellStyle name="Normal 5 5" xfId="1967" xr:uid="{00000000-0005-0000-0000-0000B7070000}"/>
    <cellStyle name="Normal 5 6" xfId="1968" xr:uid="{00000000-0005-0000-0000-0000B8070000}"/>
    <cellStyle name="Normal 5 7" xfId="1969" xr:uid="{00000000-0005-0000-0000-0000B9070000}"/>
    <cellStyle name="Normal 5 8" xfId="1970" xr:uid="{00000000-0005-0000-0000-0000BA070000}"/>
    <cellStyle name="Normal 5 9" xfId="1971" xr:uid="{00000000-0005-0000-0000-0000BB070000}"/>
    <cellStyle name="Normal 5_1.2.2.1 SLM Pembangunan FEEDER BARU MDI 9 dan 10 2052011" xfId="1972" xr:uid="{00000000-0005-0000-0000-0000BC070000}"/>
    <cellStyle name="Normal 50" xfId="1973" xr:uid="{00000000-0005-0000-0000-0000BD070000}"/>
    <cellStyle name="Normal 50 2" xfId="1974" xr:uid="{00000000-0005-0000-0000-0000BE070000}"/>
    <cellStyle name="Normal 51" xfId="1975" xr:uid="{00000000-0005-0000-0000-0000BF070000}"/>
    <cellStyle name="Normal 52" xfId="1976" xr:uid="{00000000-0005-0000-0000-0000C0070000}"/>
    <cellStyle name="Normal 52 2" xfId="1977" xr:uid="{00000000-0005-0000-0000-0000C1070000}"/>
    <cellStyle name="Normal 53" xfId="1978" xr:uid="{00000000-0005-0000-0000-0000C2070000}"/>
    <cellStyle name="Normal 53 2" xfId="1979" xr:uid="{00000000-0005-0000-0000-0000C3070000}"/>
    <cellStyle name="Normal 54" xfId="1980" xr:uid="{00000000-0005-0000-0000-0000C4070000}"/>
    <cellStyle name="Normal 54 2" xfId="1981" xr:uid="{00000000-0005-0000-0000-0000C5070000}"/>
    <cellStyle name="Normal 55" xfId="1982" xr:uid="{00000000-0005-0000-0000-0000C6070000}"/>
    <cellStyle name="Normal 56" xfId="1983" xr:uid="{00000000-0005-0000-0000-0000C7070000}"/>
    <cellStyle name="Normal 56 2" xfId="1984" xr:uid="{00000000-0005-0000-0000-0000C8070000}"/>
    <cellStyle name="Normal 57" xfId="1985" xr:uid="{00000000-0005-0000-0000-0000C9070000}"/>
    <cellStyle name="Normal 58" xfId="1986" xr:uid="{00000000-0005-0000-0000-0000CA070000}"/>
    <cellStyle name="Normal 59" xfId="1987" xr:uid="{00000000-0005-0000-0000-0000CB070000}"/>
    <cellStyle name="Normal 6" xfId="1988" xr:uid="{00000000-0005-0000-0000-0000CC070000}"/>
    <cellStyle name="Normal 6 2" xfId="1989" xr:uid="{00000000-0005-0000-0000-0000CD070000}"/>
    <cellStyle name="Normal 6 2 2" xfId="1990" xr:uid="{00000000-0005-0000-0000-0000CE070000}"/>
    <cellStyle name="Normal 6 3" xfId="1991" xr:uid="{00000000-0005-0000-0000-0000CF070000}"/>
    <cellStyle name="Normal 6 3 2" xfId="1992" xr:uid="{00000000-0005-0000-0000-0000D0070000}"/>
    <cellStyle name="Normal 6 4" xfId="1993" xr:uid="{00000000-0005-0000-0000-0000D1070000}"/>
    <cellStyle name="Normal 6_1.2.2.1 SLM Pembangunan FEEDER BARU MDI 9 dan 10 2052011" xfId="1994" xr:uid="{00000000-0005-0000-0000-0000D2070000}"/>
    <cellStyle name="Normal 60" xfId="1995" xr:uid="{00000000-0005-0000-0000-0000D3070000}"/>
    <cellStyle name="Normal 61" xfId="1996" xr:uid="{00000000-0005-0000-0000-0000D4070000}"/>
    <cellStyle name="Normal 62" xfId="1997" xr:uid="{00000000-0005-0000-0000-0000D5070000}"/>
    <cellStyle name="Normal 63" xfId="1998" xr:uid="{00000000-0005-0000-0000-0000D6070000}"/>
    <cellStyle name="Normal 64" xfId="1999" xr:uid="{00000000-0005-0000-0000-0000D7070000}"/>
    <cellStyle name="Normal 65" xfId="2000" xr:uid="{00000000-0005-0000-0000-0000D8070000}"/>
    <cellStyle name="Normal 66" xfId="2001" xr:uid="{00000000-0005-0000-0000-0000D9070000}"/>
    <cellStyle name="Normal 67" xfId="2002" xr:uid="{00000000-0005-0000-0000-0000DA070000}"/>
    <cellStyle name="Normal 68" xfId="2003" xr:uid="{00000000-0005-0000-0000-0000DB070000}"/>
    <cellStyle name="Normal 69" xfId="2004" xr:uid="{00000000-0005-0000-0000-0000DC070000}"/>
    <cellStyle name="Normal 7" xfId="2005" xr:uid="{00000000-0005-0000-0000-0000DD070000}"/>
    <cellStyle name="Normal 7 2" xfId="2006" xr:uid="{00000000-0005-0000-0000-0000DE070000}"/>
    <cellStyle name="Normal 7 2 2" xfId="2007" xr:uid="{00000000-0005-0000-0000-0000DF070000}"/>
    <cellStyle name="Normal 7 3" xfId="2008" xr:uid="{00000000-0005-0000-0000-0000E0070000}"/>
    <cellStyle name="Normal 7 4" xfId="2009" xr:uid="{00000000-0005-0000-0000-0000E1070000}"/>
    <cellStyle name="Normal 7 5" xfId="2010" xr:uid="{00000000-0005-0000-0000-0000E2070000}"/>
    <cellStyle name="Normal 7_1.2.2.1 SLM Pembangunan FEEDER BARU MDI 9 dan 10 2052011" xfId="2011" xr:uid="{00000000-0005-0000-0000-0000E3070000}"/>
    <cellStyle name="Normal 70" xfId="2012" xr:uid="{00000000-0005-0000-0000-0000E4070000}"/>
    <cellStyle name="Normal 71" xfId="2013" xr:uid="{00000000-0005-0000-0000-0000E5070000}"/>
    <cellStyle name="Normal 72" xfId="2014" xr:uid="{00000000-0005-0000-0000-0000E6070000}"/>
    <cellStyle name="Normal 73" xfId="2015" xr:uid="{00000000-0005-0000-0000-0000E7070000}"/>
    <cellStyle name="Normal 74" xfId="2016" xr:uid="{00000000-0005-0000-0000-0000E8070000}"/>
    <cellStyle name="Normal 75" xfId="2017" xr:uid="{00000000-0005-0000-0000-0000E9070000}"/>
    <cellStyle name="Normal 76" xfId="2018" xr:uid="{00000000-0005-0000-0000-0000EA070000}"/>
    <cellStyle name="Normal 77" xfId="2019" xr:uid="{00000000-0005-0000-0000-0000EB070000}"/>
    <cellStyle name="Normal 78" xfId="2020" xr:uid="{00000000-0005-0000-0000-0000EC070000}"/>
    <cellStyle name="Normal 79" xfId="2021" xr:uid="{00000000-0005-0000-0000-0000ED070000}"/>
    <cellStyle name="Normal 8" xfId="2022" xr:uid="{00000000-0005-0000-0000-0000EE070000}"/>
    <cellStyle name="Normal 8 2" xfId="2023" xr:uid="{00000000-0005-0000-0000-0000EF070000}"/>
    <cellStyle name="Normal 8 3" xfId="2024" xr:uid="{00000000-0005-0000-0000-0000F0070000}"/>
    <cellStyle name="Normal 8_(PRK 111601-111604) 20130401 Joint AAU - GJN 4 - BNL 5 - KTN 7" xfId="2025" xr:uid="{00000000-0005-0000-0000-0000F1070000}"/>
    <cellStyle name="Normal 80" xfId="2026" xr:uid="{00000000-0005-0000-0000-0000F2070000}"/>
    <cellStyle name="Normal 81" xfId="2027" xr:uid="{00000000-0005-0000-0000-0000F3070000}"/>
    <cellStyle name="Normal 82" xfId="2028" xr:uid="{00000000-0005-0000-0000-0000F4070000}"/>
    <cellStyle name="Normal 83" xfId="2029" xr:uid="{00000000-0005-0000-0000-0000F5070000}"/>
    <cellStyle name="Normal 84" xfId="2030" xr:uid="{00000000-0005-0000-0000-0000F6070000}"/>
    <cellStyle name="Normal 85" xfId="2031" xr:uid="{00000000-0005-0000-0000-0000F7070000}"/>
    <cellStyle name="Normal 86" xfId="2032" xr:uid="{00000000-0005-0000-0000-0000F8070000}"/>
    <cellStyle name="Normal 86 2" xfId="2033" xr:uid="{00000000-0005-0000-0000-0000F9070000}"/>
    <cellStyle name="Normal 87" xfId="2034" xr:uid="{00000000-0005-0000-0000-0000FA070000}"/>
    <cellStyle name="Normal 87 2" xfId="2035" xr:uid="{00000000-0005-0000-0000-0000FB070000}"/>
    <cellStyle name="Normal 87 2 2" xfId="2036" xr:uid="{00000000-0005-0000-0000-0000FC070000}"/>
    <cellStyle name="Normal 87 3" xfId="2037" xr:uid="{00000000-0005-0000-0000-0000FD070000}"/>
    <cellStyle name="Normal 88" xfId="2038" xr:uid="{00000000-0005-0000-0000-0000FE070000}"/>
    <cellStyle name="Normal 88 2" xfId="2039" xr:uid="{00000000-0005-0000-0000-0000FF070000}"/>
    <cellStyle name="Normal 89" xfId="2040" xr:uid="{00000000-0005-0000-0000-000000080000}"/>
    <cellStyle name="Normal 89 2" xfId="2041" xr:uid="{00000000-0005-0000-0000-000001080000}"/>
    <cellStyle name="Normal 9" xfId="2042" xr:uid="{00000000-0005-0000-0000-000002080000}"/>
    <cellStyle name="Normal 9 2" xfId="2043" xr:uid="{00000000-0005-0000-0000-000003080000}"/>
    <cellStyle name="Normal 9 2 2" xfId="2044" xr:uid="{00000000-0005-0000-0000-000004080000}"/>
    <cellStyle name="Normal 9 2 2 2" xfId="2045" xr:uid="{00000000-0005-0000-0000-000005080000}"/>
    <cellStyle name="Normal 9 2 2 3" xfId="2046" xr:uid="{00000000-0005-0000-0000-000006080000}"/>
    <cellStyle name="Normal 9 2 2 4" xfId="2047" xr:uid="{00000000-0005-0000-0000-000007080000}"/>
    <cellStyle name="Normal 9 2 3" xfId="2048" xr:uid="{00000000-0005-0000-0000-000008080000}"/>
    <cellStyle name="Normal 9 2 3 2" xfId="2049" xr:uid="{00000000-0005-0000-0000-000009080000}"/>
    <cellStyle name="Normal 9 2 3 2 2" xfId="2050" xr:uid="{00000000-0005-0000-0000-00000A080000}"/>
    <cellStyle name="Normal 9 2 3 2 2 2" xfId="2051" xr:uid="{00000000-0005-0000-0000-00000B080000}"/>
    <cellStyle name="Normal 9 2 3 2 2 3" xfId="2052" xr:uid="{00000000-0005-0000-0000-00000C080000}"/>
    <cellStyle name="Normal 9 2 3 2 2 4" xfId="2053" xr:uid="{00000000-0005-0000-0000-00000D080000}"/>
    <cellStyle name="Normal 9 2 3 2 2 5" xfId="2054" xr:uid="{00000000-0005-0000-0000-00000E080000}"/>
    <cellStyle name="Normal 9 2 3 2 3" xfId="2055" xr:uid="{00000000-0005-0000-0000-00000F080000}"/>
    <cellStyle name="Normal 9 2 3 2 3 2" xfId="2056" xr:uid="{00000000-0005-0000-0000-000010080000}"/>
    <cellStyle name="Normal 9 2 3 2 3 3" xfId="2057" xr:uid="{00000000-0005-0000-0000-000011080000}"/>
    <cellStyle name="Normal 9 2 3 2 3 4" xfId="2058" xr:uid="{00000000-0005-0000-0000-000012080000}"/>
    <cellStyle name="Normal 9 2 3 2 4" xfId="2059" xr:uid="{00000000-0005-0000-0000-000013080000}"/>
    <cellStyle name="Normal 9 2 3 2 5" xfId="2060" xr:uid="{00000000-0005-0000-0000-000014080000}"/>
    <cellStyle name="Normal 9 2 3 2 6" xfId="2061" xr:uid="{00000000-0005-0000-0000-000015080000}"/>
    <cellStyle name="Normal 9 2 3 2_PETA POHON LITA TRW I 2010" xfId="2062" xr:uid="{00000000-0005-0000-0000-000016080000}"/>
    <cellStyle name="Normal 9 2 3 3" xfId="2063" xr:uid="{00000000-0005-0000-0000-000017080000}"/>
    <cellStyle name="Normal 9 2 3 4" xfId="2064" xr:uid="{00000000-0005-0000-0000-000018080000}"/>
    <cellStyle name="Normal 9 2 3 5" xfId="2065" xr:uid="{00000000-0005-0000-0000-000019080000}"/>
    <cellStyle name="Normal 9 2 3_FORMAT PETA&amp;LOKASI RABAS2 JUNI 2010" xfId="2066" xr:uid="{00000000-0005-0000-0000-00001A080000}"/>
    <cellStyle name="Normal 9 2 4" xfId="2067" xr:uid="{00000000-0005-0000-0000-00001B080000}"/>
    <cellStyle name="Normal 9 2 5" xfId="2068" xr:uid="{00000000-0005-0000-0000-00001C080000}"/>
    <cellStyle name="Normal 9 2 6" xfId="2069" xr:uid="{00000000-0005-0000-0000-00001D080000}"/>
    <cellStyle name="Normal 9 2_ENTRI RABAS-RABAS TRW IV_LT_qq" xfId="2070" xr:uid="{00000000-0005-0000-0000-00001E080000}"/>
    <cellStyle name="Normal 9 3" xfId="2071" xr:uid="{00000000-0005-0000-0000-00001F080000}"/>
    <cellStyle name="Normal 9 4" xfId="2072" xr:uid="{00000000-0005-0000-0000-000020080000}"/>
    <cellStyle name="Normal 9 5" xfId="2073" xr:uid="{00000000-0005-0000-0000-000021080000}"/>
    <cellStyle name="Normal 9 6" xfId="2074" xr:uid="{00000000-0005-0000-0000-000022080000}"/>
    <cellStyle name="Normal 9 6 2" xfId="2075" xr:uid="{00000000-0005-0000-0000-000023080000}"/>
    <cellStyle name="Normal 9 7" xfId="2076" xr:uid="{00000000-0005-0000-0000-000024080000}"/>
    <cellStyle name="Normal 9_4_Pembangunan JTM Baru Penyulang CPU 5" xfId="2077" xr:uid="{00000000-0005-0000-0000-000025080000}"/>
    <cellStyle name="Normal 90" xfId="2078" xr:uid="{00000000-0005-0000-0000-000026080000}"/>
    <cellStyle name="Normal 90 2" xfId="2079" xr:uid="{00000000-0005-0000-0000-000027080000}"/>
    <cellStyle name="Normal 91" xfId="2080" xr:uid="{00000000-0005-0000-0000-000028080000}"/>
    <cellStyle name="Normal 91 2" xfId="2081" xr:uid="{00000000-0005-0000-0000-000029080000}"/>
    <cellStyle name="Normal 92" xfId="2082" xr:uid="{00000000-0005-0000-0000-00002A080000}"/>
    <cellStyle name="Normal 93" xfId="2083" xr:uid="{00000000-0005-0000-0000-00002B080000}"/>
    <cellStyle name="Normal 94" xfId="2084" xr:uid="{00000000-0005-0000-0000-00002C080000}"/>
    <cellStyle name="Normal 94 2" xfId="2085" xr:uid="{00000000-0005-0000-0000-00002D080000}"/>
    <cellStyle name="Normal 95" xfId="2086" xr:uid="{00000000-0005-0000-0000-00002E080000}"/>
    <cellStyle name="Normal 96" xfId="2087" xr:uid="{00000000-0005-0000-0000-00002F080000}"/>
    <cellStyle name="Normal 97" xfId="2088" xr:uid="{00000000-0005-0000-0000-000030080000}"/>
    <cellStyle name="Normal 98" xfId="2089" xr:uid="{00000000-0005-0000-0000-000031080000}"/>
    <cellStyle name="Normal 99" xfId="2090" xr:uid="{00000000-0005-0000-0000-000032080000}"/>
    <cellStyle name="Note" xfId="2091" builtinId="10" customBuiltin="1"/>
    <cellStyle name="Note 10" xfId="2092" xr:uid="{00000000-0005-0000-0000-000034080000}"/>
    <cellStyle name="Note 10 2" xfId="2093" xr:uid="{00000000-0005-0000-0000-000035080000}"/>
    <cellStyle name="Note 10 2 2" xfId="2094" xr:uid="{00000000-0005-0000-0000-000036080000}"/>
    <cellStyle name="Note 10 3" xfId="2095" xr:uid="{00000000-0005-0000-0000-000037080000}"/>
    <cellStyle name="Note 10_TRAFO" xfId="2096" xr:uid="{00000000-0005-0000-0000-000038080000}"/>
    <cellStyle name="Note 11" xfId="2097" xr:uid="{00000000-0005-0000-0000-000039080000}"/>
    <cellStyle name="Note 11 2" xfId="2098" xr:uid="{00000000-0005-0000-0000-00003A080000}"/>
    <cellStyle name="Note 11 2 2" xfId="2099" xr:uid="{00000000-0005-0000-0000-00003B080000}"/>
    <cellStyle name="Note 11 3" xfId="2100" xr:uid="{00000000-0005-0000-0000-00003C080000}"/>
    <cellStyle name="Note 11_TRAFO" xfId="2101" xr:uid="{00000000-0005-0000-0000-00003D080000}"/>
    <cellStyle name="Note 12" xfId="2102" xr:uid="{00000000-0005-0000-0000-00003E080000}"/>
    <cellStyle name="Note 12 2" xfId="2103" xr:uid="{00000000-0005-0000-0000-00003F080000}"/>
    <cellStyle name="Note 12 2 2" xfId="2104" xr:uid="{00000000-0005-0000-0000-000040080000}"/>
    <cellStyle name="Note 12 3" xfId="2105" xr:uid="{00000000-0005-0000-0000-000041080000}"/>
    <cellStyle name="Note 12_TRAFO" xfId="2106" xr:uid="{00000000-0005-0000-0000-000042080000}"/>
    <cellStyle name="Note 13" xfId="2107" xr:uid="{00000000-0005-0000-0000-000043080000}"/>
    <cellStyle name="Note 13 2" xfId="2108" xr:uid="{00000000-0005-0000-0000-000044080000}"/>
    <cellStyle name="Note 13 2 2" xfId="2109" xr:uid="{00000000-0005-0000-0000-000045080000}"/>
    <cellStyle name="Note 13 3" xfId="2110" xr:uid="{00000000-0005-0000-0000-000046080000}"/>
    <cellStyle name="Note 13_TRAFO" xfId="2111" xr:uid="{00000000-0005-0000-0000-000047080000}"/>
    <cellStyle name="Note 14" xfId="2112" xr:uid="{00000000-0005-0000-0000-000048080000}"/>
    <cellStyle name="Note 14 2" xfId="2113" xr:uid="{00000000-0005-0000-0000-000049080000}"/>
    <cellStyle name="Note 14 2 2" xfId="2114" xr:uid="{00000000-0005-0000-0000-00004A080000}"/>
    <cellStyle name="Note 14 3" xfId="2115" xr:uid="{00000000-0005-0000-0000-00004B080000}"/>
    <cellStyle name="Note 14_TRAFO" xfId="2116" xr:uid="{00000000-0005-0000-0000-00004C080000}"/>
    <cellStyle name="Note 15" xfId="2117" xr:uid="{00000000-0005-0000-0000-00004D080000}"/>
    <cellStyle name="Note 15 2" xfId="2118" xr:uid="{00000000-0005-0000-0000-00004E080000}"/>
    <cellStyle name="Note 15 2 2" xfId="2119" xr:uid="{00000000-0005-0000-0000-00004F080000}"/>
    <cellStyle name="Note 15 3" xfId="2120" xr:uid="{00000000-0005-0000-0000-000050080000}"/>
    <cellStyle name="Note 15_TRAFO" xfId="2121" xr:uid="{00000000-0005-0000-0000-000051080000}"/>
    <cellStyle name="Note 16" xfId="2122" xr:uid="{00000000-0005-0000-0000-000052080000}"/>
    <cellStyle name="Note 16 2" xfId="2123" xr:uid="{00000000-0005-0000-0000-000053080000}"/>
    <cellStyle name="Note 16 2 2" xfId="2124" xr:uid="{00000000-0005-0000-0000-000054080000}"/>
    <cellStyle name="Note 16 3" xfId="2125" xr:uid="{00000000-0005-0000-0000-000055080000}"/>
    <cellStyle name="Note 16_TRAFO" xfId="2126" xr:uid="{00000000-0005-0000-0000-000056080000}"/>
    <cellStyle name="Note 17" xfId="2127" xr:uid="{00000000-0005-0000-0000-000057080000}"/>
    <cellStyle name="Note 17 2" xfId="2128" xr:uid="{00000000-0005-0000-0000-000058080000}"/>
    <cellStyle name="Note 17 2 2" xfId="2129" xr:uid="{00000000-0005-0000-0000-000059080000}"/>
    <cellStyle name="Note 17 3" xfId="2130" xr:uid="{00000000-0005-0000-0000-00005A080000}"/>
    <cellStyle name="Note 17_TRAFO" xfId="2131" xr:uid="{00000000-0005-0000-0000-00005B080000}"/>
    <cellStyle name="Note 18" xfId="2132" xr:uid="{00000000-0005-0000-0000-00005C080000}"/>
    <cellStyle name="Note 18 2" xfId="2133" xr:uid="{00000000-0005-0000-0000-00005D080000}"/>
    <cellStyle name="Note 18 2 2" xfId="2134" xr:uid="{00000000-0005-0000-0000-00005E080000}"/>
    <cellStyle name="Note 18 3" xfId="2135" xr:uid="{00000000-0005-0000-0000-00005F080000}"/>
    <cellStyle name="Note 18_TRAFO" xfId="2136" xr:uid="{00000000-0005-0000-0000-000060080000}"/>
    <cellStyle name="Note 19" xfId="2137" xr:uid="{00000000-0005-0000-0000-000061080000}"/>
    <cellStyle name="Note 19 2" xfId="2138" xr:uid="{00000000-0005-0000-0000-000062080000}"/>
    <cellStyle name="Note 19 2 2" xfId="2139" xr:uid="{00000000-0005-0000-0000-000063080000}"/>
    <cellStyle name="Note 19 3" xfId="2140" xr:uid="{00000000-0005-0000-0000-000064080000}"/>
    <cellStyle name="Note 19_TRAFO" xfId="2141" xr:uid="{00000000-0005-0000-0000-000065080000}"/>
    <cellStyle name="Note 2" xfId="2142" xr:uid="{00000000-0005-0000-0000-000066080000}"/>
    <cellStyle name="Note 2 2" xfId="2143" xr:uid="{00000000-0005-0000-0000-000067080000}"/>
    <cellStyle name="Note 2 2 2" xfId="2144" xr:uid="{00000000-0005-0000-0000-000068080000}"/>
    <cellStyle name="Note 2 3" xfId="2145" xr:uid="{00000000-0005-0000-0000-000069080000}"/>
    <cellStyle name="Note 2 3 2" xfId="2146" xr:uid="{00000000-0005-0000-0000-00006A080000}"/>
    <cellStyle name="Note 2 4" xfId="2147" xr:uid="{00000000-0005-0000-0000-00006B080000}"/>
    <cellStyle name="Note 2_TRAFO" xfId="2148" xr:uid="{00000000-0005-0000-0000-00006C080000}"/>
    <cellStyle name="Note 20" xfId="2149" xr:uid="{00000000-0005-0000-0000-00006D080000}"/>
    <cellStyle name="Note 20 2" xfId="2150" xr:uid="{00000000-0005-0000-0000-00006E080000}"/>
    <cellStyle name="Note 20 2 2" xfId="2151" xr:uid="{00000000-0005-0000-0000-00006F080000}"/>
    <cellStyle name="Note 20 3" xfId="2152" xr:uid="{00000000-0005-0000-0000-000070080000}"/>
    <cellStyle name="Note 20_TRAFO" xfId="2153" xr:uid="{00000000-0005-0000-0000-000071080000}"/>
    <cellStyle name="Note 21" xfId="2154" xr:uid="{00000000-0005-0000-0000-000072080000}"/>
    <cellStyle name="Note 21 2" xfId="2155" xr:uid="{00000000-0005-0000-0000-000073080000}"/>
    <cellStyle name="Note 21 2 2" xfId="2156" xr:uid="{00000000-0005-0000-0000-000074080000}"/>
    <cellStyle name="Note 21 3" xfId="2157" xr:uid="{00000000-0005-0000-0000-000075080000}"/>
    <cellStyle name="Note 21_TRAFO" xfId="2158" xr:uid="{00000000-0005-0000-0000-000076080000}"/>
    <cellStyle name="Note 22" xfId="2159" xr:uid="{00000000-0005-0000-0000-000077080000}"/>
    <cellStyle name="Note 22 2" xfId="2160" xr:uid="{00000000-0005-0000-0000-000078080000}"/>
    <cellStyle name="Note 22 2 2" xfId="2161" xr:uid="{00000000-0005-0000-0000-000079080000}"/>
    <cellStyle name="Note 22 3" xfId="2162" xr:uid="{00000000-0005-0000-0000-00007A080000}"/>
    <cellStyle name="Note 22_TRAFO" xfId="2163" xr:uid="{00000000-0005-0000-0000-00007B080000}"/>
    <cellStyle name="Note 23" xfId="2164" xr:uid="{00000000-0005-0000-0000-00007C080000}"/>
    <cellStyle name="Note 23 2" xfId="2165" xr:uid="{00000000-0005-0000-0000-00007D080000}"/>
    <cellStyle name="Note 23 2 2" xfId="2166" xr:uid="{00000000-0005-0000-0000-00007E080000}"/>
    <cellStyle name="Note 23 3" xfId="2167" xr:uid="{00000000-0005-0000-0000-00007F080000}"/>
    <cellStyle name="Note 23_TRAFO" xfId="2168" xr:uid="{00000000-0005-0000-0000-000080080000}"/>
    <cellStyle name="Note 24" xfId="2169" xr:uid="{00000000-0005-0000-0000-000081080000}"/>
    <cellStyle name="Note 24 2" xfId="2170" xr:uid="{00000000-0005-0000-0000-000082080000}"/>
    <cellStyle name="Note 24 2 2" xfId="2171" xr:uid="{00000000-0005-0000-0000-000083080000}"/>
    <cellStyle name="Note 24 3" xfId="2172" xr:uid="{00000000-0005-0000-0000-000084080000}"/>
    <cellStyle name="Note 24_TRAFO" xfId="2173" xr:uid="{00000000-0005-0000-0000-000085080000}"/>
    <cellStyle name="Note 25" xfId="2174" xr:uid="{00000000-0005-0000-0000-000086080000}"/>
    <cellStyle name="Note 25 2" xfId="2175" xr:uid="{00000000-0005-0000-0000-000087080000}"/>
    <cellStyle name="Note 25 2 2" xfId="2176" xr:uid="{00000000-0005-0000-0000-000088080000}"/>
    <cellStyle name="Note 25 3" xfId="2177" xr:uid="{00000000-0005-0000-0000-000089080000}"/>
    <cellStyle name="Note 25_TRAFO" xfId="2178" xr:uid="{00000000-0005-0000-0000-00008A080000}"/>
    <cellStyle name="Note 26" xfId="2179" xr:uid="{00000000-0005-0000-0000-00008B080000}"/>
    <cellStyle name="Note 26 2" xfId="2180" xr:uid="{00000000-0005-0000-0000-00008C080000}"/>
    <cellStyle name="Note 26 2 2" xfId="2181" xr:uid="{00000000-0005-0000-0000-00008D080000}"/>
    <cellStyle name="Note 26 3" xfId="2182" xr:uid="{00000000-0005-0000-0000-00008E080000}"/>
    <cellStyle name="Note 26_TRAFO" xfId="2183" xr:uid="{00000000-0005-0000-0000-00008F080000}"/>
    <cellStyle name="Note 27" xfId="2184" xr:uid="{00000000-0005-0000-0000-000090080000}"/>
    <cellStyle name="Note 27 2" xfId="2185" xr:uid="{00000000-0005-0000-0000-000091080000}"/>
    <cellStyle name="Note 27 2 2" xfId="2186" xr:uid="{00000000-0005-0000-0000-000092080000}"/>
    <cellStyle name="Note 27 3" xfId="2187" xr:uid="{00000000-0005-0000-0000-000093080000}"/>
    <cellStyle name="Note 27_TRAFO" xfId="2188" xr:uid="{00000000-0005-0000-0000-000094080000}"/>
    <cellStyle name="Note 28" xfId="2189" xr:uid="{00000000-0005-0000-0000-000095080000}"/>
    <cellStyle name="Note 28 2" xfId="2190" xr:uid="{00000000-0005-0000-0000-000096080000}"/>
    <cellStyle name="Note 28 2 2" xfId="2191" xr:uid="{00000000-0005-0000-0000-000097080000}"/>
    <cellStyle name="Note 28 3" xfId="2192" xr:uid="{00000000-0005-0000-0000-000098080000}"/>
    <cellStyle name="Note 28_TRAFO" xfId="2193" xr:uid="{00000000-0005-0000-0000-000099080000}"/>
    <cellStyle name="Note 29" xfId="2194" xr:uid="{00000000-0005-0000-0000-00009A080000}"/>
    <cellStyle name="Note 29 2" xfId="2195" xr:uid="{00000000-0005-0000-0000-00009B080000}"/>
    <cellStyle name="Note 29 2 2" xfId="2196" xr:uid="{00000000-0005-0000-0000-00009C080000}"/>
    <cellStyle name="Note 29 3" xfId="2197" xr:uid="{00000000-0005-0000-0000-00009D080000}"/>
    <cellStyle name="Note 29_TRAFO" xfId="2198" xr:uid="{00000000-0005-0000-0000-00009E080000}"/>
    <cellStyle name="Note 3" xfId="2199" xr:uid="{00000000-0005-0000-0000-00009F080000}"/>
    <cellStyle name="Note 3 2" xfId="2200" xr:uid="{00000000-0005-0000-0000-0000A0080000}"/>
    <cellStyle name="Note 3 2 2" xfId="2201" xr:uid="{00000000-0005-0000-0000-0000A1080000}"/>
    <cellStyle name="Note 3 3" xfId="2202" xr:uid="{00000000-0005-0000-0000-0000A2080000}"/>
    <cellStyle name="Note 3_TRAFO" xfId="2203" xr:uid="{00000000-0005-0000-0000-0000A3080000}"/>
    <cellStyle name="Note 30" xfId="2204" xr:uid="{00000000-0005-0000-0000-0000A4080000}"/>
    <cellStyle name="Note 30 2" xfId="2205" xr:uid="{00000000-0005-0000-0000-0000A5080000}"/>
    <cellStyle name="Note 30 2 2" xfId="2206" xr:uid="{00000000-0005-0000-0000-0000A6080000}"/>
    <cellStyle name="Note 30 3" xfId="2207" xr:uid="{00000000-0005-0000-0000-0000A7080000}"/>
    <cellStyle name="Note 30_TRAFO" xfId="2208" xr:uid="{00000000-0005-0000-0000-0000A8080000}"/>
    <cellStyle name="Note 31" xfId="2209" xr:uid="{00000000-0005-0000-0000-0000A9080000}"/>
    <cellStyle name="Note 31 2" xfId="2210" xr:uid="{00000000-0005-0000-0000-0000AA080000}"/>
    <cellStyle name="Note 31 2 2" xfId="2211" xr:uid="{00000000-0005-0000-0000-0000AB080000}"/>
    <cellStyle name="Note 31 3" xfId="2212" xr:uid="{00000000-0005-0000-0000-0000AC080000}"/>
    <cellStyle name="Note 31_TRAFO" xfId="2213" xr:uid="{00000000-0005-0000-0000-0000AD080000}"/>
    <cellStyle name="Note 32" xfId="2214" xr:uid="{00000000-0005-0000-0000-0000AE080000}"/>
    <cellStyle name="Note 32 2" xfId="2215" xr:uid="{00000000-0005-0000-0000-0000AF080000}"/>
    <cellStyle name="Note 32 2 2" xfId="2216" xr:uid="{00000000-0005-0000-0000-0000B0080000}"/>
    <cellStyle name="Note 32 3" xfId="2217" xr:uid="{00000000-0005-0000-0000-0000B1080000}"/>
    <cellStyle name="Note 32_TRAFO" xfId="2218" xr:uid="{00000000-0005-0000-0000-0000B2080000}"/>
    <cellStyle name="Note 33" xfId="2219" xr:uid="{00000000-0005-0000-0000-0000B3080000}"/>
    <cellStyle name="Note 33 2" xfId="2220" xr:uid="{00000000-0005-0000-0000-0000B4080000}"/>
    <cellStyle name="Note 33 2 2" xfId="2221" xr:uid="{00000000-0005-0000-0000-0000B5080000}"/>
    <cellStyle name="Note 33 3" xfId="2222" xr:uid="{00000000-0005-0000-0000-0000B6080000}"/>
    <cellStyle name="Note 33_TRAFO" xfId="2223" xr:uid="{00000000-0005-0000-0000-0000B7080000}"/>
    <cellStyle name="Note 34" xfId="2224" xr:uid="{00000000-0005-0000-0000-0000B8080000}"/>
    <cellStyle name="Note 34 2" xfId="2225" xr:uid="{00000000-0005-0000-0000-0000B9080000}"/>
    <cellStyle name="Note 34 2 2" xfId="2226" xr:uid="{00000000-0005-0000-0000-0000BA080000}"/>
    <cellStyle name="Note 34 3" xfId="2227" xr:uid="{00000000-0005-0000-0000-0000BB080000}"/>
    <cellStyle name="Note 34_TRAFO" xfId="2228" xr:uid="{00000000-0005-0000-0000-0000BC080000}"/>
    <cellStyle name="Note 35" xfId="2229" xr:uid="{00000000-0005-0000-0000-0000BD080000}"/>
    <cellStyle name="Note 35 2" xfId="2230" xr:uid="{00000000-0005-0000-0000-0000BE080000}"/>
    <cellStyle name="Note 35 2 2" xfId="2231" xr:uid="{00000000-0005-0000-0000-0000BF080000}"/>
    <cellStyle name="Note 35 3" xfId="2232" xr:uid="{00000000-0005-0000-0000-0000C0080000}"/>
    <cellStyle name="Note 35_TRAFO" xfId="2233" xr:uid="{00000000-0005-0000-0000-0000C1080000}"/>
    <cellStyle name="Note 36" xfId="2234" xr:uid="{00000000-0005-0000-0000-0000C2080000}"/>
    <cellStyle name="Note 36 2" xfId="2235" xr:uid="{00000000-0005-0000-0000-0000C3080000}"/>
    <cellStyle name="Note 36 2 2" xfId="2236" xr:uid="{00000000-0005-0000-0000-0000C4080000}"/>
    <cellStyle name="Note 36 3" xfId="2237" xr:uid="{00000000-0005-0000-0000-0000C5080000}"/>
    <cellStyle name="Note 36_TRAFO" xfId="2238" xr:uid="{00000000-0005-0000-0000-0000C6080000}"/>
    <cellStyle name="Note 37" xfId="2239" xr:uid="{00000000-0005-0000-0000-0000C7080000}"/>
    <cellStyle name="Note 37 2" xfId="2240" xr:uid="{00000000-0005-0000-0000-0000C8080000}"/>
    <cellStyle name="Note 37 2 2" xfId="2241" xr:uid="{00000000-0005-0000-0000-0000C9080000}"/>
    <cellStyle name="Note 37 3" xfId="2242" xr:uid="{00000000-0005-0000-0000-0000CA080000}"/>
    <cellStyle name="Note 37_TRAFO" xfId="2243" xr:uid="{00000000-0005-0000-0000-0000CB080000}"/>
    <cellStyle name="Note 38" xfId="2244" xr:uid="{00000000-0005-0000-0000-0000CC080000}"/>
    <cellStyle name="Note 38 2" xfId="2245" xr:uid="{00000000-0005-0000-0000-0000CD080000}"/>
    <cellStyle name="Note 38 2 2" xfId="2246" xr:uid="{00000000-0005-0000-0000-0000CE080000}"/>
    <cellStyle name="Note 38 3" xfId="2247" xr:uid="{00000000-0005-0000-0000-0000CF080000}"/>
    <cellStyle name="Note 38_TRAFO" xfId="2248" xr:uid="{00000000-0005-0000-0000-0000D0080000}"/>
    <cellStyle name="Note 39" xfId="2249" xr:uid="{00000000-0005-0000-0000-0000D1080000}"/>
    <cellStyle name="Note 39 2" xfId="2250" xr:uid="{00000000-0005-0000-0000-0000D2080000}"/>
    <cellStyle name="Note 39 2 2" xfId="2251" xr:uid="{00000000-0005-0000-0000-0000D3080000}"/>
    <cellStyle name="Note 39 3" xfId="2252" xr:uid="{00000000-0005-0000-0000-0000D4080000}"/>
    <cellStyle name="Note 39_TRAFO" xfId="2253" xr:uid="{00000000-0005-0000-0000-0000D5080000}"/>
    <cellStyle name="Note 4" xfId="2254" xr:uid="{00000000-0005-0000-0000-0000D6080000}"/>
    <cellStyle name="Note 4 2" xfId="2255" xr:uid="{00000000-0005-0000-0000-0000D7080000}"/>
    <cellStyle name="Note 4 2 2" xfId="2256" xr:uid="{00000000-0005-0000-0000-0000D8080000}"/>
    <cellStyle name="Note 4 3" xfId="2257" xr:uid="{00000000-0005-0000-0000-0000D9080000}"/>
    <cellStyle name="Note 4_TRAFO" xfId="2258" xr:uid="{00000000-0005-0000-0000-0000DA080000}"/>
    <cellStyle name="Note 40" xfId="2259" xr:uid="{00000000-0005-0000-0000-0000DB080000}"/>
    <cellStyle name="Note 40 2" xfId="2260" xr:uid="{00000000-0005-0000-0000-0000DC080000}"/>
    <cellStyle name="Note 40 2 2" xfId="2261" xr:uid="{00000000-0005-0000-0000-0000DD080000}"/>
    <cellStyle name="Note 40 3" xfId="2262" xr:uid="{00000000-0005-0000-0000-0000DE080000}"/>
    <cellStyle name="Note 40_TRAFO" xfId="2263" xr:uid="{00000000-0005-0000-0000-0000DF080000}"/>
    <cellStyle name="Note 41" xfId="2264" xr:uid="{00000000-0005-0000-0000-0000E0080000}"/>
    <cellStyle name="Note 41 2" xfId="2265" xr:uid="{00000000-0005-0000-0000-0000E1080000}"/>
    <cellStyle name="Note 41 2 2" xfId="2266" xr:uid="{00000000-0005-0000-0000-0000E2080000}"/>
    <cellStyle name="Note 41 3" xfId="2267" xr:uid="{00000000-0005-0000-0000-0000E3080000}"/>
    <cellStyle name="Note 41_TRAFO" xfId="2268" xr:uid="{00000000-0005-0000-0000-0000E4080000}"/>
    <cellStyle name="Note 42" xfId="2269" xr:uid="{00000000-0005-0000-0000-0000E5080000}"/>
    <cellStyle name="Note 42 2" xfId="2270" xr:uid="{00000000-0005-0000-0000-0000E6080000}"/>
    <cellStyle name="Note 42 2 2" xfId="2271" xr:uid="{00000000-0005-0000-0000-0000E7080000}"/>
    <cellStyle name="Note 42 3" xfId="2272" xr:uid="{00000000-0005-0000-0000-0000E8080000}"/>
    <cellStyle name="Note 42_TRAFO" xfId="2273" xr:uid="{00000000-0005-0000-0000-0000E9080000}"/>
    <cellStyle name="Note 43" xfId="2274" xr:uid="{00000000-0005-0000-0000-0000EA080000}"/>
    <cellStyle name="Note 43 2" xfId="2275" xr:uid="{00000000-0005-0000-0000-0000EB080000}"/>
    <cellStyle name="Note 43 2 2" xfId="2276" xr:uid="{00000000-0005-0000-0000-0000EC080000}"/>
    <cellStyle name="Note 43 3" xfId="2277" xr:uid="{00000000-0005-0000-0000-0000ED080000}"/>
    <cellStyle name="Note 43_TRAFO" xfId="2278" xr:uid="{00000000-0005-0000-0000-0000EE080000}"/>
    <cellStyle name="Note 44" xfId="2279" xr:uid="{00000000-0005-0000-0000-0000EF080000}"/>
    <cellStyle name="Note 44 2" xfId="2280" xr:uid="{00000000-0005-0000-0000-0000F0080000}"/>
    <cellStyle name="Note 44 2 2" xfId="2281" xr:uid="{00000000-0005-0000-0000-0000F1080000}"/>
    <cellStyle name="Note 44 3" xfId="2282" xr:uid="{00000000-0005-0000-0000-0000F2080000}"/>
    <cellStyle name="Note 44_TRAFO" xfId="2283" xr:uid="{00000000-0005-0000-0000-0000F3080000}"/>
    <cellStyle name="Note 45" xfId="2284" xr:uid="{00000000-0005-0000-0000-0000F4080000}"/>
    <cellStyle name="Note 45 2" xfId="2285" xr:uid="{00000000-0005-0000-0000-0000F5080000}"/>
    <cellStyle name="Note 45 2 2" xfId="2286" xr:uid="{00000000-0005-0000-0000-0000F6080000}"/>
    <cellStyle name="Note 45 3" xfId="2287" xr:uid="{00000000-0005-0000-0000-0000F7080000}"/>
    <cellStyle name="Note 45_TRAFO" xfId="2288" xr:uid="{00000000-0005-0000-0000-0000F8080000}"/>
    <cellStyle name="Note 46" xfId="2289" xr:uid="{00000000-0005-0000-0000-0000F9080000}"/>
    <cellStyle name="Note 46 2" xfId="2290" xr:uid="{00000000-0005-0000-0000-0000FA080000}"/>
    <cellStyle name="Note 46 2 2" xfId="2291" xr:uid="{00000000-0005-0000-0000-0000FB080000}"/>
    <cellStyle name="Note 46 3" xfId="2292" xr:uid="{00000000-0005-0000-0000-0000FC080000}"/>
    <cellStyle name="Note 46_TRAFO" xfId="2293" xr:uid="{00000000-0005-0000-0000-0000FD080000}"/>
    <cellStyle name="Note 47" xfId="2294" xr:uid="{00000000-0005-0000-0000-0000FE080000}"/>
    <cellStyle name="Note 47 2" xfId="2295" xr:uid="{00000000-0005-0000-0000-0000FF080000}"/>
    <cellStyle name="Note 47 2 2" xfId="2296" xr:uid="{00000000-0005-0000-0000-000000090000}"/>
    <cellStyle name="Note 47 3" xfId="2297" xr:uid="{00000000-0005-0000-0000-000001090000}"/>
    <cellStyle name="Note 47_TRAFO" xfId="2298" xr:uid="{00000000-0005-0000-0000-000002090000}"/>
    <cellStyle name="Note 48" xfId="2299" xr:uid="{00000000-0005-0000-0000-000003090000}"/>
    <cellStyle name="Note 48 2" xfId="2300" xr:uid="{00000000-0005-0000-0000-000004090000}"/>
    <cellStyle name="Note 48 2 2" xfId="2301" xr:uid="{00000000-0005-0000-0000-000005090000}"/>
    <cellStyle name="Note 48 3" xfId="2302" xr:uid="{00000000-0005-0000-0000-000006090000}"/>
    <cellStyle name="Note 48_TRAFO" xfId="2303" xr:uid="{00000000-0005-0000-0000-000007090000}"/>
    <cellStyle name="Note 49" xfId="2304" xr:uid="{00000000-0005-0000-0000-000008090000}"/>
    <cellStyle name="Note 49 2" xfId="2305" xr:uid="{00000000-0005-0000-0000-000009090000}"/>
    <cellStyle name="Note 49 2 2" xfId="2306" xr:uid="{00000000-0005-0000-0000-00000A090000}"/>
    <cellStyle name="Note 49 3" xfId="2307" xr:uid="{00000000-0005-0000-0000-00000B090000}"/>
    <cellStyle name="Note 49_TRAFO" xfId="2308" xr:uid="{00000000-0005-0000-0000-00000C090000}"/>
    <cellStyle name="Note 5" xfId="2309" xr:uid="{00000000-0005-0000-0000-00000D090000}"/>
    <cellStyle name="Note 5 2" xfId="2310" xr:uid="{00000000-0005-0000-0000-00000E090000}"/>
    <cellStyle name="Note 5 2 2" xfId="2311" xr:uid="{00000000-0005-0000-0000-00000F090000}"/>
    <cellStyle name="Note 5 3" xfId="2312" xr:uid="{00000000-0005-0000-0000-000010090000}"/>
    <cellStyle name="Note 5_TRAFO" xfId="2313" xr:uid="{00000000-0005-0000-0000-000011090000}"/>
    <cellStyle name="Note 50" xfId="2314" xr:uid="{00000000-0005-0000-0000-000012090000}"/>
    <cellStyle name="Note 50 2" xfId="2315" xr:uid="{00000000-0005-0000-0000-000013090000}"/>
    <cellStyle name="Note 50 2 2" xfId="2316" xr:uid="{00000000-0005-0000-0000-000014090000}"/>
    <cellStyle name="Note 50 3" xfId="2317" xr:uid="{00000000-0005-0000-0000-000015090000}"/>
    <cellStyle name="Note 50_TRAFO" xfId="2318" xr:uid="{00000000-0005-0000-0000-000016090000}"/>
    <cellStyle name="Note 51" xfId="2319" xr:uid="{00000000-0005-0000-0000-000017090000}"/>
    <cellStyle name="Note 51 2" xfId="2320" xr:uid="{00000000-0005-0000-0000-000018090000}"/>
    <cellStyle name="Note 51 2 2" xfId="2321" xr:uid="{00000000-0005-0000-0000-000019090000}"/>
    <cellStyle name="Note 51 3" xfId="2322" xr:uid="{00000000-0005-0000-0000-00001A090000}"/>
    <cellStyle name="Note 51_TRAFO" xfId="2323" xr:uid="{00000000-0005-0000-0000-00001B090000}"/>
    <cellStyle name="Note 52" xfId="2324" xr:uid="{00000000-0005-0000-0000-00001C090000}"/>
    <cellStyle name="Note 52 2" xfId="2325" xr:uid="{00000000-0005-0000-0000-00001D090000}"/>
    <cellStyle name="Note 52 2 2" xfId="2326" xr:uid="{00000000-0005-0000-0000-00001E090000}"/>
    <cellStyle name="Note 52 3" xfId="2327" xr:uid="{00000000-0005-0000-0000-00001F090000}"/>
    <cellStyle name="Note 52_TRAFO" xfId="2328" xr:uid="{00000000-0005-0000-0000-000020090000}"/>
    <cellStyle name="Note 53" xfId="2329" xr:uid="{00000000-0005-0000-0000-000021090000}"/>
    <cellStyle name="Note 53 2" xfId="2330" xr:uid="{00000000-0005-0000-0000-000022090000}"/>
    <cellStyle name="Note 53 2 2" xfId="2331" xr:uid="{00000000-0005-0000-0000-000023090000}"/>
    <cellStyle name="Note 53 3" xfId="2332" xr:uid="{00000000-0005-0000-0000-000024090000}"/>
    <cellStyle name="Note 53_TRAFO" xfId="2333" xr:uid="{00000000-0005-0000-0000-000025090000}"/>
    <cellStyle name="Note 54" xfId="2334" xr:uid="{00000000-0005-0000-0000-000026090000}"/>
    <cellStyle name="Note 54 2" xfId="2335" xr:uid="{00000000-0005-0000-0000-000027090000}"/>
    <cellStyle name="Note 54 2 2" xfId="2336" xr:uid="{00000000-0005-0000-0000-000028090000}"/>
    <cellStyle name="Note 54 3" xfId="2337" xr:uid="{00000000-0005-0000-0000-000029090000}"/>
    <cellStyle name="Note 54_TRAFO" xfId="2338" xr:uid="{00000000-0005-0000-0000-00002A090000}"/>
    <cellStyle name="Note 55" xfId="2339" xr:uid="{00000000-0005-0000-0000-00002B090000}"/>
    <cellStyle name="Note 55 2" xfId="2340" xr:uid="{00000000-0005-0000-0000-00002C090000}"/>
    <cellStyle name="Note 55 2 2" xfId="2341" xr:uid="{00000000-0005-0000-0000-00002D090000}"/>
    <cellStyle name="Note 55 3" xfId="2342" xr:uid="{00000000-0005-0000-0000-00002E090000}"/>
    <cellStyle name="Note 55_TRAFO" xfId="2343" xr:uid="{00000000-0005-0000-0000-00002F090000}"/>
    <cellStyle name="Note 56" xfId="2344" xr:uid="{00000000-0005-0000-0000-000030090000}"/>
    <cellStyle name="Note 56 2" xfId="2345" xr:uid="{00000000-0005-0000-0000-000031090000}"/>
    <cellStyle name="Note 56 2 2" xfId="2346" xr:uid="{00000000-0005-0000-0000-000032090000}"/>
    <cellStyle name="Note 56 3" xfId="2347" xr:uid="{00000000-0005-0000-0000-000033090000}"/>
    <cellStyle name="Note 56_TRAFO" xfId="2348" xr:uid="{00000000-0005-0000-0000-000034090000}"/>
    <cellStyle name="Note 57" xfId="2349" xr:uid="{00000000-0005-0000-0000-000035090000}"/>
    <cellStyle name="Note 57 2" xfId="2350" xr:uid="{00000000-0005-0000-0000-000036090000}"/>
    <cellStyle name="Note 57 2 2" xfId="2351" xr:uid="{00000000-0005-0000-0000-000037090000}"/>
    <cellStyle name="Note 57 3" xfId="2352" xr:uid="{00000000-0005-0000-0000-000038090000}"/>
    <cellStyle name="Note 57_TRAFO" xfId="2353" xr:uid="{00000000-0005-0000-0000-000039090000}"/>
    <cellStyle name="Note 58" xfId="2354" xr:uid="{00000000-0005-0000-0000-00003A090000}"/>
    <cellStyle name="Note 58 2" xfId="2355" xr:uid="{00000000-0005-0000-0000-00003B090000}"/>
    <cellStyle name="Note 58 2 2" xfId="2356" xr:uid="{00000000-0005-0000-0000-00003C090000}"/>
    <cellStyle name="Note 58 3" xfId="2357" xr:uid="{00000000-0005-0000-0000-00003D090000}"/>
    <cellStyle name="Note 58_TRAFO" xfId="2358" xr:uid="{00000000-0005-0000-0000-00003E090000}"/>
    <cellStyle name="Note 59" xfId="2359" xr:uid="{00000000-0005-0000-0000-00003F090000}"/>
    <cellStyle name="Note 59 2" xfId="2360" xr:uid="{00000000-0005-0000-0000-000040090000}"/>
    <cellStyle name="Note 59 2 2" xfId="2361" xr:uid="{00000000-0005-0000-0000-000041090000}"/>
    <cellStyle name="Note 59 3" xfId="2362" xr:uid="{00000000-0005-0000-0000-000042090000}"/>
    <cellStyle name="Note 59_TRAFO" xfId="2363" xr:uid="{00000000-0005-0000-0000-000043090000}"/>
    <cellStyle name="Note 6" xfId="2364" xr:uid="{00000000-0005-0000-0000-000044090000}"/>
    <cellStyle name="Note 6 2" xfId="2365" xr:uid="{00000000-0005-0000-0000-000045090000}"/>
    <cellStyle name="Note 6 2 2" xfId="2366" xr:uid="{00000000-0005-0000-0000-000046090000}"/>
    <cellStyle name="Note 6 3" xfId="2367" xr:uid="{00000000-0005-0000-0000-000047090000}"/>
    <cellStyle name="Note 6_TRAFO" xfId="2368" xr:uid="{00000000-0005-0000-0000-000048090000}"/>
    <cellStyle name="Note 60" xfId="2369" xr:uid="{00000000-0005-0000-0000-000049090000}"/>
    <cellStyle name="Note 60 2" xfId="2370" xr:uid="{00000000-0005-0000-0000-00004A090000}"/>
    <cellStyle name="Note 60 2 2" xfId="2371" xr:uid="{00000000-0005-0000-0000-00004B090000}"/>
    <cellStyle name="Note 60 3" xfId="2372" xr:uid="{00000000-0005-0000-0000-00004C090000}"/>
    <cellStyle name="Note 60_TRAFO" xfId="2373" xr:uid="{00000000-0005-0000-0000-00004D090000}"/>
    <cellStyle name="Note 61" xfId="2374" xr:uid="{00000000-0005-0000-0000-00004E090000}"/>
    <cellStyle name="Note 61 2" xfId="2375" xr:uid="{00000000-0005-0000-0000-00004F090000}"/>
    <cellStyle name="Note 61 2 2" xfId="2376" xr:uid="{00000000-0005-0000-0000-000050090000}"/>
    <cellStyle name="Note 61 3" xfId="2377" xr:uid="{00000000-0005-0000-0000-000051090000}"/>
    <cellStyle name="Note 61_TRAFO" xfId="2378" xr:uid="{00000000-0005-0000-0000-000052090000}"/>
    <cellStyle name="Note 62" xfId="2379" xr:uid="{00000000-0005-0000-0000-000053090000}"/>
    <cellStyle name="Note 62 2" xfId="2380" xr:uid="{00000000-0005-0000-0000-000054090000}"/>
    <cellStyle name="Note 62 2 2" xfId="2381" xr:uid="{00000000-0005-0000-0000-000055090000}"/>
    <cellStyle name="Note 62 3" xfId="2382" xr:uid="{00000000-0005-0000-0000-000056090000}"/>
    <cellStyle name="Note 62_TRAFO" xfId="2383" xr:uid="{00000000-0005-0000-0000-000057090000}"/>
    <cellStyle name="Note 63" xfId="2384" xr:uid="{00000000-0005-0000-0000-000058090000}"/>
    <cellStyle name="Note 63 2" xfId="2385" xr:uid="{00000000-0005-0000-0000-000059090000}"/>
    <cellStyle name="Note 63 2 2" xfId="2386" xr:uid="{00000000-0005-0000-0000-00005A090000}"/>
    <cellStyle name="Note 63 3" xfId="2387" xr:uid="{00000000-0005-0000-0000-00005B090000}"/>
    <cellStyle name="Note 63_TRAFO" xfId="2388" xr:uid="{00000000-0005-0000-0000-00005C090000}"/>
    <cellStyle name="Note 64" xfId="2389" xr:uid="{00000000-0005-0000-0000-00005D090000}"/>
    <cellStyle name="Note 64 2" xfId="2390" xr:uid="{00000000-0005-0000-0000-00005E090000}"/>
    <cellStyle name="Note 64 2 2" xfId="2391" xr:uid="{00000000-0005-0000-0000-00005F090000}"/>
    <cellStyle name="Note 64 3" xfId="2392" xr:uid="{00000000-0005-0000-0000-000060090000}"/>
    <cellStyle name="Note 64_TRAFO" xfId="2393" xr:uid="{00000000-0005-0000-0000-000061090000}"/>
    <cellStyle name="Note 65" xfId="2394" xr:uid="{00000000-0005-0000-0000-000062090000}"/>
    <cellStyle name="Note 65 2" xfId="2395" xr:uid="{00000000-0005-0000-0000-000063090000}"/>
    <cellStyle name="Note 65 2 2" xfId="2396" xr:uid="{00000000-0005-0000-0000-000064090000}"/>
    <cellStyle name="Note 65 3" xfId="2397" xr:uid="{00000000-0005-0000-0000-000065090000}"/>
    <cellStyle name="Note 65_TRAFO" xfId="2398" xr:uid="{00000000-0005-0000-0000-000066090000}"/>
    <cellStyle name="Note 66" xfId="2399" xr:uid="{00000000-0005-0000-0000-000067090000}"/>
    <cellStyle name="Note 66 2" xfId="2400" xr:uid="{00000000-0005-0000-0000-000068090000}"/>
    <cellStyle name="Note 66 2 2" xfId="2401" xr:uid="{00000000-0005-0000-0000-000069090000}"/>
    <cellStyle name="Note 66 3" xfId="2402" xr:uid="{00000000-0005-0000-0000-00006A090000}"/>
    <cellStyle name="Note 66_TRAFO" xfId="2403" xr:uid="{00000000-0005-0000-0000-00006B090000}"/>
    <cellStyle name="Note 67" xfId="2404" xr:uid="{00000000-0005-0000-0000-00006C090000}"/>
    <cellStyle name="Note 67 2" xfId="2405" xr:uid="{00000000-0005-0000-0000-00006D090000}"/>
    <cellStyle name="Note 67 2 2" xfId="2406" xr:uid="{00000000-0005-0000-0000-00006E090000}"/>
    <cellStyle name="Note 67 3" xfId="2407" xr:uid="{00000000-0005-0000-0000-00006F090000}"/>
    <cellStyle name="Note 67_TRAFO" xfId="2408" xr:uid="{00000000-0005-0000-0000-000070090000}"/>
    <cellStyle name="Note 68" xfId="2409" xr:uid="{00000000-0005-0000-0000-000071090000}"/>
    <cellStyle name="Note 68 2" xfId="2410" xr:uid="{00000000-0005-0000-0000-000072090000}"/>
    <cellStyle name="Note 68 2 2" xfId="2411" xr:uid="{00000000-0005-0000-0000-000073090000}"/>
    <cellStyle name="Note 68 3" xfId="2412" xr:uid="{00000000-0005-0000-0000-000074090000}"/>
    <cellStyle name="Note 68_TRAFO" xfId="2413" xr:uid="{00000000-0005-0000-0000-000075090000}"/>
    <cellStyle name="Note 69" xfId="2414" xr:uid="{00000000-0005-0000-0000-000076090000}"/>
    <cellStyle name="Note 69 2" xfId="2415" xr:uid="{00000000-0005-0000-0000-000077090000}"/>
    <cellStyle name="Note 69 2 2" xfId="2416" xr:uid="{00000000-0005-0000-0000-000078090000}"/>
    <cellStyle name="Note 69 3" xfId="2417" xr:uid="{00000000-0005-0000-0000-000079090000}"/>
    <cellStyle name="Note 69_TRAFO" xfId="2418" xr:uid="{00000000-0005-0000-0000-00007A090000}"/>
    <cellStyle name="Note 7" xfId="2419" xr:uid="{00000000-0005-0000-0000-00007B090000}"/>
    <cellStyle name="Note 7 2" xfId="2420" xr:uid="{00000000-0005-0000-0000-00007C090000}"/>
    <cellStyle name="Note 7 2 2" xfId="2421" xr:uid="{00000000-0005-0000-0000-00007D090000}"/>
    <cellStyle name="Note 7 3" xfId="2422" xr:uid="{00000000-0005-0000-0000-00007E090000}"/>
    <cellStyle name="Note 7_TRAFO" xfId="2423" xr:uid="{00000000-0005-0000-0000-00007F090000}"/>
    <cellStyle name="Note 70" xfId="2424" xr:uid="{00000000-0005-0000-0000-000080090000}"/>
    <cellStyle name="Note 70 2" xfId="2425" xr:uid="{00000000-0005-0000-0000-000081090000}"/>
    <cellStyle name="Note 70 2 2" xfId="2426" xr:uid="{00000000-0005-0000-0000-000082090000}"/>
    <cellStyle name="Note 70 3" xfId="2427" xr:uid="{00000000-0005-0000-0000-000083090000}"/>
    <cellStyle name="Note 70_TRAFO" xfId="2428" xr:uid="{00000000-0005-0000-0000-000084090000}"/>
    <cellStyle name="Note 71" xfId="2429" xr:uid="{00000000-0005-0000-0000-000085090000}"/>
    <cellStyle name="Note 71 2" xfId="2430" xr:uid="{00000000-0005-0000-0000-000086090000}"/>
    <cellStyle name="Note 71 2 2" xfId="2431" xr:uid="{00000000-0005-0000-0000-000087090000}"/>
    <cellStyle name="Note 71 3" xfId="2432" xr:uid="{00000000-0005-0000-0000-000088090000}"/>
    <cellStyle name="Note 71_TRAFO" xfId="2433" xr:uid="{00000000-0005-0000-0000-000089090000}"/>
    <cellStyle name="Note 72" xfId="2434" xr:uid="{00000000-0005-0000-0000-00008A090000}"/>
    <cellStyle name="Note 72 2" xfId="2435" xr:uid="{00000000-0005-0000-0000-00008B090000}"/>
    <cellStyle name="Note 72 2 2" xfId="2436" xr:uid="{00000000-0005-0000-0000-00008C090000}"/>
    <cellStyle name="Note 72 3" xfId="2437" xr:uid="{00000000-0005-0000-0000-00008D090000}"/>
    <cellStyle name="Note 72_TRAFO" xfId="2438" xr:uid="{00000000-0005-0000-0000-00008E090000}"/>
    <cellStyle name="Note 73" xfId="2439" xr:uid="{00000000-0005-0000-0000-00008F090000}"/>
    <cellStyle name="Note 73 2" xfId="2440" xr:uid="{00000000-0005-0000-0000-000090090000}"/>
    <cellStyle name="Note 73 2 2" xfId="2441" xr:uid="{00000000-0005-0000-0000-000091090000}"/>
    <cellStyle name="Note 73 3" xfId="2442" xr:uid="{00000000-0005-0000-0000-000092090000}"/>
    <cellStyle name="Note 73_TRAFO" xfId="2443" xr:uid="{00000000-0005-0000-0000-000093090000}"/>
    <cellStyle name="Note 74" xfId="2444" xr:uid="{00000000-0005-0000-0000-000094090000}"/>
    <cellStyle name="Note 74 2" xfId="2445" xr:uid="{00000000-0005-0000-0000-000095090000}"/>
    <cellStyle name="Note 74 2 2" xfId="2446" xr:uid="{00000000-0005-0000-0000-000096090000}"/>
    <cellStyle name="Note 74 3" xfId="2447" xr:uid="{00000000-0005-0000-0000-000097090000}"/>
    <cellStyle name="Note 74_TRAFO" xfId="2448" xr:uid="{00000000-0005-0000-0000-000098090000}"/>
    <cellStyle name="Note 75" xfId="2449" xr:uid="{00000000-0005-0000-0000-000099090000}"/>
    <cellStyle name="Note 75 2" xfId="2450" xr:uid="{00000000-0005-0000-0000-00009A090000}"/>
    <cellStyle name="Note 75 2 2" xfId="2451" xr:uid="{00000000-0005-0000-0000-00009B090000}"/>
    <cellStyle name="Note 75 3" xfId="2452" xr:uid="{00000000-0005-0000-0000-00009C090000}"/>
    <cellStyle name="Note 75_TRAFO" xfId="2453" xr:uid="{00000000-0005-0000-0000-00009D090000}"/>
    <cellStyle name="Note 76" xfId="2454" xr:uid="{00000000-0005-0000-0000-00009E090000}"/>
    <cellStyle name="Note 76 2" xfId="2455" xr:uid="{00000000-0005-0000-0000-00009F090000}"/>
    <cellStyle name="Note 76 2 2" xfId="2456" xr:uid="{00000000-0005-0000-0000-0000A0090000}"/>
    <cellStyle name="Note 76 3" xfId="2457" xr:uid="{00000000-0005-0000-0000-0000A1090000}"/>
    <cellStyle name="Note 76_TRAFO" xfId="2458" xr:uid="{00000000-0005-0000-0000-0000A2090000}"/>
    <cellStyle name="Note 77" xfId="2459" xr:uid="{00000000-0005-0000-0000-0000A3090000}"/>
    <cellStyle name="Note 77 2" xfId="2460" xr:uid="{00000000-0005-0000-0000-0000A4090000}"/>
    <cellStyle name="Note 77 2 2" xfId="2461" xr:uid="{00000000-0005-0000-0000-0000A5090000}"/>
    <cellStyle name="Note 77 3" xfId="2462" xr:uid="{00000000-0005-0000-0000-0000A6090000}"/>
    <cellStyle name="Note 77_TRAFO" xfId="2463" xr:uid="{00000000-0005-0000-0000-0000A7090000}"/>
    <cellStyle name="Note 78" xfId="2464" xr:uid="{00000000-0005-0000-0000-0000A8090000}"/>
    <cellStyle name="Note 78 2" xfId="2465" xr:uid="{00000000-0005-0000-0000-0000A9090000}"/>
    <cellStyle name="Note 78 2 2" xfId="2466" xr:uid="{00000000-0005-0000-0000-0000AA090000}"/>
    <cellStyle name="Note 78 3" xfId="2467" xr:uid="{00000000-0005-0000-0000-0000AB090000}"/>
    <cellStyle name="Note 78_TRAFO" xfId="2468" xr:uid="{00000000-0005-0000-0000-0000AC090000}"/>
    <cellStyle name="Note 8" xfId="2469" xr:uid="{00000000-0005-0000-0000-0000AD090000}"/>
    <cellStyle name="Note 8 2" xfId="2470" xr:uid="{00000000-0005-0000-0000-0000AE090000}"/>
    <cellStyle name="Note 8 2 2" xfId="2471" xr:uid="{00000000-0005-0000-0000-0000AF090000}"/>
    <cellStyle name="Note 8 3" xfId="2472" xr:uid="{00000000-0005-0000-0000-0000B0090000}"/>
    <cellStyle name="Note 8_TRAFO" xfId="2473" xr:uid="{00000000-0005-0000-0000-0000B1090000}"/>
    <cellStyle name="Note 9" xfId="2474" xr:uid="{00000000-0005-0000-0000-0000B2090000}"/>
    <cellStyle name="Note 9 2" xfId="2475" xr:uid="{00000000-0005-0000-0000-0000B3090000}"/>
    <cellStyle name="Note 9 2 2" xfId="2476" xr:uid="{00000000-0005-0000-0000-0000B4090000}"/>
    <cellStyle name="Note 9 3" xfId="2477" xr:uid="{00000000-0005-0000-0000-0000B5090000}"/>
    <cellStyle name="Note 9_TRAFO" xfId="2478" xr:uid="{00000000-0005-0000-0000-0000B6090000}"/>
    <cellStyle name="Output" xfId="2479" builtinId="21" customBuiltin="1"/>
    <cellStyle name="Output 10" xfId="2480" xr:uid="{00000000-0005-0000-0000-0000B8090000}"/>
    <cellStyle name="Output 10 2" xfId="2481" xr:uid="{00000000-0005-0000-0000-0000B9090000}"/>
    <cellStyle name="Output 11" xfId="2482" xr:uid="{00000000-0005-0000-0000-0000BA090000}"/>
    <cellStyle name="Output 11 2" xfId="2483" xr:uid="{00000000-0005-0000-0000-0000BB090000}"/>
    <cellStyle name="Output 12" xfId="2484" xr:uid="{00000000-0005-0000-0000-0000BC090000}"/>
    <cellStyle name="Output 12 2" xfId="2485" xr:uid="{00000000-0005-0000-0000-0000BD090000}"/>
    <cellStyle name="Output 13" xfId="2486" xr:uid="{00000000-0005-0000-0000-0000BE090000}"/>
    <cellStyle name="Output 13 2" xfId="2487" xr:uid="{00000000-0005-0000-0000-0000BF090000}"/>
    <cellStyle name="Output 14" xfId="2488" xr:uid="{00000000-0005-0000-0000-0000C0090000}"/>
    <cellStyle name="Output 14 2" xfId="2489" xr:uid="{00000000-0005-0000-0000-0000C1090000}"/>
    <cellStyle name="Output 15" xfId="2490" xr:uid="{00000000-0005-0000-0000-0000C2090000}"/>
    <cellStyle name="Output 15 2" xfId="2491" xr:uid="{00000000-0005-0000-0000-0000C3090000}"/>
    <cellStyle name="Output 16" xfId="2492" xr:uid="{00000000-0005-0000-0000-0000C4090000}"/>
    <cellStyle name="Output 16 2" xfId="2493" xr:uid="{00000000-0005-0000-0000-0000C5090000}"/>
    <cellStyle name="Output 2" xfId="2494" xr:uid="{00000000-0005-0000-0000-0000C6090000}"/>
    <cellStyle name="Output 2 2" xfId="2495" xr:uid="{00000000-0005-0000-0000-0000C7090000}"/>
    <cellStyle name="Output 2 2 2" xfId="2496" xr:uid="{00000000-0005-0000-0000-0000C8090000}"/>
    <cellStyle name="Output 2 3" xfId="2497" xr:uid="{00000000-0005-0000-0000-0000C9090000}"/>
    <cellStyle name="Output 2 3 2" xfId="2498" xr:uid="{00000000-0005-0000-0000-0000CA090000}"/>
    <cellStyle name="Output 2 4" xfId="2499" xr:uid="{00000000-0005-0000-0000-0000CB090000}"/>
    <cellStyle name="Output 3" xfId="2500" xr:uid="{00000000-0005-0000-0000-0000CC090000}"/>
    <cellStyle name="Output 3 2" xfId="2501" xr:uid="{00000000-0005-0000-0000-0000CD090000}"/>
    <cellStyle name="Output 4" xfId="2502" xr:uid="{00000000-0005-0000-0000-0000CE090000}"/>
    <cellStyle name="Output 4 2" xfId="2503" xr:uid="{00000000-0005-0000-0000-0000CF090000}"/>
    <cellStyle name="Output 5" xfId="2504" xr:uid="{00000000-0005-0000-0000-0000D0090000}"/>
    <cellStyle name="Output 5 2" xfId="2505" xr:uid="{00000000-0005-0000-0000-0000D1090000}"/>
    <cellStyle name="Output 6" xfId="2506" xr:uid="{00000000-0005-0000-0000-0000D2090000}"/>
    <cellStyle name="Output 6 2" xfId="2507" xr:uid="{00000000-0005-0000-0000-0000D3090000}"/>
    <cellStyle name="Output 7" xfId="2508" xr:uid="{00000000-0005-0000-0000-0000D4090000}"/>
    <cellStyle name="Output 7 2" xfId="2509" xr:uid="{00000000-0005-0000-0000-0000D5090000}"/>
    <cellStyle name="Output 8" xfId="2510" xr:uid="{00000000-0005-0000-0000-0000D6090000}"/>
    <cellStyle name="Output 8 2" xfId="2511" xr:uid="{00000000-0005-0000-0000-0000D7090000}"/>
    <cellStyle name="Output 9" xfId="2512" xr:uid="{00000000-0005-0000-0000-0000D8090000}"/>
    <cellStyle name="Output 9 2" xfId="2513" xr:uid="{00000000-0005-0000-0000-0000D9090000}"/>
    <cellStyle name="Percent" xfId="2675" builtinId="5"/>
    <cellStyle name="Percent [0]" xfId="2514" xr:uid="{00000000-0005-0000-0000-0000DB090000}"/>
    <cellStyle name="Percent [0] 2" xfId="2515" xr:uid="{00000000-0005-0000-0000-0000DC090000}"/>
    <cellStyle name="Percent [00]" xfId="2516" xr:uid="{00000000-0005-0000-0000-0000DD090000}"/>
    <cellStyle name="Percent [00] 2" xfId="2517" xr:uid="{00000000-0005-0000-0000-0000DE090000}"/>
    <cellStyle name="Percent [2]" xfId="2518" xr:uid="{00000000-0005-0000-0000-0000DF090000}"/>
    <cellStyle name="Percent [2] 2" xfId="2519" xr:uid="{00000000-0005-0000-0000-0000E0090000}"/>
    <cellStyle name="Percent 10" xfId="2520" xr:uid="{00000000-0005-0000-0000-0000E1090000}"/>
    <cellStyle name="Percent 11" xfId="2521" xr:uid="{00000000-0005-0000-0000-0000E2090000}"/>
    <cellStyle name="Percent 11 2" xfId="2671" xr:uid="{00000000-0005-0000-0000-0000E3090000}"/>
    <cellStyle name="Percent 2" xfId="2522" xr:uid="{00000000-0005-0000-0000-0000E4090000}"/>
    <cellStyle name="Percent 2 2" xfId="2523" xr:uid="{00000000-0005-0000-0000-0000E5090000}"/>
    <cellStyle name="Percent 2 2 2" xfId="2524" xr:uid="{00000000-0005-0000-0000-0000E6090000}"/>
    <cellStyle name="Percent 2 2 2 2" xfId="2525" xr:uid="{00000000-0005-0000-0000-0000E7090000}"/>
    <cellStyle name="Percent 2 2 2 2 2" xfId="2526" xr:uid="{00000000-0005-0000-0000-0000E8090000}"/>
    <cellStyle name="Percent 2 2 2 2 2 2" xfId="2527" xr:uid="{00000000-0005-0000-0000-0000E9090000}"/>
    <cellStyle name="Percent 2 2 2 2 2 3" xfId="2528" xr:uid="{00000000-0005-0000-0000-0000EA090000}"/>
    <cellStyle name="Percent 2 2 2 2 2 4" xfId="2529" xr:uid="{00000000-0005-0000-0000-0000EB090000}"/>
    <cellStyle name="Percent 2 2 2 2 2 5" xfId="2530" xr:uid="{00000000-0005-0000-0000-0000EC090000}"/>
    <cellStyle name="Percent 2 2 2 2 3" xfId="2531" xr:uid="{00000000-0005-0000-0000-0000ED090000}"/>
    <cellStyle name="Percent 2 2 2 2 4" xfId="2532" xr:uid="{00000000-0005-0000-0000-0000EE090000}"/>
    <cellStyle name="Percent 2 2 2 2 5" xfId="2533" xr:uid="{00000000-0005-0000-0000-0000EF090000}"/>
    <cellStyle name="Percent 2 2 2 3" xfId="2534" xr:uid="{00000000-0005-0000-0000-0000F0090000}"/>
    <cellStyle name="Percent 2 2 2 4" xfId="2535" xr:uid="{00000000-0005-0000-0000-0000F1090000}"/>
    <cellStyle name="Percent 2 2 2 5" xfId="2536" xr:uid="{00000000-0005-0000-0000-0000F2090000}"/>
    <cellStyle name="Percent 2 2 2 6" xfId="2537" xr:uid="{00000000-0005-0000-0000-0000F3090000}"/>
    <cellStyle name="Percent 2 2 2 7" xfId="2538" xr:uid="{00000000-0005-0000-0000-0000F4090000}"/>
    <cellStyle name="Percent 2 2 3" xfId="2539" xr:uid="{00000000-0005-0000-0000-0000F5090000}"/>
    <cellStyle name="Percent 2 2 4" xfId="2540" xr:uid="{00000000-0005-0000-0000-0000F6090000}"/>
    <cellStyle name="Percent 2 2 5" xfId="2541" xr:uid="{00000000-0005-0000-0000-0000F7090000}"/>
    <cellStyle name="Percent 2 2 6" xfId="2542" xr:uid="{00000000-0005-0000-0000-0000F8090000}"/>
    <cellStyle name="Percent 2 3" xfId="2543" xr:uid="{00000000-0005-0000-0000-0000F9090000}"/>
    <cellStyle name="Percent 2 3 2" xfId="2544" xr:uid="{00000000-0005-0000-0000-0000FA090000}"/>
    <cellStyle name="Percent 2 3 2 2" xfId="2545" xr:uid="{00000000-0005-0000-0000-0000FB090000}"/>
    <cellStyle name="Percent 2 4" xfId="2546" xr:uid="{00000000-0005-0000-0000-0000FC090000}"/>
    <cellStyle name="Percent 2 5" xfId="2547" xr:uid="{00000000-0005-0000-0000-0000FD090000}"/>
    <cellStyle name="Percent 2 6" xfId="2548" xr:uid="{00000000-0005-0000-0000-0000FE090000}"/>
    <cellStyle name="Percent 2 7" xfId="2549" xr:uid="{00000000-0005-0000-0000-0000FF090000}"/>
    <cellStyle name="Percent 3" xfId="2550" xr:uid="{00000000-0005-0000-0000-0000000A0000}"/>
    <cellStyle name="Percent 3 2" xfId="2551" xr:uid="{00000000-0005-0000-0000-0000010A0000}"/>
    <cellStyle name="Percent 4" xfId="2552" xr:uid="{00000000-0005-0000-0000-0000020A0000}"/>
    <cellStyle name="Percent 4 2" xfId="2553" xr:uid="{00000000-0005-0000-0000-0000030A0000}"/>
    <cellStyle name="Percent 4 2 2" xfId="2554" xr:uid="{00000000-0005-0000-0000-0000040A0000}"/>
    <cellStyle name="Percent 5" xfId="2555" xr:uid="{00000000-0005-0000-0000-0000050A0000}"/>
    <cellStyle name="Percent 5 2" xfId="2556" xr:uid="{00000000-0005-0000-0000-0000060A0000}"/>
    <cellStyle name="Percent 5 2 2" xfId="2557" xr:uid="{00000000-0005-0000-0000-0000070A0000}"/>
    <cellStyle name="Percent 5 2 3" xfId="2558" xr:uid="{00000000-0005-0000-0000-0000080A0000}"/>
    <cellStyle name="Percent 5 2 4" xfId="2559" xr:uid="{00000000-0005-0000-0000-0000090A0000}"/>
    <cellStyle name="Percent 5 2 5" xfId="2560" xr:uid="{00000000-0005-0000-0000-00000A0A0000}"/>
    <cellStyle name="Percent 5 2 6" xfId="2561" xr:uid="{00000000-0005-0000-0000-00000B0A0000}"/>
    <cellStyle name="Percent 5 2 6 2" xfId="2562" xr:uid="{00000000-0005-0000-0000-00000C0A0000}"/>
    <cellStyle name="Percent 5 3" xfId="2563" xr:uid="{00000000-0005-0000-0000-00000D0A0000}"/>
    <cellStyle name="Percent 5 4" xfId="2564" xr:uid="{00000000-0005-0000-0000-00000E0A0000}"/>
    <cellStyle name="Percent 5 5" xfId="2565" xr:uid="{00000000-0005-0000-0000-00000F0A0000}"/>
    <cellStyle name="Percent 6" xfId="2566" xr:uid="{00000000-0005-0000-0000-0000100A0000}"/>
    <cellStyle name="Percent 6 2" xfId="2567" xr:uid="{00000000-0005-0000-0000-0000110A0000}"/>
    <cellStyle name="Percent 7" xfId="2568" xr:uid="{00000000-0005-0000-0000-0000120A0000}"/>
    <cellStyle name="Percent 7 2" xfId="2569" xr:uid="{00000000-0005-0000-0000-0000130A0000}"/>
    <cellStyle name="Percent 7 2 2" xfId="2570" xr:uid="{00000000-0005-0000-0000-0000140A0000}"/>
    <cellStyle name="Percent 7 3" xfId="2571" xr:uid="{00000000-0005-0000-0000-0000150A0000}"/>
    <cellStyle name="Percent 8" xfId="2572" xr:uid="{00000000-0005-0000-0000-0000160A0000}"/>
    <cellStyle name="Percent 9" xfId="2573" xr:uid="{00000000-0005-0000-0000-0000170A0000}"/>
    <cellStyle name="Percent 9 2" xfId="2574" xr:uid="{00000000-0005-0000-0000-0000180A0000}"/>
    <cellStyle name="PrePop Currency (0)" xfId="2575" xr:uid="{00000000-0005-0000-0000-0000190A0000}"/>
    <cellStyle name="PrePop Currency (0) 2" xfId="2576" xr:uid="{00000000-0005-0000-0000-00001A0A0000}"/>
    <cellStyle name="PrePop Currency (2)" xfId="2577" xr:uid="{00000000-0005-0000-0000-00001B0A0000}"/>
    <cellStyle name="PrePop Currency (2) 2" xfId="2578" xr:uid="{00000000-0005-0000-0000-00001C0A0000}"/>
    <cellStyle name="PrePop Units (0)" xfId="2579" xr:uid="{00000000-0005-0000-0000-00001D0A0000}"/>
    <cellStyle name="PrePop Units (0) 2" xfId="2580" xr:uid="{00000000-0005-0000-0000-00001E0A0000}"/>
    <cellStyle name="PrePop Units (1)" xfId="2581" xr:uid="{00000000-0005-0000-0000-00001F0A0000}"/>
    <cellStyle name="PrePop Units (1) 2" xfId="2582" xr:uid="{00000000-0005-0000-0000-0000200A0000}"/>
    <cellStyle name="PrePop Units (2)" xfId="2583" xr:uid="{00000000-0005-0000-0000-0000210A0000}"/>
    <cellStyle name="PrePop Units (2) 2" xfId="2584" xr:uid="{00000000-0005-0000-0000-0000220A0000}"/>
    <cellStyle name="Reset range style to defaults" xfId="2585" xr:uid="{00000000-0005-0000-0000-0000230A0000}"/>
    <cellStyle name="RevList" xfId="2586" xr:uid="{00000000-0005-0000-0000-0000240A0000}"/>
    <cellStyle name="sbt2" xfId="2587" xr:uid="{00000000-0005-0000-0000-0000250A0000}"/>
    <cellStyle name="sbt2 2" xfId="2588" xr:uid="{00000000-0005-0000-0000-0000260A0000}"/>
    <cellStyle name="subt1" xfId="2589" xr:uid="{00000000-0005-0000-0000-0000270A0000}"/>
    <cellStyle name="subt1 2" xfId="2590" xr:uid="{00000000-0005-0000-0000-0000280A0000}"/>
    <cellStyle name="Subtotal" xfId="2591" xr:uid="{00000000-0005-0000-0000-0000290A0000}"/>
    <cellStyle name="Text Indent A" xfId="2592" xr:uid="{00000000-0005-0000-0000-00002A0A0000}"/>
    <cellStyle name="Text Indent B" xfId="2593" xr:uid="{00000000-0005-0000-0000-00002B0A0000}"/>
    <cellStyle name="Text Indent B 2" xfId="2594" xr:uid="{00000000-0005-0000-0000-00002C0A0000}"/>
    <cellStyle name="Text Indent C" xfId="2595" xr:uid="{00000000-0005-0000-0000-00002D0A0000}"/>
    <cellStyle name="Text Indent C 2" xfId="2596" xr:uid="{00000000-0005-0000-0000-00002E0A0000}"/>
    <cellStyle name="TIGA" xfId="2597" xr:uid="{00000000-0005-0000-0000-00002F0A0000}"/>
    <cellStyle name="Title" xfId="2598" builtinId="15" customBuiltin="1"/>
    <cellStyle name="Title 10" xfId="2599" xr:uid="{00000000-0005-0000-0000-0000310A0000}"/>
    <cellStyle name="Title 11" xfId="2600" xr:uid="{00000000-0005-0000-0000-0000320A0000}"/>
    <cellStyle name="Title 12" xfId="2601" xr:uid="{00000000-0005-0000-0000-0000330A0000}"/>
    <cellStyle name="Title 13" xfId="2602" xr:uid="{00000000-0005-0000-0000-0000340A0000}"/>
    <cellStyle name="Title 14" xfId="2603" xr:uid="{00000000-0005-0000-0000-0000350A0000}"/>
    <cellStyle name="Title 15" xfId="2604" xr:uid="{00000000-0005-0000-0000-0000360A0000}"/>
    <cellStyle name="Title 16" xfId="2605" xr:uid="{00000000-0005-0000-0000-0000370A0000}"/>
    <cellStyle name="Title 2" xfId="2606" xr:uid="{00000000-0005-0000-0000-0000380A0000}"/>
    <cellStyle name="Title 2 2" xfId="2607" xr:uid="{00000000-0005-0000-0000-0000390A0000}"/>
    <cellStyle name="Title 2 3" xfId="2608" xr:uid="{00000000-0005-0000-0000-00003A0A0000}"/>
    <cellStyle name="Title 3" xfId="2609" xr:uid="{00000000-0005-0000-0000-00003B0A0000}"/>
    <cellStyle name="Title 4" xfId="2610" xr:uid="{00000000-0005-0000-0000-00003C0A0000}"/>
    <cellStyle name="Title 5" xfId="2611" xr:uid="{00000000-0005-0000-0000-00003D0A0000}"/>
    <cellStyle name="Title 6" xfId="2612" xr:uid="{00000000-0005-0000-0000-00003E0A0000}"/>
    <cellStyle name="Title 7" xfId="2613" xr:uid="{00000000-0005-0000-0000-00003F0A0000}"/>
    <cellStyle name="Title 8" xfId="2614" xr:uid="{00000000-0005-0000-0000-0000400A0000}"/>
    <cellStyle name="Title 9" xfId="2615" xr:uid="{00000000-0005-0000-0000-0000410A0000}"/>
    <cellStyle name="Total" xfId="2616" builtinId="25" customBuiltin="1"/>
    <cellStyle name="Total 10" xfId="2617" xr:uid="{00000000-0005-0000-0000-0000430A0000}"/>
    <cellStyle name="Total 10 2" xfId="2618" xr:uid="{00000000-0005-0000-0000-0000440A0000}"/>
    <cellStyle name="Total 11" xfId="2619" xr:uid="{00000000-0005-0000-0000-0000450A0000}"/>
    <cellStyle name="Total 11 2" xfId="2620" xr:uid="{00000000-0005-0000-0000-0000460A0000}"/>
    <cellStyle name="Total 12" xfId="2621" xr:uid="{00000000-0005-0000-0000-0000470A0000}"/>
    <cellStyle name="Total 12 2" xfId="2622" xr:uid="{00000000-0005-0000-0000-0000480A0000}"/>
    <cellStyle name="Total 13" xfId="2623" xr:uid="{00000000-0005-0000-0000-0000490A0000}"/>
    <cellStyle name="Total 13 2" xfId="2624" xr:uid="{00000000-0005-0000-0000-00004A0A0000}"/>
    <cellStyle name="Total 14" xfId="2625" xr:uid="{00000000-0005-0000-0000-00004B0A0000}"/>
    <cellStyle name="Total 14 2" xfId="2626" xr:uid="{00000000-0005-0000-0000-00004C0A0000}"/>
    <cellStyle name="Total 15" xfId="2627" xr:uid="{00000000-0005-0000-0000-00004D0A0000}"/>
    <cellStyle name="Total 15 2" xfId="2628" xr:uid="{00000000-0005-0000-0000-00004E0A0000}"/>
    <cellStyle name="Total 16" xfId="2629" xr:uid="{00000000-0005-0000-0000-00004F0A0000}"/>
    <cellStyle name="Total 16 2" xfId="2630" xr:uid="{00000000-0005-0000-0000-0000500A0000}"/>
    <cellStyle name="Total 2" xfId="2631" xr:uid="{00000000-0005-0000-0000-0000510A0000}"/>
    <cellStyle name="Total 2 2" xfId="2632" xr:uid="{00000000-0005-0000-0000-0000520A0000}"/>
    <cellStyle name="Total 2 2 2" xfId="2633" xr:uid="{00000000-0005-0000-0000-0000530A0000}"/>
    <cellStyle name="Total 2 3" xfId="2634" xr:uid="{00000000-0005-0000-0000-0000540A0000}"/>
    <cellStyle name="Total 2 3 2" xfId="2635" xr:uid="{00000000-0005-0000-0000-0000550A0000}"/>
    <cellStyle name="Total 2 4" xfId="2636" xr:uid="{00000000-0005-0000-0000-0000560A0000}"/>
    <cellStyle name="Total 3" xfId="2637" xr:uid="{00000000-0005-0000-0000-0000570A0000}"/>
    <cellStyle name="Total 3 2" xfId="2638" xr:uid="{00000000-0005-0000-0000-0000580A0000}"/>
    <cellStyle name="Total 4" xfId="2639" xr:uid="{00000000-0005-0000-0000-0000590A0000}"/>
    <cellStyle name="Total 4 2" xfId="2640" xr:uid="{00000000-0005-0000-0000-00005A0A0000}"/>
    <cellStyle name="Total 5" xfId="2641" xr:uid="{00000000-0005-0000-0000-00005B0A0000}"/>
    <cellStyle name="Total 5 2" xfId="2642" xr:uid="{00000000-0005-0000-0000-00005C0A0000}"/>
    <cellStyle name="Total 6" xfId="2643" xr:uid="{00000000-0005-0000-0000-00005D0A0000}"/>
    <cellStyle name="Total 6 2" xfId="2644" xr:uid="{00000000-0005-0000-0000-00005E0A0000}"/>
    <cellStyle name="Total 7" xfId="2645" xr:uid="{00000000-0005-0000-0000-00005F0A0000}"/>
    <cellStyle name="Total 7 2" xfId="2646" xr:uid="{00000000-0005-0000-0000-0000600A0000}"/>
    <cellStyle name="Total 8" xfId="2647" xr:uid="{00000000-0005-0000-0000-0000610A0000}"/>
    <cellStyle name="Total 8 2" xfId="2648" xr:uid="{00000000-0005-0000-0000-0000620A0000}"/>
    <cellStyle name="Total 9" xfId="2649" xr:uid="{00000000-0005-0000-0000-0000630A0000}"/>
    <cellStyle name="Total 9 2" xfId="2650" xr:uid="{00000000-0005-0000-0000-0000640A0000}"/>
    <cellStyle name="Warning Text" xfId="2651" builtinId="11" customBuiltin="1"/>
    <cellStyle name="Warning Text 10" xfId="2652" xr:uid="{00000000-0005-0000-0000-0000660A0000}"/>
    <cellStyle name="Warning Text 11" xfId="2653" xr:uid="{00000000-0005-0000-0000-0000670A0000}"/>
    <cellStyle name="Warning Text 12" xfId="2654" xr:uid="{00000000-0005-0000-0000-0000680A0000}"/>
    <cellStyle name="Warning Text 13" xfId="2655" xr:uid="{00000000-0005-0000-0000-0000690A0000}"/>
    <cellStyle name="Warning Text 14" xfId="2656" xr:uid="{00000000-0005-0000-0000-00006A0A0000}"/>
    <cellStyle name="Warning Text 15" xfId="2657" xr:uid="{00000000-0005-0000-0000-00006B0A0000}"/>
    <cellStyle name="Warning Text 16" xfId="2658" xr:uid="{00000000-0005-0000-0000-00006C0A0000}"/>
    <cellStyle name="Warning Text 2" xfId="2659" xr:uid="{00000000-0005-0000-0000-00006D0A0000}"/>
    <cellStyle name="Warning Text 2 2" xfId="2660" xr:uid="{00000000-0005-0000-0000-00006E0A0000}"/>
    <cellStyle name="Warning Text 2 3" xfId="2661" xr:uid="{00000000-0005-0000-0000-00006F0A0000}"/>
    <cellStyle name="Warning Text 3" xfId="2662" xr:uid="{00000000-0005-0000-0000-0000700A0000}"/>
    <cellStyle name="Warning Text 4" xfId="2663" xr:uid="{00000000-0005-0000-0000-0000710A0000}"/>
    <cellStyle name="Warning Text 5" xfId="2664" xr:uid="{00000000-0005-0000-0000-0000720A0000}"/>
    <cellStyle name="Warning Text 6" xfId="2665" xr:uid="{00000000-0005-0000-0000-0000730A0000}"/>
    <cellStyle name="Warning Text 7" xfId="2666" xr:uid="{00000000-0005-0000-0000-0000740A0000}"/>
    <cellStyle name="Warning Text 8" xfId="2667" xr:uid="{00000000-0005-0000-0000-0000750A0000}"/>
    <cellStyle name="Warning Text 9" xfId="2668" xr:uid="{00000000-0005-0000-0000-0000760A0000}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0.22000000000000003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0.79859089234309044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24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12" Type="http://schemas.openxmlformats.org/officeDocument/2006/relationships/image" Target="../media/image23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11" Type="http://schemas.openxmlformats.org/officeDocument/2006/relationships/image" Target="../media/image22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2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00000000-0008-0000-0000-00007B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00000000-0008-0000-0C00-000001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00000000-0008-0000-0C00-000002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00000000-0008-0000-0C00-000003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00000000-0008-0000-0C00-000004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00000000-0008-0000-0C00-000005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00000000-0008-0000-0C00-000006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00000000-0008-0000-0C00-000007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00000000-0008-0000-0C00-000001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00000000-0008-0000-0C00-000002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0000000-0008-0000-0C00-000003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00000000-0008-0000-0C00-000004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00000000-0008-0000-0C00-000005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00000000-0008-0000-0C00-000006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000000-0008-0000-0C00-000007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00000000-0008-0000-0C00-000008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00000000-0008-0000-0C00-000009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00000000-0008-0000-0100-000085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00000000-0008-0000-0200-000085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7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75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13698646" y="151728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00000000-0008-0000-0800-00000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201706</xdr:colOff>
      <xdr:row>25</xdr:row>
      <xdr:rowOff>100852</xdr:rowOff>
    </xdr:from>
    <xdr:to>
      <xdr:col>16</xdr:col>
      <xdr:colOff>320910</xdr:colOff>
      <xdr:row>25</xdr:row>
      <xdr:rowOff>100852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flipV="1">
          <a:off x="3944471" y="4134970"/>
          <a:ext cx="2024204" cy="0"/>
        </a:xfrm>
        <a:custGeom>
          <a:avLst/>
          <a:gdLst>
            <a:gd name="connsiteX0" fmla="*/ 0 w 4504765"/>
            <a:gd name="connsiteY0" fmla="*/ 0 h 33618"/>
            <a:gd name="connsiteX1" fmla="*/ 4504765 w 4504765"/>
            <a:gd name="connsiteY1" fmla="*/ 33618 h 33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504765" h="33618">
              <a:moveTo>
                <a:pt x="0" y="0"/>
              </a:moveTo>
              <a:lnTo>
                <a:pt x="4504765" y="33618"/>
              </a:lnTo>
            </a:path>
          </a:pathLst>
        </a:cu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431181</xdr:colOff>
      <xdr:row>22</xdr:row>
      <xdr:rowOff>22081</xdr:rowOff>
    </xdr:from>
    <xdr:to>
      <xdr:col>20</xdr:col>
      <xdr:colOff>5358</xdr:colOff>
      <xdr:row>22</xdr:row>
      <xdr:rowOff>22081</xdr:rowOff>
    </xdr:to>
    <xdr:sp macro="" textlink="">
      <xdr:nvSpPr>
        <xdr:cNvPr id="104" name="Freeform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/>
      </xdr:nvSpPr>
      <xdr:spPr>
        <a:xfrm flipH="1" flipV="1">
          <a:off x="629964" y="3467646"/>
          <a:ext cx="6548133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347879</xdr:colOff>
      <xdr:row>30</xdr:row>
      <xdr:rowOff>16806</xdr:rowOff>
    </xdr:from>
    <xdr:to>
      <xdr:col>14</xdr:col>
      <xdr:colOff>89647</xdr:colOff>
      <xdr:row>33</xdr:row>
      <xdr:rowOff>123264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SpPr txBox="1"/>
      </xdr:nvSpPr>
      <xdr:spPr>
        <a:xfrm>
          <a:off x="4090644" y="4824130"/>
          <a:ext cx="884768" cy="5771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900">
              <a:solidFill>
                <a:srgbClr val="FF0000"/>
              </a:solidFill>
            </a:rPr>
            <a:t>IOH PB</a:t>
          </a:r>
        </a:p>
        <a:p>
          <a:pPr algn="ctr"/>
          <a:r>
            <a:rPr lang="en-ID" sz="900">
              <a:solidFill>
                <a:srgbClr val="FF0000"/>
              </a:solidFill>
            </a:rPr>
            <a:t>11KVA</a:t>
          </a: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GrpSpPr/>
      </xdr:nvGrpSpPr>
      <xdr:grpSpPr>
        <a:xfrm>
          <a:off x="9497032" y="789770"/>
          <a:ext cx="1506904" cy="2222353"/>
          <a:chOff x="9713886" y="808452"/>
          <a:chExt cx="1342558" cy="1766630"/>
        </a:xfrm>
      </xdr:grpSpPr>
      <xdr:grpSp>
        <xdr:nvGrpSpPr>
          <xdr:cNvPr id="339" name="Group 13">
            <a:extLst>
              <a:ext uri="{FF2B5EF4-FFF2-40B4-BE49-F238E27FC236}">
                <a16:creationId xmlns:a16="http://schemas.microsoft.com/office/drawing/2014/main" id="{00000000-0008-0000-0900-00005301000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398" name="Oval 1">
              <a:extLst>
                <a:ext uri="{FF2B5EF4-FFF2-40B4-BE49-F238E27FC236}">
                  <a16:creationId xmlns:a16="http://schemas.microsoft.com/office/drawing/2014/main" id="{00000000-0008-0000-0900-00008E01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9" name="Straight Connector 3">
              <a:extLst>
                <a:ext uri="{FF2B5EF4-FFF2-40B4-BE49-F238E27FC236}">
                  <a16:creationId xmlns:a16="http://schemas.microsoft.com/office/drawing/2014/main" id="{00000000-0008-0000-0900-00008F010000}"/>
                </a:ext>
              </a:extLst>
            </xdr:cNvPr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0" name="Straight Connector 7">
              <a:extLst>
                <a:ext uri="{FF2B5EF4-FFF2-40B4-BE49-F238E27FC236}">
                  <a16:creationId xmlns:a16="http://schemas.microsoft.com/office/drawing/2014/main" id="{00000000-0008-0000-0900-000090010000}"/>
                </a:ext>
              </a:extLst>
            </xdr:cNvPr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0" name="Oval 339">
            <a:extLst>
              <a:ext uri="{FF2B5EF4-FFF2-40B4-BE49-F238E27FC236}">
                <a16:creationId xmlns:a16="http://schemas.microsoft.com/office/drawing/2014/main" id="{00000000-0008-0000-0900-00005401000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>
            <a:extLst>
              <a:ext uri="{FF2B5EF4-FFF2-40B4-BE49-F238E27FC236}">
                <a16:creationId xmlns:a16="http://schemas.microsoft.com/office/drawing/2014/main" id="{00000000-0008-0000-0900-00005501000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395" name="Oval 394">
              <a:extLst>
                <a:ext uri="{FF2B5EF4-FFF2-40B4-BE49-F238E27FC236}">
                  <a16:creationId xmlns:a16="http://schemas.microsoft.com/office/drawing/2014/main" id="{00000000-0008-0000-0900-00008B01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6" name="Straight Connector 395">
              <a:extLst>
                <a:ext uri="{FF2B5EF4-FFF2-40B4-BE49-F238E27FC236}">
                  <a16:creationId xmlns:a16="http://schemas.microsoft.com/office/drawing/2014/main" id="{00000000-0008-0000-0900-00008C010000}"/>
                </a:ext>
              </a:extLst>
            </xdr:cNvPr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Straight Connector 396">
              <a:extLst>
                <a:ext uri="{FF2B5EF4-FFF2-40B4-BE49-F238E27FC236}">
                  <a16:creationId xmlns:a16="http://schemas.microsoft.com/office/drawing/2014/main" id="{00000000-0008-0000-0900-00008D010000}"/>
                </a:ext>
              </a:extLst>
            </xdr:cNvPr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2" name="Oval 341">
            <a:extLst>
              <a:ext uri="{FF2B5EF4-FFF2-40B4-BE49-F238E27FC236}">
                <a16:creationId xmlns:a16="http://schemas.microsoft.com/office/drawing/2014/main" id="{00000000-0008-0000-0900-00005601000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00000000-0008-0000-0900-000057010000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00000000-0008-0000-0900-000058010000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00000000-0008-0000-0900-000059010000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" name="Straight Connector 345">
            <a:extLst>
              <a:ext uri="{FF2B5EF4-FFF2-40B4-BE49-F238E27FC236}">
                <a16:creationId xmlns:a16="http://schemas.microsoft.com/office/drawing/2014/main" id="{00000000-0008-0000-0900-00005A01000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00000000-0008-0000-0900-00005B01000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00000000-0008-0000-0900-00005C01000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00000000-0008-0000-0900-00005D010000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00000000-0008-0000-0900-00005E010000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00000000-0008-0000-0900-00005F010000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00000000-0008-0000-0900-000060010000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00000000-0008-0000-0900-000061010000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00000000-0008-0000-0900-000062010000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50">
            <a:extLst>
              <a:ext uri="{FF2B5EF4-FFF2-40B4-BE49-F238E27FC236}">
                <a16:creationId xmlns:a16="http://schemas.microsoft.com/office/drawing/2014/main" id="{00000000-0008-0000-0900-000063010000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00000000-0008-0000-0900-000064010000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52">
            <a:extLst>
              <a:ext uri="{FF2B5EF4-FFF2-40B4-BE49-F238E27FC236}">
                <a16:creationId xmlns:a16="http://schemas.microsoft.com/office/drawing/2014/main" id="{00000000-0008-0000-0900-000065010000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357">
            <a:extLst>
              <a:ext uri="{FF2B5EF4-FFF2-40B4-BE49-F238E27FC236}">
                <a16:creationId xmlns:a16="http://schemas.microsoft.com/office/drawing/2014/main" id="{00000000-0008-0000-0900-000066010000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Straight Connector 358">
            <a:extLst>
              <a:ext uri="{FF2B5EF4-FFF2-40B4-BE49-F238E27FC236}">
                <a16:creationId xmlns:a16="http://schemas.microsoft.com/office/drawing/2014/main" id="{00000000-0008-0000-0900-000067010000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00000000-0008-0000-0900-00006801000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00000000-0008-0000-0900-000069010000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00000000-0008-0000-0900-00006A010000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362">
            <a:extLst>
              <a:ext uri="{FF2B5EF4-FFF2-40B4-BE49-F238E27FC236}">
                <a16:creationId xmlns:a16="http://schemas.microsoft.com/office/drawing/2014/main" id="{00000000-0008-0000-0900-00006B010000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363">
            <a:extLst>
              <a:ext uri="{FF2B5EF4-FFF2-40B4-BE49-F238E27FC236}">
                <a16:creationId xmlns:a16="http://schemas.microsoft.com/office/drawing/2014/main" id="{00000000-0008-0000-0900-00006C010000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5" name="Isosceles Triangle 364">
            <a:extLst>
              <a:ext uri="{FF2B5EF4-FFF2-40B4-BE49-F238E27FC236}">
                <a16:creationId xmlns:a16="http://schemas.microsoft.com/office/drawing/2014/main" id="{00000000-0008-0000-0900-00006D0100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6" name="Isosceles Triangle 365">
            <a:extLst>
              <a:ext uri="{FF2B5EF4-FFF2-40B4-BE49-F238E27FC236}">
                <a16:creationId xmlns:a16="http://schemas.microsoft.com/office/drawing/2014/main" id="{00000000-0008-0000-0900-00006E010000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>
            <a:extLst>
              <a:ext uri="{FF2B5EF4-FFF2-40B4-BE49-F238E27FC236}">
                <a16:creationId xmlns:a16="http://schemas.microsoft.com/office/drawing/2014/main" id="{00000000-0008-0000-0900-00006F010000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00000000-0008-0000-0900-00008901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394" name="Straight Connector 393">
              <a:extLst>
                <a:ext uri="{FF2B5EF4-FFF2-40B4-BE49-F238E27FC236}">
                  <a16:creationId xmlns:a16="http://schemas.microsoft.com/office/drawing/2014/main" id="{00000000-0008-0000-0900-00008A01000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>
            <a:extLst>
              <a:ext uri="{FF2B5EF4-FFF2-40B4-BE49-F238E27FC236}">
                <a16:creationId xmlns:a16="http://schemas.microsoft.com/office/drawing/2014/main" id="{00000000-0008-0000-0900-000070010000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00000000-0008-0000-0900-00008701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900-000088010000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>
            <a:extLst>
              <a:ext uri="{FF2B5EF4-FFF2-40B4-BE49-F238E27FC236}">
                <a16:creationId xmlns:a16="http://schemas.microsoft.com/office/drawing/2014/main" id="{00000000-0008-0000-0900-000071010000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7" name="Straight Connector 386">
              <a:extLst>
                <a:ext uri="{FF2B5EF4-FFF2-40B4-BE49-F238E27FC236}">
                  <a16:creationId xmlns:a16="http://schemas.microsoft.com/office/drawing/2014/main" id="{00000000-0008-0000-0900-00008301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Straight Connector 79">
              <a:extLst>
                <a:ext uri="{FF2B5EF4-FFF2-40B4-BE49-F238E27FC236}">
                  <a16:creationId xmlns:a16="http://schemas.microsoft.com/office/drawing/2014/main" id="{00000000-0008-0000-0900-00008401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80">
              <a:extLst>
                <a:ext uri="{FF2B5EF4-FFF2-40B4-BE49-F238E27FC236}">
                  <a16:creationId xmlns:a16="http://schemas.microsoft.com/office/drawing/2014/main" id="{00000000-0008-0000-0900-00008501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88">
              <a:extLst>
                <a:ext uri="{FF2B5EF4-FFF2-40B4-BE49-F238E27FC236}">
                  <a16:creationId xmlns:a16="http://schemas.microsoft.com/office/drawing/2014/main" id="{00000000-0008-0000-0900-00008601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>
            <a:extLst>
              <a:ext uri="{FF2B5EF4-FFF2-40B4-BE49-F238E27FC236}">
                <a16:creationId xmlns:a16="http://schemas.microsoft.com/office/drawing/2014/main" id="{00000000-0008-0000-0900-000072010000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3" name="Straight Connector 382">
              <a:extLst>
                <a:ext uri="{FF2B5EF4-FFF2-40B4-BE49-F238E27FC236}">
                  <a16:creationId xmlns:a16="http://schemas.microsoft.com/office/drawing/2014/main" id="{00000000-0008-0000-0900-00007F01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Straight Connector 383">
              <a:extLst>
                <a:ext uri="{FF2B5EF4-FFF2-40B4-BE49-F238E27FC236}">
                  <a16:creationId xmlns:a16="http://schemas.microsoft.com/office/drawing/2014/main" id="{00000000-0008-0000-0900-00008001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5" name="Straight Connector 384">
              <a:extLst>
                <a:ext uri="{FF2B5EF4-FFF2-40B4-BE49-F238E27FC236}">
                  <a16:creationId xmlns:a16="http://schemas.microsoft.com/office/drawing/2014/main" id="{00000000-0008-0000-0900-00008101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Straight Connector 385">
              <a:extLst>
                <a:ext uri="{FF2B5EF4-FFF2-40B4-BE49-F238E27FC236}">
                  <a16:creationId xmlns:a16="http://schemas.microsoft.com/office/drawing/2014/main" id="{00000000-0008-0000-0900-00008201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1" name="Straight Connector 370">
            <a:extLst>
              <a:ext uri="{FF2B5EF4-FFF2-40B4-BE49-F238E27FC236}">
                <a16:creationId xmlns:a16="http://schemas.microsoft.com/office/drawing/2014/main" id="{00000000-0008-0000-0900-000073010000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00000000-0008-0000-0900-000074010000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>
            <a:extLst>
              <a:ext uri="{FF2B5EF4-FFF2-40B4-BE49-F238E27FC236}">
                <a16:creationId xmlns:a16="http://schemas.microsoft.com/office/drawing/2014/main" id="{00000000-0008-0000-0900-000075010000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>
            <a:extLst>
              <a:ext uri="{FF2B5EF4-FFF2-40B4-BE49-F238E27FC236}">
                <a16:creationId xmlns:a16="http://schemas.microsoft.com/office/drawing/2014/main" id="{00000000-0008-0000-0900-000076010000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>
            <a:extLst>
              <a:ext uri="{FF2B5EF4-FFF2-40B4-BE49-F238E27FC236}">
                <a16:creationId xmlns:a16="http://schemas.microsoft.com/office/drawing/2014/main" id="{00000000-0008-0000-0900-000077010000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380" name="Isosceles Triangle 379">
              <a:extLst>
                <a:ext uri="{FF2B5EF4-FFF2-40B4-BE49-F238E27FC236}">
                  <a16:creationId xmlns:a16="http://schemas.microsoft.com/office/drawing/2014/main" id="{00000000-0008-0000-0900-00007C010000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1" name="Isosceles Triangle 380">
              <a:extLst>
                <a:ext uri="{FF2B5EF4-FFF2-40B4-BE49-F238E27FC236}">
                  <a16:creationId xmlns:a16="http://schemas.microsoft.com/office/drawing/2014/main" id="{00000000-0008-0000-0900-00007D010000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2" name="Isosceles Triangle 381">
              <a:extLst>
                <a:ext uri="{FF2B5EF4-FFF2-40B4-BE49-F238E27FC236}">
                  <a16:creationId xmlns:a16="http://schemas.microsoft.com/office/drawing/2014/main" id="{00000000-0008-0000-0900-00007E010000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>
            <a:extLst>
              <a:ext uri="{FF2B5EF4-FFF2-40B4-BE49-F238E27FC236}">
                <a16:creationId xmlns:a16="http://schemas.microsoft.com/office/drawing/2014/main" id="{00000000-0008-0000-0900-000078010000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377" name="Isosceles Triangle 376">
              <a:extLst>
                <a:ext uri="{FF2B5EF4-FFF2-40B4-BE49-F238E27FC236}">
                  <a16:creationId xmlns:a16="http://schemas.microsoft.com/office/drawing/2014/main" id="{00000000-0008-0000-0900-000079010000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8" name="Isosceles Triangle 377">
              <a:extLst>
                <a:ext uri="{FF2B5EF4-FFF2-40B4-BE49-F238E27FC236}">
                  <a16:creationId xmlns:a16="http://schemas.microsoft.com/office/drawing/2014/main" id="{00000000-0008-0000-0900-00007A010000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9" name="Isosceles Triangle 378">
              <a:extLst>
                <a:ext uri="{FF2B5EF4-FFF2-40B4-BE49-F238E27FC236}">
                  <a16:creationId xmlns:a16="http://schemas.microsoft.com/office/drawing/2014/main" id="{00000000-0008-0000-0900-00007B010000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GrpSpPr/>
      </xdr:nvGrpSpPr>
      <xdr:grpSpPr>
        <a:xfrm>
          <a:off x="9696256" y="2916488"/>
          <a:ext cx="251328" cy="224004"/>
          <a:chOff x="11040342" y="3026321"/>
          <a:chExt cx="251113" cy="183360"/>
        </a:xfrm>
      </xdr:grpSpPr>
      <xdr:sp macro="" textlink="">
        <xdr:nvSpPr>
          <xdr:cNvPr id="402" name="Freeform 198">
            <a:extLst>
              <a:ext uri="{FF2B5EF4-FFF2-40B4-BE49-F238E27FC236}">
                <a16:creationId xmlns:a16="http://schemas.microsoft.com/office/drawing/2014/main" id="{00000000-0008-0000-0900-000092010000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3" name="Straight Connector 88">
            <a:extLst>
              <a:ext uri="{FF2B5EF4-FFF2-40B4-BE49-F238E27FC236}">
                <a16:creationId xmlns:a16="http://schemas.microsoft.com/office/drawing/2014/main" id="{00000000-0008-0000-0900-000093010000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GrpSpPr/>
      </xdr:nvGrpSpPr>
      <xdr:grpSpPr>
        <a:xfrm>
          <a:off x="10480220" y="2865654"/>
          <a:ext cx="251113" cy="224004"/>
          <a:chOff x="11040342" y="3026321"/>
          <a:chExt cx="251113" cy="183360"/>
        </a:xfrm>
      </xdr:grpSpPr>
      <xdr:sp macro="" textlink="">
        <xdr:nvSpPr>
          <xdr:cNvPr id="405" name="Freeform 201">
            <a:extLst>
              <a:ext uri="{FF2B5EF4-FFF2-40B4-BE49-F238E27FC236}">
                <a16:creationId xmlns:a16="http://schemas.microsoft.com/office/drawing/2014/main" id="{00000000-0008-0000-0900-000095010000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6" name="Straight Connector 88">
            <a:extLst>
              <a:ext uri="{FF2B5EF4-FFF2-40B4-BE49-F238E27FC236}">
                <a16:creationId xmlns:a16="http://schemas.microsoft.com/office/drawing/2014/main" id="{00000000-0008-0000-0900-000096010000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313766</xdr:colOff>
      <xdr:row>17</xdr:row>
      <xdr:rowOff>129429</xdr:rowOff>
    </xdr:from>
    <xdr:to>
      <xdr:col>14</xdr:col>
      <xdr:colOff>280149</xdr:colOff>
      <xdr:row>22</xdr:row>
      <xdr:rowOff>112058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SpPr txBox="1"/>
      </xdr:nvSpPr>
      <xdr:spPr>
        <a:xfrm>
          <a:off x="4056531" y="2908488"/>
          <a:ext cx="1109383" cy="7670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k2-129/182/2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CG 136 50 KVA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2 CM2-11M</a:t>
          </a:r>
        </a:p>
      </xdr:txBody>
    </xdr:sp>
    <xdr:clientData/>
  </xdr:twoCellAnchor>
  <xdr:twoCellAnchor>
    <xdr:from>
      <xdr:col>14</xdr:col>
      <xdr:colOff>11206</xdr:colOff>
      <xdr:row>23</xdr:row>
      <xdr:rowOff>89649</xdr:rowOff>
    </xdr:from>
    <xdr:to>
      <xdr:col>14</xdr:col>
      <xdr:colOff>143188</xdr:colOff>
      <xdr:row>24</xdr:row>
      <xdr:rowOff>75328</xdr:rowOff>
    </xdr:to>
    <xdr:sp macro="" textlink="">
      <xdr:nvSpPr>
        <xdr:cNvPr id="460" name="Isosceles Triangle 459"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SpPr/>
      </xdr:nvSpPr>
      <xdr:spPr>
        <a:xfrm>
          <a:off x="4896971" y="3810002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240881</xdr:colOff>
      <xdr:row>24</xdr:row>
      <xdr:rowOff>128149</xdr:rowOff>
    </xdr:from>
    <xdr:to>
      <xdr:col>16</xdr:col>
      <xdr:colOff>12281</xdr:colOff>
      <xdr:row>25</xdr:row>
      <xdr:rowOff>109218</xdr:rowOff>
    </xdr:to>
    <xdr:grpSp>
      <xdr:nvGrpSpPr>
        <xdr:cNvPr id="106" name="Group 2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GrpSpPr>
          <a:grpSpLocks/>
        </xdr:cNvGrpSpPr>
      </xdr:nvGrpSpPr>
      <xdr:grpSpPr bwMode="auto">
        <a:xfrm>
          <a:off x="5508620" y="3871888"/>
          <a:ext cx="152400" cy="130156"/>
          <a:chOff x="3725636" y="1945820"/>
          <a:chExt cx="153760" cy="144237"/>
        </a:xfrm>
        <a:noFill/>
      </xdr:grpSpPr>
      <xdr:sp macro="" textlink="">
        <xdr:nvSpPr>
          <xdr:cNvPr id="107" name="Oval 106">
            <a:extLst>
              <a:ext uri="{FF2B5EF4-FFF2-40B4-BE49-F238E27FC236}">
                <a16:creationId xmlns:a16="http://schemas.microsoft.com/office/drawing/2014/main" id="{00000000-0008-0000-0900-00006B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900-00006C000000}"/>
              </a:ext>
            </a:extLst>
          </xdr:cNvPr>
          <xdr:cNvCxnSpPr>
            <a:stCxn id="107" idx="1"/>
            <a:endCxn id="10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900-00006D000000}"/>
              </a:ext>
            </a:extLst>
          </xdr:cNvPr>
          <xdr:cNvCxnSpPr>
            <a:stCxn id="107" idx="3"/>
            <a:endCxn id="10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77275</xdr:colOff>
      <xdr:row>24</xdr:row>
      <xdr:rowOff>121425</xdr:rowOff>
    </xdr:from>
    <xdr:to>
      <xdr:col>12</xdr:col>
      <xdr:colOff>229675</xdr:colOff>
      <xdr:row>25</xdr:row>
      <xdr:rowOff>102494</xdr:rowOff>
    </xdr:to>
    <xdr:grpSp>
      <xdr:nvGrpSpPr>
        <xdr:cNvPr id="120" name="Group 2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GrpSpPr>
          <a:grpSpLocks/>
        </xdr:cNvGrpSpPr>
      </xdr:nvGrpSpPr>
      <xdr:grpSpPr bwMode="auto">
        <a:xfrm>
          <a:off x="4202014" y="3865164"/>
          <a:ext cx="152400" cy="130156"/>
          <a:chOff x="3725636" y="1945820"/>
          <a:chExt cx="153760" cy="144237"/>
        </a:xfrm>
        <a:noFill/>
      </xdr:grpSpPr>
      <xdr:sp macro="" textlink="">
        <xdr:nvSpPr>
          <xdr:cNvPr id="121" name="Oval 120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CxnSpPr>
            <a:stCxn id="121" idx="1"/>
            <a:endCxn id="12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stCxn id="121" idx="3"/>
            <a:endCxn id="12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27969</xdr:colOff>
      <xdr:row>24</xdr:row>
      <xdr:rowOff>128149</xdr:rowOff>
    </xdr:from>
    <xdr:to>
      <xdr:col>14</xdr:col>
      <xdr:colOff>180369</xdr:colOff>
      <xdr:row>25</xdr:row>
      <xdr:rowOff>109218</xdr:rowOff>
    </xdr:to>
    <xdr:grpSp>
      <xdr:nvGrpSpPr>
        <xdr:cNvPr id="124" name="Group 2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GrpSpPr>
          <a:grpSpLocks/>
        </xdr:cNvGrpSpPr>
      </xdr:nvGrpSpPr>
      <xdr:grpSpPr bwMode="auto">
        <a:xfrm>
          <a:off x="4914708" y="3871888"/>
          <a:ext cx="152400" cy="130156"/>
          <a:chOff x="3725636" y="1945820"/>
          <a:chExt cx="153760" cy="144237"/>
        </a:xfrm>
        <a:noFill/>
      </xdr:grpSpPr>
      <xdr:sp macro="" textlink="">
        <xdr:nvSpPr>
          <xdr:cNvPr id="125" name="Oval 124">
            <a:extLst>
              <a:ext uri="{FF2B5EF4-FFF2-40B4-BE49-F238E27FC236}">
                <a16:creationId xmlns:a16="http://schemas.microsoft.com/office/drawing/2014/main" id="{00000000-0008-0000-0900-00007D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00000000-0008-0000-0900-00007E000000}"/>
              </a:ext>
            </a:extLst>
          </xdr:cNvPr>
          <xdr:cNvCxnSpPr>
            <a:stCxn id="125" idx="1"/>
            <a:endCxn id="125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>
            <a:extLst>
              <a:ext uri="{FF2B5EF4-FFF2-40B4-BE49-F238E27FC236}">
                <a16:creationId xmlns:a16="http://schemas.microsoft.com/office/drawing/2014/main" id="{00000000-0008-0000-0900-00007F000000}"/>
              </a:ext>
            </a:extLst>
          </xdr:cNvPr>
          <xdr:cNvCxnSpPr>
            <a:stCxn id="125" idx="3"/>
            <a:endCxn id="125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78439</xdr:colOff>
      <xdr:row>25</xdr:row>
      <xdr:rowOff>0</xdr:rowOff>
    </xdr:from>
    <xdr:to>
      <xdr:col>14</xdr:col>
      <xdr:colOff>78440</xdr:colOff>
      <xdr:row>30</xdr:row>
      <xdr:rowOff>11204</xdr:rowOff>
    </xdr:to>
    <xdr:sp macro="" textlink="">
      <xdr:nvSpPr>
        <xdr:cNvPr id="128" name="Freeform 127"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SpPr/>
      </xdr:nvSpPr>
      <xdr:spPr>
        <a:xfrm flipV="1">
          <a:off x="4583204" y="4034118"/>
          <a:ext cx="381001" cy="784410"/>
        </a:xfrm>
        <a:custGeom>
          <a:avLst/>
          <a:gdLst>
            <a:gd name="connsiteX0" fmla="*/ 0 w 4504765"/>
            <a:gd name="connsiteY0" fmla="*/ 0 h 33618"/>
            <a:gd name="connsiteX1" fmla="*/ 4504765 w 4504765"/>
            <a:gd name="connsiteY1" fmla="*/ 33618 h 33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504765" h="33618">
              <a:moveTo>
                <a:pt x="0" y="0"/>
              </a:moveTo>
              <a:lnTo>
                <a:pt x="4504765" y="33618"/>
              </a:lnTo>
            </a:path>
          </a:pathLst>
        </a:cu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22411</xdr:colOff>
      <xdr:row>24</xdr:row>
      <xdr:rowOff>90095</xdr:rowOff>
    </xdr:from>
    <xdr:to>
      <xdr:col>15</xdr:col>
      <xdr:colOff>369794</xdr:colOff>
      <xdr:row>24</xdr:row>
      <xdr:rowOff>90095</xdr:rowOff>
    </xdr:to>
    <xdr:sp macro="" textlink="">
      <xdr:nvSpPr>
        <xdr:cNvPr id="138" name="Freeform 137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3765176" y="3967330"/>
          <a:ext cx="1871383" cy="0"/>
        </a:xfrm>
        <a:custGeom>
          <a:avLst/>
          <a:gdLst>
            <a:gd name="connsiteX0" fmla="*/ 0 w 4504765"/>
            <a:gd name="connsiteY0" fmla="*/ 0 h 33618"/>
            <a:gd name="connsiteX1" fmla="*/ 4504765 w 4504765"/>
            <a:gd name="connsiteY1" fmla="*/ 33618 h 33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504765" h="33618">
              <a:moveTo>
                <a:pt x="0" y="0"/>
              </a:moveTo>
              <a:lnTo>
                <a:pt x="4504765" y="33618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184657</xdr:colOff>
      <xdr:row>24</xdr:row>
      <xdr:rowOff>98082</xdr:rowOff>
    </xdr:from>
    <xdr:to>
      <xdr:col>11</xdr:col>
      <xdr:colOff>304973</xdr:colOff>
      <xdr:row>25</xdr:row>
      <xdr:rowOff>49913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GrpSpPr/>
      </xdr:nvGrpSpPr>
      <xdr:grpSpPr>
        <a:xfrm>
          <a:off x="3928396" y="3841821"/>
          <a:ext cx="120316" cy="100918"/>
          <a:chOff x="4552393" y="5147729"/>
          <a:chExt cx="228791" cy="193248"/>
        </a:xfrm>
      </xdr:grpSpPr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00000000-0008-0000-0900-00008D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id="{00000000-0008-0000-0900-00008E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168969</xdr:colOff>
      <xdr:row>24</xdr:row>
      <xdr:rowOff>71188</xdr:rowOff>
    </xdr:from>
    <xdr:to>
      <xdr:col>13</xdr:col>
      <xdr:colOff>289285</xdr:colOff>
      <xdr:row>25</xdr:row>
      <xdr:rowOff>23019</xdr:rowOff>
    </xdr:to>
    <xdr:grpSp>
      <xdr:nvGrpSpPr>
        <xdr:cNvPr id="148" name="Group 147"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GrpSpPr/>
      </xdr:nvGrpSpPr>
      <xdr:grpSpPr>
        <a:xfrm>
          <a:off x="4674708" y="3814927"/>
          <a:ext cx="120316" cy="100918"/>
          <a:chOff x="4552393" y="5147729"/>
          <a:chExt cx="228791" cy="193248"/>
        </a:xfrm>
      </xdr:grpSpPr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00000000-0008-0000-0900-00009B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Straight Connector 156">
            <a:extLst>
              <a:ext uri="{FF2B5EF4-FFF2-40B4-BE49-F238E27FC236}">
                <a16:creationId xmlns:a16="http://schemas.microsoft.com/office/drawing/2014/main" id="{00000000-0008-0000-0900-00009D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242928</xdr:colOff>
      <xdr:row>26</xdr:row>
      <xdr:rowOff>89118</xdr:rowOff>
    </xdr:from>
    <xdr:to>
      <xdr:col>13</xdr:col>
      <xdr:colOff>363244</xdr:colOff>
      <xdr:row>27</xdr:row>
      <xdr:rowOff>40950</xdr:rowOff>
    </xdr:to>
    <xdr:grpSp>
      <xdr:nvGrpSpPr>
        <xdr:cNvPr id="158" name="Group 157"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GrpSpPr/>
      </xdr:nvGrpSpPr>
      <xdr:grpSpPr>
        <a:xfrm>
          <a:off x="4748667" y="4131031"/>
          <a:ext cx="120316" cy="100919"/>
          <a:chOff x="4552393" y="5147729"/>
          <a:chExt cx="228791" cy="193248"/>
        </a:xfrm>
      </xdr:grpSpPr>
      <xdr:cxnSp macro="">
        <xdr:nvCxnSpPr>
          <xdr:cNvPr id="159" name="Straight Connector 158">
            <a:extLst>
              <a:ext uri="{FF2B5EF4-FFF2-40B4-BE49-F238E27FC236}">
                <a16:creationId xmlns:a16="http://schemas.microsoft.com/office/drawing/2014/main" id="{00000000-0008-0000-0900-00009F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330334</xdr:colOff>
      <xdr:row>24</xdr:row>
      <xdr:rowOff>75670</xdr:rowOff>
    </xdr:from>
    <xdr:to>
      <xdr:col>15</xdr:col>
      <xdr:colOff>69650</xdr:colOff>
      <xdr:row>25</xdr:row>
      <xdr:rowOff>27501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GrpSpPr/>
      </xdr:nvGrpSpPr>
      <xdr:grpSpPr>
        <a:xfrm>
          <a:off x="5217073" y="3819409"/>
          <a:ext cx="120316" cy="100918"/>
          <a:chOff x="4552393" y="5147729"/>
          <a:chExt cx="228791" cy="193248"/>
        </a:xfrm>
      </xdr:grpSpPr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00000000-0008-0000-0900-00009A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Straight Connector 165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Straight Connector 168">
            <a:extLst>
              <a:ext uri="{FF2B5EF4-FFF2-40B4-BE49-F238E27FC236}">
                <a16:creationId xmlns:a16="http://schemas.microsoft.com/office/drawing/2014/main" id="{00000000-0008-0000-0900-0000A9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165072</xdr:colOff>
      <xdr:row>24</xdr:row>
      <xdr:rowOff>62753</xdr:rowOff>
    </xdr:from>
    <xdr:to>
      <xdr:col>10</xdr:col>
      <xdr:colOff>297054</xdr:colOff>
      <xdr:row>25</xdr:row>
      <xdr:rowOff>48432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SpPr/>
      </xdr:nvSpPr>
      <xdr:spPr>
        <a:xfrm>
          <a:off x="3527811" y="3806492"/>
          <a:ext cx="131982" cy="134766"/>
        </a:xfrm>
        <a:prstGeom prst="triangl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212815</xdr:colOff>
      <xdr:row>18</xdr:row>
      <xdr:rowOff>136153</xdr:rowOff>
    </xdr:from>
    <xdr:to>
      <xdr:col>10</xdr:col>
      <xdr:colOff>179198</xdr:colOff>
      <xdr:row>25</xdr:row>
      <xdr:rowOff>0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SpPr txBox="1"/>
      </xdr:nvSpPr>
      <xdr:spPr>
        <a:xfrm>
          <a:off x="2432554" y="2985370"/>
          <a:ext cx="1109383" cy="907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k2-129/182</a:t>
          </a:r>
        </a:p>
        <a:p>
          <a:r>
            <a:rPr lang="en-US" sz="1000" strike="noStrike" baseline="0">
              <a:solidFill>
                <a:sysClr val="windowText" lastClr="000000"/>
              </a:solidFill>
            </a:rPr>
            <a:t>1 CG 136 50 KVA</a:t>
          </a:r>
        </a:p>
        <a:p>
          <a:r>
            <a:rPr lang="en-US" sz="1000" strike="noStrike" baseline="0">
              <a:solidFill>
                <a:sysClr val="windowText" lastClr="000000"/>
              </a:solidFill>
            </a:rPr>
            <a:t>x1=92</a:t>
          </a:r>
        </a:p>
        <a:p>
          <a:r>
            <a:rPr lang="en-US" sz="1000" strike="noStrike" baseline="0">
              <a:solidFill>
                <a:sysClr val="windowText" lastClr="000000"/>
              </a:solidFill>
            </a:rPr>
            <a:t>x2 = 90</a:t>
          </a:r>
        </a:p>
        <a:p>
          <a:r>
            <a:rPr lang="en-US" sz="1000" strike="noStrike" baseline="0">
              <a:solidFill>
                <a:sysClr val="windowText" lastClr="000000"/>
              </a:solidFill>
            </a:rPr>
            <a:t>x0=35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>
        <row r="5">
          <cell r="B5" t="str">
            <v>FEEDER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83">
          <cell r="B83">
            <v>2008</v>
          </cell>
        </row>
      </sheetData>
      <sheetData sheetId="14">
        <row r="83">
          <cell r="B83">
            <v>2008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>
        <row r="5">
          <cell r="A5" t="str">
            <v>A</v>
          </cell>
        </row>
      </sheetData>
      <sheetData sheetId="16">
        <row r="5">
          <cell r="A5" t="str">
            <v>A</v>
          </cell>
        </row>
      </sheetData>
      <sheetData sheetId="17"/>
      <sheetData sheetId="18">
        <row r="5">
          <cell r="A5" t="str">
            <v>A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F3" sqref="F3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9.42578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5" t="s">
        <v>1134</v>
      </c>
      <c r="C4" s="525"/>
      <c r="D4" s="525"/>
      <c r="E4" s="525"/>
      <c r="F4" s="525"/>
      <c r="G4" s="525"/>
      <c r="H4" s="525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512">
        <v>44995</v>
      </c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6" t="s">
        <v>0</v>
      </c>
      <c r="C7" s="526" t="s">
        <v>1</v>
      </c>
      <c r="D7" s="527" t="s">
        <v>42</v>
      </c>
      <c r="E7" s="527" t="s">
        <v>43</v>
      </c>
      <c r="F7" s="527" t="s">
        <v>1135</v>
      </c>
      <c r="G7" s="528" t="s">
        <v>41</v>
      </c>
      <c r="H7" s="524" t="s">
        <v>1042</v>
      </c>
      <c r="I7" s="524" t="s">
        <v>1137</v>
      </c>
      <c r="J7" s="524" t="s">
        <v>1026</v>
      </c>
      <c r="K7" s="518" t="s">
        <v>1024</v>
      </c>
      <c r="L7" s="519"/>
    </row>
    <row r="8" spans="1:12" ht="15" customHeight="1">
      <c r="B8" s="526"/>
      <c r="C8" s="526"/>
      <c r="D8" s="527"/>
      <c r="E8" s="527"/>
      <c r="F8" s="527"/>
      <c r="G8" s="528"/>
      <c r="H8" s="524"/>
      <c r="I8" s="524"/>
      <c r="J8" s="524"/>
      <c r="K8" s="520"/>
      <c r="L8" s="521"/>
    </row>
    <row r="9" spans="1:12" ht="15" customHeight="1">
      <c r="B9" s="526"/>
      <c r="C9" s="526"/>
      <c r="D9" s="527"/>
      <c r="E9" s="527"/>
      <c r="F9" s="527"/>
      <c r="G9" s="528"/>
      <c r="H9" s="524"/>
      <c r="I9" s="524"/>
      <c r="J9" s="524"/>
      <c r="K9" s="522"/>
      <c r="L9" s="523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1P; 2W; 230 V; 5(100) A; kls 1 termasuk modem 3G/4G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1740750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50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1 Fasa CSP 50 kVA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27845400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AAAC 70 mm²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Mtr</v>
      </c>
      <c r="F15" s="138">
        <f t="shared" ca="1" si="2"/>
        <v>2</v>
      </c>
      <c r="G15" s="41">
        <f ca="1">IF(ISERROR(OFFSET('HARGA SATUAN'!$I$6,MATCH(C15,'HARGA SATUAN'!$C$7:$C$1492,0),0)),"",OFFSET('HARGA SATUAN'!$I$6,MATCH(C15,'HARGA SATUAN'!$C$7:$C$1492,0),0))</f>
        <v>14200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NFA2X 2 x 16 mm²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Mtr</v>
      </c>
      <c r="F16" s="138">
        <f t="shared" ca="1" si="2"/>
        <v>35</v>
      </c>
      <c r="G16" s="41">
        <f ca="1">IF(ISERROR(OFFSET('HARGA SATUAN'!$I$6,MATCH(C16,'HARGA SATUAN'!$C$7:$C$1492,0),0)),"",OFFSET('HARGA SATUAN'!$I$6,MATCH(C16,'HARGA SATUAN'!$C$7:$C$1492,0),0))</f>
        <v>6600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SUMIFS(RAB!$F$14:$F$53,RAB!$C$14:$C$53,C714)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SUMIFS(RAB!$F$14:$F$53,RAB!$C$14:$C$53,C715)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SUMIFS(RAB!$F$14:$F$53,RAB!$C$14:$C$53,C716)</f>
        <v>1</v>
      </c>
      <c r="E716" s="26">
        <f t="shared" ca="1" si="33"/>
        <v>1</v>
      </c>
      <c r="F716" s="26">
        <f ca="1">IF(D716=0,0,SUM($E$713:E716))</f>
        <v>1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SUMIFS(RAB!$F$14:$F$53,RAB!$C$14:$C$53,C717)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SUMIFS(RAB!$F$14:$F$53,RAB!$C$14:$C$53,C718)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SUMIFS(RAB!$F$14:$F$53,RAB!$C$14:$C$53,C719)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SUMIFS(RAB!$F$14:$F$53,RAB!$C$14:$C$53,C720)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SUMIFS(RAB!$F$14:$F$53,RAB!$C$14:$C$53,C721)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SUMIFS(RAB!$F$14:$F$53,RAB!$C$14:$C$53,C722)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SUMIFS(RAB!$F$14:$F$53,RAB!$C$14:$C$53,C723)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SUMIFS(RAB!$F$14:$F$53,RAB!$C$14:$C$53,C724)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SUMIFS(RAB!$F$14:$F$53,RAB!$C$14:$C$53,C725)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SUMIFS(RAB!$F$14:$F$53,RAB!$C$14:$C$53,C726)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SUMIFS(RAB!$F$14:$F$53,RAB!$C$14:$C$53,C727)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SUMIFS(RAB!$F$14:$F$53,RAB!$C$14:$C$53,C728)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SUMIFS(RAB!$F$14:$F$53,RAB!$C$14:$C$53,C729)</f>
        <v>1</v>
      </c>
      <c r="E729" s="26">
        <f t="shared" ca="1" si="33"/>
        <v>1</v>
      </c>
      <c r="F729" s="26">
        <f ca="1">IF(D729=0,0,SUM($E$713:E729))</f>
        <v>2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SUMIFS(RAB!$F$14:$F$53,RAB!$C$14:$C$53,C730)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SUMIFS(RAB!$F$14:$F$53,RAB!$C$14:$C$53,C731)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SUMIFS(RAB!$F$14:$F$53,RAB!$C$14:$C$53,C732)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SUMIFS(RAB!$F$14:$F$53,RAB!$C$14:$C$53,C733)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SUMIFS(RAB!$F$14:$F$53,RAB!$C$14:$C$53,C734)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SUMIFS(RAB!$F$14:$F$53,RAB!$C$14:$C$53,C735)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SUMIFS(RAB!$F$14:$F$53,RAB!$C$14:$C$53,C736)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SUMIFS(RAB!$F$14:$F$53,RAB!$C$14:$C$53,C737)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SUMIFS(RAB!$F$14:$F$53,RAB!$C$14:$C$53,C738)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SUMIFS(RAB!$F$14:$F$53,RAB!$C$14:$C$53,C739)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SUMIFS(RAB!$F$14:$F$53,RAB!$C$14:$C$53,C740)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SUMIFS(RAB!$F$14:$F$53,RAB!$C$14:$C$53,C741)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SUMIFS(RAB!$F$14:$F$53,RAB!$C$14:$C$53,C742)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SUMIFS(RAB!$F$14:$F$53,RAB!$C$14:$C$53,C743)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SUMIFS(RAB!$F$14:$F$53,RAB!$C$14:$C$53,C744)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SUMIFS(RAB!$F$14:$F$53,RAB!$C$14:$C$53,C745)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SUMIFS(RAB!$F$14:$F$53,RAB!$C$14:$C$53,C746)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SUMIFS(RAB!$F$14:$F$53,RAB!$C$14:$C$53,C747)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SUMIFS(RAB!$F$14:$F$53,RAB!$C$14:$C$53,C748)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SUMIFS(RAB!$F$14:$F$53,RAB!$C$14:$C$53,C749)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SUMIFS(RAB!$F$14:$F$53,RAB!$C$14:$C$53,C750)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SUMIFS(RAB!$F$14:$F$53,RAB!$C$14:$C$53,C751)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SUMIFS(RAB!$F$14:$F$53,RAB!$C$14:$C$53,C752)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SUMIFS(RAB!$F$14:$F$53,RAB!$C$14:$C$53,C753)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SUMIFS(RAB!$F$14:$F$53,RAB!$C$14:$C$53,C754)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SUMIFS(RAB!$F$14:$F$53,RAB!$C$14:$C$53,C755)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SUMIFS(RAB!$F$14:$F$53,RAB!$C$14:$C$53,C756)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SUMIFS(RAB!$F$14:$F$53,RAB!$C$14:$C$53,C757)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SUMIFS(RAB!$F$14:$F$53,RAB!$C$14:$C$53,C758)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SUMIFS(RAB!$F$14:$F$53,RAB!$C$14:$C$53,C759)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SUMIFS(RAB!$F$14:$F$53,RAB!$C$14:$C$53,C760)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SUMIFS(RAB!$F$14:$F$53,RAB!$C$14:$C$53,C761)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SUMIFS(RAB!$F$14:$F$53,RAB!$C$14:$C$53,C762)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SUMIFS(RAB!$F$14:$F$53,RAB!$C$14:$C$53,C763)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SUMIFS(RAB!$F$14:$F$53,RAB!$C$14:$C$53,C764)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SUMIFS(RAB!$F$14:$F$53,RAB!$C$14:$C$53,C765)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SUMIFS(RAB!$F$14:$F$53,RAB!$C$14:$C$53,C766)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SUMIFS(RAB!$F$14:$F$53,RAB!$C$14:$C$53,C767)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SUMIFS(RAB!$F$14:$F$53,RAB!$C$14:$C$53,C768)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SUMIFS(RAB!$F$14:$F$53,RAB!$C$14:$C$53,C769)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SUMIFS(RAB!$F$14:$F$53,RAB!$C$14:$C$53,C770)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SUMIFS(RAB!$F$14:$F$53,RAB!$C$14:$C$53,C771)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SUMIFS(RAB!$F$14:$F$53,RAB!$C$14:$C$53,C772)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SUMIFS(RAB!$F$14:$F$53,RAB!$C$14:$C$53,C773)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SUMIFS(RAB!$F$14:$F$53,RAB!$C$14:$C$53,C774)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SUMIFS(RAB!$F$14:$F$53,RAB!$C$14:$C$53,C775)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SUMIFS(RAB!$F$14:$F$53,RAB!$C$14:$C$53,C776)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SUMIFS(RAB!$F$14:$F$53,RAB!$C$14:$C$53,C777)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SUMIFS(RAB!$F$14:$F$53,RAB!$C$14:$C$53,C778)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SUMIFS(RAB!$F$14:$F$53,RAB!$C$14:$C$53,C779)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SUMIFS(RAB!$F$14:$F$53,RAB!$C$14:$C$53,C780)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SUMIFS(RAB!$F$14:$F$53,RAB!$C$14:$C$53,C781)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SUMIFS(RAB!$F$14:$F$53,RAB!$C$14:$C$53,C782)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SUMIFS(RAB!$F$14:$F$53,RAB!$C$14:$C$53,C783)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SUMIFS(RAB!$F$14:$F$53,RAB!$C$14:$C$53,C784)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SUMIFS(RAB!$F$14:$F$53,RAB!$C$14:$C$53,C785)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SUMIFS(RAB!$F$14:$F$53,RAB!$C$14:$C$53,C786)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SUMIFS(RAB!$F$14:$F$53,RAB!$C$14:$C$53,C787)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SUMIFS(RAB!$F$14:$F$53,RAB!$C$14:$C$53,C788)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SUMIFS(RAB!$F$14:$F$53,RAB!$C$14:$C$53,C789)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SUMIFS(RAB!$F$14:$F$53,RAB!$C$14:$C$53,C790)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SUMIFS(RAB!$F$14:$F$53,RAB!$C$14:$C$53,C791)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SUMIFS(RAB!$F$14:$F$53,RAB!$C$14:$C$53,C792)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SUMIFS(RAB!$F$14:$F$53,RAB!$C$14:$C$53,C793)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SUMIFS(RAB!$F$14:$F$53,RAB!$C$14:$C$53,C794)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SUMIFS(RAB!$F$14:$F$53,RAB!$C$14:$C$53,C795)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SUMIFS(RAB!$F$14:$F$53,RAB!$C$14:$C$53,C796)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SUMIFS(RAB!$F$14:$F$53,RAB!$C$14:$C$53,C797)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SUMIFS(RAB!$F$14:$F$53,RAB!$C$14:$C$53,C798)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SUMIFS(RAB!$F$14:$F$53,RAB!$C$14:$C$53,C799)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SUMIFS(RAB!$F$14:$F$53,RAB!$C$14:$C$53,C800)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SUMIFS(RAB!$F$14:$F$53,RAB!$C$14:$C$53,C801)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SUMIFS(RAB!$F$14:$F$53,RAB!$C$14:$C$53,C802)</f>
        <v>1</v>
      </c>
      <c r="E802" s="26">
        <f t="shared" ca="1" si="34"/>
        <v>1</v>
      </c>
      <c r="F802" s="26">
        <f ca="1">IF(D802=0,0,SUM($E$713:E802))</f>
        <v>3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SUMIFS(RAB!$F$14:$F$53,RAB!$C$14:$C$53,C803)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SUMIFS(RAB!$F$14:$F$53,RAB!$C$14:$C$53,C804)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SUMIFS(RAB!$F$14:$F$53,RAB!$C$14:$C$53,C805)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SUMIFS(RAB!$F$14:$F$53,RAB!$C$14:$C$53,C806)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SUMIFS(RAB!$F$14:$F$53,RAB!$C$14:$C$53,C807)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SUMIFS(RAB!$F$14:$F$53,RAB!$C$14:$C$53,C808)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SUMIFS(RAB!$F$14:$F$53,RAB!$C$14:$C$53,C809)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SUMIFS(RAB!$F$14:$F$53,RAB!$C$14:$C$53,C810)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SUMIFS(RAB!$F$14:$F$53,RAB!$C$14:$C$53,C811)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SUMIFS(RAB!$F$14:$F$53,RAB!$C$14:$C$53,C812)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SUMIFS(RAB!$F$14:$F$53,RAB!$C$14:$C$53,C813)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SUMIFS(RAB!$F$14:$F$53,RAB!$C$14:$C$53,C814)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SUMIFS(RAB!$F$14:$F$53,RAB!$C$14:$C$53,C815)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SUMIFS(RAB!$F$14:$F$53,RAB!$C$14:$C$53,C816)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SUMIFS(RAB!$F$14:$F$53,RAB!$C$14:$C$53,C817)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SUMIFS(RAB!$F$14:$F$53,RAB!$C$14:$C$53,C818)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SUMIFS(RAB!$F$14:$F$53,RAB!$C$14:$C$53,C819)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SUMIFS(RAB!$F$14:$F$53,RAB!$C$14:$C$53,C820)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SUMIFS(RAB!$F$14:$F$53,RAB!$C$14:$C$53,C821)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SUMIFS(RAB!$F$14:$F$53,RAB!$C$14:$C$53,C822)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SUMIFS(RAB!$F$14:$F$53,RAB!$C$14:$C$53,C823)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SUMIFS(RAB!$F$14:$F$53,RAB!$C$14:$C$53,C824)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SUMIFS(RAB!$F$14:$F$53,RAB!$C$14:$C$53,C825)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SUMIFS(RAB!$F$14:$F$53,RAB!$C$14:$C$53,C826)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SUMIFS(RAB!$F$14:$F$53,RAB!$C$14:$C$53,C827)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SUMIFS(RAB!$F$14:$F$53,RAB!$C$14:$C$53,C828)</f>
        <v>2</v>
      </c>
      <c r="E828" s="26">
        <f t="shared" ca="1" si="34"/>
        <v>1</v>
      </c>
      <c r="F828" s="26">
        <f ca="1">IF(D828=0,0,SUM($E$713:E828))</f>
        <v>4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SUMIFS(RAB!$F$14:$F$53,RAB!$C$14:$C$53,C829)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SUMIFS(RAB!$F$14:$F$53,RAB!$C$14:$C$53,C830)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SUMIFS(RAB!$F$14:$F$53,RAB!$C$14:$C$53,C831)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SUMIFS(RAB!$F$14:$F$53,RAB!$C$14:$C$53,C832)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SUMIFS(RAB!$F$14:$F$53,RAB!$C$14:$C$53,C833)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SUMIFS(RAB!$F$14:$F$53,RAB!$C$14:$C$53,C834)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SUMIFS(RAB!$F$14:$F$53,RAB!$C$14:$C$53,C835)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SUMIFS(RAB!$F$14:$F$53,RAB!$C$14:$C$53,C836)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SUMIFS(RAB!$F$14:$F$53,RAB!$C$14:$C$53,C837)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SUMIFS(RAB!$F$14:$F$53,RAB!$C$14:$C$53,C838)</f>
        <v>35</v>
      </c>
      <c r="E838" s="26">
        <f t="shared" ca="1" si="34"/>
        <v>1</v>
      </c>
      <c r="F838" s="26">
        <f ca="1">IF(D838=0,0,SUM($E$713:E838))</f>
        <v>5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SUMIFS(RAB!$F$14:$F$53,RAB!$C$14:$C$53,C839)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SUMIFS(RAB!$F$14:$F$53,RAB!$C$14:$C$53,C840)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SUMIFS(RAB!$F$14:$F$53,RAB!$C$14:$C$53,C841)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SUMIFS(RAB!$F$14:$F$53,RAB!$C$14:$C$53,C842)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SUMIFS(RAB!$F$14:$F$53,RAB!$C$14:$C$53,C843)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SUMIFS(RAB!$F$14:$F$53,RAB!$C$14:$C$53,C844)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SUMIFS(RAB!$F$14:$F$53,RAB!$C$14:$C$53,C845)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SUMIFS(RAB!$F$14:$F$53,RAB!$C$14:$C$53,C846)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SUMIFS(RAB!$F$14:$F$53,RAB!$C$14:$C$53,C847)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SUMIFS(RAB!$F$14:$F$53,RAB!$C$14:$C$53,C848)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SUMIFS(RAB!$F$14:$F$53,RAB!$C$14:$C$53,C849)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SUMIFS(RAB!$F$14:$F$53,RAB!$C$14:$C$53,C850)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SUMIFS(RAB!$F$14:$F$53,RAB!$C$14:$C$53,C851)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SUMIFS(RAB!$F$14:$F$53,RAB!$C$14:$C$53,C852)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SUMIFS(RAB!$F$14:$F$53,RAB!$C$14:$C$53,C853)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SUMIFS(RAB!$F$14:$F$53,RAB!$C$14:$C$53,C854)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SUMIFS(RAB!$F$14:$F$53,RAB!$C$14:$C$53,C855)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SUMIFS(RAB!$F$14:$F$53,RAB!$C$14:$C$53,C856)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SUMIFS(RAB!$F$14:$F$53,RAB!$C$14:$C$53,C857)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SUMIFS(RAB!$F$14:$F$53,RAB!$C$14:$C$53,C858)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SUMIFS(RAB!$F$14:$F$53,RAB!$C$14:$C$53,C859)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SUMIFS(RAB!$F$14:$F$53,RAB!$C$14:$C$53,C860)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SUMIFS(RAB!$F$14:$F$53,RAB!$C$14:$C$53,C861)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SUMIFS(RAB!$F$14:$F$53,RAB!$C$14:$C$53,C862)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SUMIFS(RAB!$F$14:$F$53,RAB!$C$14:$C$53,C863)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SUMIFS(RAB!$F$14:$F$53,RAB!$C$14:$C$53,C864)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SUMIFS(RAB!$F$14:$F$53,RAB!$C$14:$C$53,C865)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SUMIFS(RAB!$F$14:$F$53,RAB!$C$14:$C$53,C866)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SUMIFS(RAB!$F$14:$F$53,RAB!$C$14:$C$53,C867)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SUMIFS(RAB!$F$14:$F$53,RAB!$C$14:$C$53,C868)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SUMIFS(RAB!$F$14:$F$53,RAB!$C$14:$C$53,C869)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SUMIFS(RAB!$F$14:$F$53,RAB!$C$14:$C$53,C870)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SUMIFS(RAB!$F$14:$F$53,RAB!$C$14:$C$53,C871)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SUMIFS(RAB!$F$14:$F$53,RAB!$C$14:$C$53,C872)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SUMIFS(RAB!$F$14:$F$53,RAB!$C$14:$C$53,C873)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SUMIFS(RAB!$F$14:$F$53,RAB!$C$14:$C$53,C874)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SUMIFS(RAB!$F$14:$F$53,RAB!$C$14:$C$53,C875)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SUMIFS(RAB!$F$14:$F$53,RAB!$C$14:$C$53,C876)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SUMIFS(RAB!$F$14:$F$53,RAB!$C$14:$C$53,C877)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SUMIFS(RAB!$F$14:$F$53,RAB!$C$14:$C$53,C878)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SUMIFS(RAB!$F$14:$F$53,RAB!$C$14:$C$53,C879)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SUMIFS(RAB!$F$14:$F$53,RAB!$C$14:$C$53,C880)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SUMIFS(RAB!$F$14:$F$53,RAB!$C$14:$C$53,C881)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SUMIFS(RAB!$F$14:$F$53,RAB!$C$14:$C$53,C882)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SUMIFS(RAB!$F$14:$F$53,RAB!$C$14:$C$53,C883)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SUMIFS(RAB!$F$14:$F$53,RAB!$C$14:$C$53,C884)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SUMIFS(RAB!$F$14:$F$53,RAB!$C$14:$C$53,C885)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SUMIFS(RAB!$F$14:$F$53,RAB!$C$14:$C$53,C886)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SUMIFS(RAB!$F$14:$F$53,RAB!$C$14:$C$53,C887)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SUMIFS(RAB!$F$14:$F$53,RAB!$C$14:$C$53,C888)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SUMIFS(RAB!$F$14:$F$53,RAB!$C$14:$C$53,C889)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SUMIFS(RAB!$F$14:$F$53,RAB!$C$14:$C$53,C890)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SUMIFS(RAB!$F$14:$F$53,RAB!$C$14:$C$53,C891)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SUMIFS(RAB!$F$14:$F$53,RAB!$C$14:$C$53,C892)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SUMIFS(RAB!$F$14:$F$53,RAB!$C$14:$C$53,C893)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SUMIFS(RAB!$F$14:$F$53,RAB!$C$14:$C$53,C894)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SUMIFS(RAB!$F$14:$F$53,RAB!$C$14:$C$53,C895)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SUMIFS(RAB!$F$14:$F$53,RAB!$C$14:$C$53,C896)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SUMIFS(RAB!$F$14:$F$53,RAB!$C$14:$C$53,C897)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SUMIFS(RAB!$F$14:$F$53,RAB!$C$14:$C$53,C898)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SUMIFS(RAB!$F$14:$F$53,RAB!$C$14:$C$53,C899)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SUMIFS(RAB!$F$14:$F$53,RAB!$C$14:$C$53,C900)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SUMIFS(RAB!$F$14:$F$53,RAB!$C$14:$C$53,C901)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SUMIFS(RAB!$F$14:$F$53,RAB!$C$14:$C$53,C902)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SUMIFS(RAB!$F$14:$F$53,RAB!$C$14:$C$53,C903)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SUMIFS(RAB!$F$14:$F$53,RAB!$C$14:$C$53,C904)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SUMIFS(RAB!$F$14:$F$53,RAB!$C$14:$C$53,C905)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SUMIFS(RAB!$F$14:$F$53,RAB!$C$14:$C$53,C906)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SUMIFS(RAB!$F$14:$F$53,RAB!$C$14:$C$53,C907)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SUMIFS(RAB!$F$14:$F$53,RAB!$C$14:$C$53,C908)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SUMIFS(RAB!$F$14:$F$53,RAB!$C$14:$C$53,C909)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SUMIFS(RAB!$F$14:$F$53,RAB!$C$14:$C$53,C910)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SUMIFS(RAB!$F$14:$F$53,RAB!$C$14:$C$53,C911)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SUMIFS(RAB!$F$14:$F$53,RAB!$C$14:$C$53,C912)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SUMIFS(RAB!$F$14:$F$53,RAB!$C$14:$C$53,C913)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SUMIFS(RAB!$F$14:$F$53,RAB!$C$14:$C$53,C914)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SUMIFS(RAB!$F$14:$F$53,RAB!$C$14:$C$53,C915)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SUMIFS(RAB!$F$14:$F$53,RAB!$C$14:$C$53,C916)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SUMIFS(RAB!$F$14:$F$53,RAB!$C$14:$C$53,C917)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SUMIFS(RAB!$F$14:$F$53,RAB!$C$14:$C$53,C918)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SUMIFS(RAB!$F$14:$F$53,RAB!$C$14:$C$53,C919)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SUMIFS(RAB!$F$14:$F$53,RAB!$C$14:$C$53,C920)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SUMIFS(RAB!$F$14:$F$53,RAB!$C$14:$C$53,C921)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SUMIFS(RAB!$F$14:$F$53,RAB!$C$14:$C$53,C922)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SUMIFS(RAB!$F$14:$F$53,RAB!$C$14:$C$53,C923)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SUMIFS(RAB!$F$14:$F$53,RAB!$C$14:$C$53,C924)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SUMIFS(RAB!$F$14:$F$53,RAB!$C$14:$C$53,C925)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SUMIFS(RAB!$F$14:$F$53,RAB!$C$14:$C$53,C926)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SUMIFS(RAB!$F$14:$F$53,RAB!$C$14:$C$53,C927)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SUMIFS(RAB!$F$14:$F$53,RAB!$C$14:$C$53,C928)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SUMIFS(RAB!$F$14:$F$53,RAB!$C$14:$C$53,C929)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SUMIFS(RAB!$F$14:$F$53,RAB!$C$14:$C$53,C930)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SUMIFS(RAB!$F$14:$F$53,RAB!$C$14:$C$53,C931)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SUMIFS(RAB!$F$14:$F$53,RAB!$C$14:$C$53,C932)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SUMIFS(RAB!$F$14:$F$53,RAB!$C$14:$C$53,C933)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SUMIFS(RAB!$F$14:$F$53,RAB!$C$14:$C$53,C934)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SUMIFS(RAB!$F$14:$F$53,RAB!$C$14:$C$53,C935)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SUMIFS(RAB!$F$14:$F$53,RAB!$C$14:$C$53,C936)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SUMIFS(RAB!$F$14:$F$53,RAB!$C$14:$C$53,C937)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SUMIFS(RAB!$F$14:$F$53,RAB!$C$14:$C$53,C938)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SUMIFS(RAB!$F$14:$F$53,RAB!$C$14:$C$53,C939)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SUMIFS(RAB!$F$14:$F$53,RAB!$C$14:$C$53,C940)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SUMIFS(RAB!$F$14:$F$53,RAB!$C$14:$C$53,C941)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SUMIFS(RAB!$F$14:$F$53,RAB!$C$14:$C$53,C942)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SUMIFS(RAB!$F$14:$F$53,RAB!$C$14:$C$53,C943)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SUMIFS(RAB!$F$14:$F$53,RAB!$C$14:$C$53,C944)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SUMIFS(RAB!$F$14:$F$53,RAB!$C$14:$C$53,C945)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SUMIFS(RAB!$F$14:$F$53,RAB!$C$14:$C$53,C946)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SUMIFS(RAB!$F$14:$F$53,RAB!$C$14:$C$53,C947)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SUMIFS(RAB!$F$14:$F$53,RAB!$C$14:$C$53,C948)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SUMIFS(RAB!$F$14:$F$53,RAB!$C$14:$C$53,C949)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SUMIFS(RAB!$F$14:$F$53,RAB!$C$14:$C$53,C950)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SUMIFS(RAB!$F$14:$F$53,RAB!$C$14:$C$53,C951)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SUMIFS(RAB!$F$14:$F$53,RAB!$C$14:$C$53,C952)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SUMIFS(RAB!$F$14:$F$53,RAB!$C$14:$C$53,C953)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SUMIFS(RAB!$F$14:$F$53,RAB!$C$14:$C$53,C954)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SUMIFS(RAB!$F$14:$F$53,RAB!$C$14:$C$53,C955)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SUMIFS(RAB!$F$14:$F$53,RAB!$C$14:$C$53,C956)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SUMIFS(RAB!$F$14:$F$53,RAB!$C$14:$C$53,C957)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SUMIFS(RAB!$F$14:$F$53,RAB!$C$14:$C$53,C958)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SUMIFS(RAB!$F$14:$F$53,RAB!$C$14:$C$53,C959)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SUMIFS(RAB!$F$14:$F$53,RAB!$C$14:$C$53,C960)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SUMIFS(RAB!$F$14:$F$53,RAB!$C$14:$C$53,C961)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SUMIFS(RAB!$F$14:$F$53,RAB!$C$14:$C$53,C962)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SUMIFS(RAB!$F$14:$F$53,RAB!$C$14:$C$53,C963)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SUMIFS(RAB!$F$14:$F$53,RAB!$C$14:$C$53,C964)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SUMIFS(RAB!$F$14:$F$53,RAB!$C$14:$C$53,C965)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SUMIFS(RAB!$F$14:$F$53,RAB!$C$14:$C$53,C966)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SUMIFS(RAB!$F$14:$F$53,RAB!$C$14:$C$53,C967)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SUMIFS(RAB!$F$14:$F$53,RAB!$C$14:$C$53,C968)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SUMIFS(RAB!$F$14:$F$53,RAB!$C$14:$C$53,C969)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SUMIFS(RAB!$F$14:$F$53,RAB!$C$14:$C$53,C970)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SUMIFS(RAB!$F$14:$F$53,RAB!$C$14:$C$53,C971)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SUMIFS(RAB!$F$14:$F$53,RAB!$C$14:$C$53,C972)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SUMIFS(RAB!$F$14:$F$53,RAB!$C$14:$C$53,C973)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SUMIFS(RAB!$F$14:$F$53,RAB!$C$14:$C$53,C974)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SUMIFS(RAB!$F$14:$F$53,RAB!$C$14:$C$53,C975)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SUMIFS(RAB!$F$14:$F$53,RAB!$C$14:$C$53,C976)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SUMIFS(RAB!$F$14:$F$53,RAB!$C$14:$C$53,C977)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SUMIFS(RAB!$F$14:$F$53,RAB!$C$14:$C$53,C978)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SUMIFS(RAB!$F$14:$F$53,RAB!$C$14:$C$53,C979)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SUMIFS(RAB!$F$14:$F$53,RAB!$C$14:$C$53,C980)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SUMIFS(RAB!$F$14:$F$53,RAB!$C$14:$C$53,C981)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SUMIFS(RAB!$F$14:$F$53,RAB!$C$14:$C$53,C982)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SUMIFS(RAB!$F$14:$F$53,RAB!$C$14:$C$53,C983)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SUMIFS(RAB!$F$14:$F$53,RAB!$C$14:$C$53,C984)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SUMIFS(RAB!$F$14:$F$53,RAB!$C$14:$C$53,C985)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SUMIFS(RAB!$F$14:$F$53,RAB!$C$14:$C$53,C986)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SUMIFS(RAB!$F$14:$F$53,RAB!$C$14:$C$53,C987)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SUMIFS(RAB!$F$14:$F$53,RAB!$C$14:$C$53,C988)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SUMIFS(RAB!$F$14:$F$53,RAB!$C$14:$C$53,C989)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SUMIFS(RAB!$F$14:$F$53,RAB!$C$14:$C$53,C990)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SUMIFS(RAB!$F$14:$F$53,RAB!$C$14:$C$53,C991)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SUMIFS(RAB!$F$14:$F$53,RAB!$C$14:$C$53,C992)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SUMIFS(RAB!$F$14:$F$53,RAB!$C$14:$C$53,C993)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SUMIFS(RAB!$F$14:$F$53,RAB!$C$14:$C$53,C994)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SUMIFS(RAB!$F$14:$F$53,RAB!$C$14:$C$53,C995)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SUMIFS(RAB!$F$14:$F$53,RAB!$C$14:$C$53,C996)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SUMIFS(RAB!$F$14:$F$53,RAB!$C$14:$C$53,C997)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SUMIFS(RAB!$F$14:$F$53,RAB!$C$14:$C$53,C998)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SUMIFS(RAB!$F$14:$F$53,RAB!$C$14:$C$53,C999)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SUMIFS(RAB!$F$14:$F$53,RAB!$C$14:$C$53,C1000)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SUMIFS(RAB!$F$14:$F$53,RAB!$C$14:$C$53,C1001)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SUMIFS(RAB!$F$14:$F$53,RAB!$C$14:$C$53,C1002)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SUMIFS(RAB!$F$14:$F$53,RAB!$C$14:$C$53,C1003)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SUMIFS(RAB!$F$14:$F$53,RAB!$C$14:$C$53,C1004)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SUMIFS(RAB!$F$14:$F$53,RAB!$C$14:$C$53,C1005)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SUMIFS(RAB!$F$14:$F$53,RAB!$C$14:$C$53,C1006)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SUMIFS(RAB!$F$14:$F$53,RAB!$C$14:$C$53,C1007)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SUMIFS(RAB!$F$14:$F$53,RAB!$C$14:$C$53,C1008)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SUMIFS(RAB!$F$14:$F$53,RAB!$C$14:$C$53,C1009)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SUMIFS(RAB!$F$14:$F$53,RAB!$C$14:$C$53,C1010)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SUMIFS(RAB!$F$14:$F$53,RAB!$C$14:$C$53,C1011)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SUMIFS(RAB!$F$14:$F$53,RAB!$C$14:$C$53,C1012)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SUMIFS(RAB!$F$14:$F$53,RAB!$C$14:$C$53,C1013)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SUMIFS(RAB!$F$14:$F$53,RAB!$C$14:$C$53,C1014)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SUMIFS(RAB!$F$14:$F$53,RAB!$C$14:$C$53,C1015)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SUMIFS(RAB!$F$14:$F$53,RAB!$C$14:$C$53,C1016)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SUMIFS(RAB!$F$14:$F$53,RAB!$C$14:$C$53,C1017)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SUMIFS(RAB!$F$14:$F$53,RAB!$C$14:$C$53,C1018)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SUMIFS(RAB!$F$14:$F$53,RAB!$C$14:$C$53,C1019)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SUMIFS(RAB!$F$14:$F$53,RAB!$C$14:$C$53,C1020)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SUMIFS(RAB!$F$14:$F$53,RAB!$C$14:$C$53,C1021)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SUMIFS(RAB!$F$14:$F$53,RAB!$C$14:$C$53,C1022)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SUMIFS(RAB!$F$14:$F$53,RAB!$C$14:$C$53,C1023)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SUMIFS(RAB!$F$14:$F$53,RAB!$C$14:$C$53,C1024)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SUMIFS(RAB!$F$14:$F$53,RAB!$C$14:$C$53,C1025)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SUMIFS(RAB!$F$14:$F$53,RAB!$C$14:$C$53,C1026)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SUMIFS(RAB!$F$14:$F$53,RAB!$C$14:$C$53,C1027)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SUMIFS(RAB!$F$14:$F$53,RAB!$C$14:$C$53,C1028)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SUMIFS(RAB!$F$14:$F$53,RAB!$C$14:$C$53,C1029)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SUMIFS(RAB!$F$14:$F$53,RAB!$C$14:$C$53,C1030)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SUMIFS(RAB!$F$14:$F$53,RAB!$C$14:$C$53,C1031)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SUMIFS(RAB!$F$14:$F$53,RAB!$C$14:$C$53,C1032)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SUMIFS(RAB!$F$14:$F$53,RAB!$C$14:$C$53,C1033)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SUMIFS(RAB!$F$14:$F$53,RAB!$C$14:$C$53,C1034)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SUMIFS(RAB!$F$14:$F$53,RAB!$C$14:$C$53,C1035)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SUMIFS(RAB!$F$14:$F$53,RAB!$C$14:$C$53,C1036)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SUMIFS(RAB!$F$14:$F$53,RAB!$C$14:$C$53,C1037)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SUMIFS(RAB!$F$14:$F$53,RAB!$C$14:$C$53,C1038)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SUMIFS(RAB!$F$14:$F$53,RAB!$C$14:$C$53,C1039)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SUMIFS(RAB!$F$14:$F$53,RAB!$C$14:$C$53,C1040)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SUMIFS(RAB!$F$14:$F$53,RAB!$C$14:$C$53,C1041)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SUMIFS(RAB!$F$14:$F$53,RAB!$C$14:$C$53,C1042)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SUMIFS(RAB!$F$14:$F$53,RAB!$C$14:$C$53,C1043)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SUMIFS(RAB!$F$14:$F$53,RAB!$C$14:$C$53,C1044)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SUMIFS(RAB!$F$14:$F$53,RAB!$C$14:$C$53,C1045)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SUMIFS(RAB!$F$14:$F$53,RAB!$C$14:$C$53,C1046)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SUMIFS(RAB!$F$14:$F$53,RAB!$C$14:$C$53,C1047)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SUMIFS(RAB!$F$14:$F$53,RAB!$C$14:$C$53,C1048)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SUMIFS(RAB!$F$14:$F$53,RAB!$C$14:$C$53,C1049)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SUMIFS(RAB!$F$14:$F$53,RAB!$C$14:$C$53,C1050)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SUMIFS(RAB!$F$14:$F$53,RAB!$C$14:$C$53,C1051)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SUMIFS(RAB!$F$14:$F$53,RAB!$C$14:$C$53,C1052)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SUMIFS(RAB!$F$14:$F$53,RAB!$C$14:$C$53,C1053)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SUMIFS(RAB!$F$14:$F$53,RAB!$C$14:$C$53,C1054)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SUMIFS(RAB!$F$14:$F$53,RAB!$C$14:$C$53,C1055)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SUMIFS(RAB!$F$14:$F$53,RAB!$C$14:$C$53,C1056)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SUMIFS(RAB!$F$14:$F$53,RAB!$C$14:$C$53,C1057)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SUMIFS(RAB!$F$14:$F$53,RAB!$C$14:$C$53,C1058)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SUMIFS(RAB!$F$14:$F$53,RAB!$C$14:$C$53,C1059)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SUMIFS(RAB!$F$14:$F$53,RAB!$C$14:$C$53,C1060)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SUMIFS(RAB!$F$14:$F$53,RAB!$C$14:$C$53,C1061)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SUMIFS(RAB!$F$14:$F$53,RAB!$C$14:$C$53,C1062)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SUMIFS(RAB!$F$14:$F$53,RAB!$C$14:$C$53,C1063)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SUMIFS(RAB!$F$14:$F$53,RAB!$C$14:$C$53,C1064)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SUMIFS(RAB!$F$14:$F$53,RAB!$C$14:$C$53,C1065)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SUMIFS(RAB!$F$14:$F$53,RAB!$C$14:$C$53,C1066)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SUMIFS(RAB!$F$14:$F$53,RAB!$C$14:$C$53,C1067)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SUMIFS(RAB!$F$14:$F$53,RAB!$C$14:$C$53,C1068)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SUMIFS(RAB!$F$14:$F$53,RAB!$C$14:$C$53,C1069)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SUMIFS(RAB!$F$14:$F$53,RAB!$C$14:$C$53,C1070)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SUMIFS(RAB!$F$14:$F$53,RAB!$C$14:$C$53,C1071)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SUMIFS(RAB!$F$14:$F$53,RAB!$C$14:$C$53,C1072)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SUMIFS(RAB!$F$14:$F$53,RAB!$C$14:$C$53,C1073)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SUMIFS(RAB!$F$14:$F$53,RAB!$C$14:$C$53,C1074)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SUMIFS(RAB!$F$14:$F$53,RAB!$C$14:$C$53,C1075)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SUMIFS(RAB!$F$14:$F$53,RAB!$C$14:$C$53,C1076)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SUMIFS(RAB!$F$14:$F$53,RAB!$C$14:$C$53,C1077)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SUMIFS(RAB!$F$14:$F$53,RAB!$C$14:$C$53,C1078)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SUMIFS(RAB!$F$14:$F$53,RAB!$C$14:$C$53,C1079)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SUMIFS(RAB!$F$14:$F$53,RAB!$C$14:$C$53,C1080)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SUMIFS(RAB!$F$14:$F$53,RAB!$C$14:$C$53,C1081)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SUMIFS(RAB!$F$14:$F$53,RAB!$C$14:$C$53,C1082)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SUMIFS(RAB!$F$14:$F$53,RAB!$C$14:$C$53,C1083)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SUMIFS(RAB!$F$14:$F$53,RAB!$C$14:$C$53,C1084)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SUMIFS(RAB!$F$14:$F$53,RAB!$C$14:$C$53,C1085)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SUMIFS(RAB!$F$14:$F$53,RAB!$C$14:$C$53,C1086)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SUMIFS(RAB!$F$14:$F$53,RAB!$C$14:$C$53,C1087)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SUMIFS(RAB!$F$14:$F$53,RAB!$C$14:$C$53,C1088)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SUMIFS(RAB!$F$14:$F$53,RAB!$C$14:$C$53,C1089)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SUMIFS(RAB!$F$14:$F$53,RAB!$C$14:$C$53,C1090)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SUMIFS(RAB!$F$14:$F$53,RAB!$C$14:$C$53,C1091)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SUMIFS(RAB!$F$14:$F$53,RAB!$C$14:$C$53,C1092)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SUMIFS(RAB!$F$14:$F$53,RAB!$C$14:$C$53,C1093)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SUMIFS(RAB!$F$14:$F$53,RAB!$C$14:$C$53,C1094)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SUMIFS(RAB!$F$14:$F$53,RAB!$C$14:$C$53,C1095)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SUMIFS(RAB!$F$14:$F$53,RAB!$C$14:$C$53,C1096)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SUMIFS(RAB!$F$14:$F$53,RAB!$C$14:$C$53,C1097)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SUMIFS(RAB!$F$14:$F$53,RAB!$C$14:$C$53,C1098)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SUMIFS(RAB!$F$14:$F$53,RAB!$C$14:$C$53,C1099)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SUMIFS(RAB!$F$14:$F$53,RAB!$C$14:$C$53,C1100)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SUMIFS(RAB!$F$14:$F$53,RAB!$C$14:$C$53,C1101)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SUMIFS(RAB!$F$14:$F$53,RAB!$C$14:$C$53,C1102)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SUMIFS(RAB!$F$14:$F$53,RAB!$C$14:$C$53,C1103)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SUMIFS(RAB!$F$14:$F$53,RAB!$C$14:$C$53,C1104)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SUMIFS(RAB!$F$14:$F$53,RAB!$C$14:$C$53,C1105)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SUMIFS(RAB!$F$14:$F$53,RAB!$C$14:$C$53,C1106)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SUMIFS(RAB!$F$14:$F$53,RAB!$C$14:$C$53,C1107)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SUMIFS(RAB!$F$14:$F$53,RAB!$C$14:$C$53,C1108)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SUMIFS(RAB!$F$14:$F$53,RAB!$C$14:$C$53,C1109)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SUMIFS(RAB!$F$14:$F$53,RAB!$C$14:$C$53,C1110)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SUMIFS(RAB!$F$14:$F$53,RAB!$C$14:$C$53,C1111)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SUMIFS(RAB!$F$14:$F$53,RAB!$C$14:$C$53,C1112)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SUMIFS(RAB!$F$14:$F$53,RAB!$C$14:$C$53,C1113)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SUMIFS(RAB!$F$14:$F$53,RAB!$C$14:$C$53,C1114)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SUMIFS(RAB!$F$14:$F$53,RAB!$C$14:$C$53,C1115)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SUMIFS(RAB!$F$14:$F$53,RAB!$C$14:$C$53,C1116)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SUMIFS(RAB!$F$14:$F$53,RAB!$C$14:$C$53,C1117)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SUMIFS(RAB!$F$14:$F$53,RAB!$C$14:$C$53,C1118)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SUMIFS(RAB!$F$14:$F$53,RAB!$C$14:$C$53,C1119)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SUMIFS(RAB!$F$14:$F$53,RAB!$C$14:$C$53,C1120)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SUMIFS(RAB!$F$14:$F$53,RAB!$C$14:$C$53,C1121)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SUMIFS(RAB!$F$14:$F$53,RAB!$C$14:$C$53,C1122)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SUMIFS(RAB!$F$14:$F$53,RAB!$C$14:$C$53,C1123)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SUMIFS(RAB!$F$14:$F$53,RAB!$C$14:$C$53,C1124)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SUMIFS(RAB!$F$14:$F$53,RAB!$C$14:$C$53,C1125)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SUMIFS(RAB!$F$14:$F$53,RAB!$C$14:$C$53,C1126)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SUMIFS(RAB!$F$14:$F$53,RAB!$C$14:$C$53,C1127)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SUMIFS(RAB!$F$14:$F$53,RAB!$C$14:$C$53,C1128)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SUMIFS(RAB!$F$14:$F$53,RAB!$C$14:$C$53,C1129)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SUMIFS(RAB!$F$14:$F$53,RAB!$C$14:$C$53,C1130)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SUMIFS(RAB!$F$14:$F$53,RAB!$C$14:$C$53,C1131)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SUMIFS(RAB!$F$14:$F$53,RAB!$C$14:$C$53,C1132)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SUMIFS(RAB!$F$14:$F$53,RAB!$C$14:$C$53,C1133)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SUMIFS(RAB!$F$14:$F$53,RAB!$C$14:$C$53,C1134)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SUMIFS(RAB!$F$14:$F$53,RAB!$C$14:$C$53,C1135)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SUMIFS(RAB!$F$14:$F$53,RAB!$C$14:$C$53,C1136)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SUMIFS(RAB!$F$14:$F$53,RAB!$C$14:$C$53,C1137)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SUMIFS(RAB!$F$14:$F$53,RAB!$C$14:$C$53,C1138)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SUMIFS(RAB!$F$14:$F$53,RAB!$C$14:$C$53,C1139)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SUMIFS(RAB!$F$14:$F$53,RAB!$C$14:$C$53,C1140)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SUMIFS(RAB!$F$14:$F$53,RAB!$C$14:$C$53,C1141)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SUMIFS(RAB!$F$14:$F$53,RAB!$C$14:$C$53,C1142)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SUMIFS(RAB!$F$14:$F$53,RAB!$C$14:$C$53,C1143)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SUMIFS(RAB!$F$14:$F$53,RAB!$C$14:$C$53,C1144)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SUMIFS(RAB!$F$14:$F$53,RAB!$C$14:$C$53,C1145)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SUMIFS(RAB!$F$14:$F$53,RAB!$C$14:$C$53,C1146)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SUMIFS(RAB!$F$14:$F$53,RAB!$C$14:$C$53,C1147)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SUMIFS(RAB!$F$14:$F$53,RAB!$C$14:$C$53,C1148)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SUMIFS(RAB!$F$14:$F$53,RAB!$C$14:$C$53,C1149)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SUMIFS(RAB!$F$14:$F$53,RAB!$C$14:$C$53,C1150)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SUMIFS(RAB!$F$14:$F$53,RAB!$C$14:$C$53,C1151)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SUMIFS(RAB!$F$14:$F$53,RAB!$C$14:$C$53,C1152)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SUMIFS(RAB!$F$14:$F$53,RAB!$C$14:$C$53,C1153)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SUMIFS(RAB!$F$14:$F$53,RAB!$C$14:$C$53,C1154)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SUMIFS(RAB!$F$14:$F$53,RAB!$C$14:$C$53,C1155)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SUMIFS(RAB!$F$14:$F$53,RAB!$C$14:$C$53,C1156)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SUMIFS(RAB!$F$14:$F$53,RAB!$C$14:$C$53,C1157)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SUMIFS(RAB!$F$14:$F$53,RAB!$C$14:$C$53,C1158)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SUMIFS(RAB!$F$14:$F$53,RAB!$C$14:$C$53,C1159)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SUMIFS(RAB!$F$14:$F$53,RAB!$C$14:$C$53,C1160)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SUMIFS(RAB!$F$14:$F$53,RAB!$C$14:$C$53,C1161)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SUMIFS(RAB!$F$14:$F$53,RAB!$C$14:$C$53,C1162)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SUMIFS(RAB!$F$14:$F$53,RAB!$C$14:$C$53,C1163)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SUMIFS(RAB!$F$14:$F$53,RAB!$C$14:$C$53,C1164)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SUMIFS(RAB!$F$14:$F$53,RAB!$C$14:$C$53,C1165)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SUMIFS(RAB!$F$14:$F$53,RAB!$C$14:$C$53,C1166)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SUMIFS(RAB!$F$14:$F$53,RAB!$C$14:$C$53,C1167)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SUMIFS(RAB!$F$14:$F$53,RAB!$C$14:$C$53,C1168)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SUMIFS(RAB!$F$14:$F$53,RAB!$C$14:$C$53,C1169)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SUMIFS(RAB!$F$14:$F$53,RAB!$C$14:$C$53,C1170)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SUMIFS(RAB!$F$14:$F$53,RAB!$C$14:$C$53,C1171)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SUMIFS(RAB!$F$14:$F$53,RAB!$C$14:$C$53,C1172)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SUMIFS(RAB!$F$14:$F$53,RAB!$C$14:$C$53,C1173)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SUMIFS(RAB!$F$14:$F$53,RAB!$C$14:$C$53,C1174)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SUMIFS(RAB!$F$14:$F$53,RAB!$C$14:$C$53,C1175)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SUMIFS(RAB!$F$14:$F$53,RAB!$C$14:$C$53,C1176)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SUMIFS(RAB!$F$14:$F$53,RAB!$C$14:$C$53,C1177)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SUMIFS(RAB!$F$14:$F$53,RAB!$C$14:$C$53,C1178)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SUMIFS(RAB!$F$14:$F$53,RAB!$C$14:$C$53,C1179)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SUMIFS(RAB!$F$14:$F$53,RAB!$C$14:$C$53,C1180)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SUMIFS(RAB!$F$14:$F$53,RAB!$C$14:$C$53,C1181)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SUMIFS(RAB!$F$14:$F$53,RAB!$C$14:$C$53,C1182)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SUMIFS(RAB!$F$14:$F$53,RAB!$C$14:$C$53,C1183)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SUMIFS(RAB!$F$14:$F$53,RAB!$C$14:$C$53,C1184)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SUMIFS(RAB!$F$14:$F$53,RAB!$C$14:$C$53,C1185)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SUMIFS(RAB!$F$14:$F$53,RAB!$C$14:$C$53,C1186)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SUMIFS(RAB!$F$14:$F$53,RAB!$C$14:$C$53,C1187)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SUMIFS(RAB!$F$14:$F$53,RAB!$C$14:$C$53,C1188)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SUMIFS(RAB!$F$14:$F$53,RAB!$C$14:$C$53,C1189)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SUMIFS(RAB!$F$14:$F$53,RAB!$C$14:$C$53,C1190)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SUMIFS(RAB!$F$14:$F$53,RAB!$C$14:$C$53,C1191)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SUMIFS(RAB!$F$14:$F$53,RAB!$C$14:$C$53,C1192)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SUMIFS(RAB!$F$14:$F$53,RAB!$C$14:$C$53,C1193)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SUMIFS(RAB!$F$14:$F$53,RAB!$C$14:$C$53,C1194)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SUMIFS(RAB!$F$14:$F$53,RAB!$C$14:$C$53,C1195)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SUMIFS(RAB!$F$14:$F$53,RAB!$C$14:$C$53,C1196)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SUMIFS(RAB!$F$14:$F$53,RAB!$C$14:$C$53,C1197)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SUMIFS(RAB!$F$14:$F$53,RAB!$C$14:$C$53,C1198)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SUMIFS(RAB!$F$14:$F$53,RAB!$C$14:$C$53,C1199)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SUMIFS(RAB!$F$14:$F$53,RAB!$C$14:$C$53,C1200)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SUMIFS(RAB!$F$14:$F$53,RAB!$C$14:$C$53,C1201)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SUMIFS(RAB!$F$14:$F$53,RAB!$C$14:$C$53,C1202)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SUMIFS(RAB!$F$14:$F$53,RAB!$C$14:$C$53,C1203)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SUMIFS(RAB!$F$14:$F$53,RAB!$C$14:$C$53,C1204)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SUMIFS(RAB!$F$14:$F$53,RAB!$C$14:$C$53,C1205)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SUMIFS(RAB!$F$14:$F$53,RAB!$C$14:$C$53,C1206)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SUMIFS(RAB!$F$14:$F$53,RAB!$C$14:$C$53,C1207)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SUMIFS(RAB!$F$14:$F$53,RAB!$C$14:$C$53,C1208)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SUMIFS(RAB!$F$14:$F$53,RAB!$C$14:$C$53,C1209)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SUMIFS(RAB!$F$14:$F$53,RAB!$C$14:$C$53,C1210)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SUMIFS(RAB!$F$14:$F$53,RAB!$C$14:$C$53,C1211)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SUMIFS(RAB!$F$14:$F$53,RAB!$C$14:$C$53,C1212)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SUMIFS(RAB!$F$14:$F$53,RAB!$C$14:$C$53,C1213)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SUMIFS(RAB!$F$14:$F$53,RAB!$C$14:$C$53,C1214)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SUMIFS(RAB!$F$14:$F$53,RAB!$C$14:$C$53,C1215)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SUMIFS(RAB!$F$14:$F$53,RAB!$C$14:$C$53,C1216)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SUMIFS(RAB!$F$14:$F$53,RAB!$C$14:$C$53,C1217)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SUMIFS(RAB!$F$14:$F$53,RAB!$C$14:$C$53,C1218)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SUMIFS(RAB!$F$14:$F$53,RAB!$C$14:$C$53,C1219)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SUMIFS(RAB!$F$14:$F$53,RAB!$C$14:$C$53,C1220)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SUMIFS(RAB!$F$14:$F$53,RAB!$C$14:$C$53,C1221)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SUMIFS(RAB!$F$14:$F$53,RAB!$C$14:$C$53,C1222)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SUMIFS(RAB!$F$14:$F$53,RAB!$C$14:$C$53,C1223)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SUMIFS(RAB!$F$14:$F$53,RAB!$C$14:$C$53,C1224)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SUMIFS(RAB!$F$14:$F$53,RAB!$C$14:$C$53,C1225)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SUMIFS(RAB!$F$14:$F$53,RAB!$C$14:$C$53,C1226)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SUMIFS(RAB!$F$14:$F$53,RAB!$C$14:$C$53,C1227)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SUMIFS(RAB!$F$14:$F$53,RAB!$C$14:$C$53,C1228)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SUMIFS(RAB!$F$14:$F$53,RAB!$C$14:$C$53,C1229)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SUMIFS(RAB!$F$14:$F$53,RAB!$C$14:$C$53,C1230)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SUMIFS(RAB!$F$14:$F$53,RAB!$C$14:$C$53,C1231)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SUMIFS(RAB!$F$14:$F$53,RAB!$C$14:$C$53,C1232)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SUMIFS(RAB!$F$14:$F$53,RAB!$C$14:$C$53,C1233)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SUMIFS(RAB!$F$14:$F$53,RAB!$C$14:$C$53,C1234)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SUMIFS(RAB!$F$14:$F$53,RAB!$C$14:$C$53,C1235)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SUMIFS(RAB!$F$14:$F$53,RAB!$C$14:$C$53,C1236)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SUMIFS(RAB!$F$14:$F$53,RAB!$C$14:$C$53,C1237)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SUMIFS(RAB!$F$14:$F$53,RAB!$C$14:$C$53,C1238)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SUMIFS(RAB!$F$14:$F$53,RAB!$C$14:$C$53,C1239)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SUMIFS(RAB!$F$14:$F$53,RAB!$C$14:$C$53,C1240)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SUMIFS(RAB!$F$14:$F$53,RAB!$C$14:$C$53,C1241)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SUMIFS(RAB!$F$14:$F$53,RAB!$C$14:$C$53,C1242)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SUMIFS(RAB!$F$14:$F$53,RAB!$C$14:$C$53,C1243)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SUMIFS(RAB!$F$14:$F$53,RAB!$C$14:$C$53,C1244)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SUMIFS(RAB!$F$14:$F$53,RAB!$C$14:$C$53,C1245)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SUMIFS(RAB!$F$14:$F$53,RAB!$C$14:$C$53,C1246)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SUMIFS(RAB!$F$14:$F$53,RAB!$C$14:$C$53,C1247)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SUMIFS(RAB!$F$14:$F$53,RAB!$C$14:$C$53,C1248)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SUMIFS(RAB!$F$14:$F$53,RAB!$C$14:$C$53,C1249)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SUMIFS(RAB!$F$14:$F$53,RAB!$C$14:$C$53,C1250)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SUMIFS(RAB!$F$14:$F$53,RAB!$C$14:$C$53,C1251)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SUMIFS(RAB!$F$14:$F$53,RAB!$C$14:$C$53,C1252)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SUMIFS(RAB!$F$14:$F$53,RAB!$C$14:$C$53,C1253)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SUMIFS(RAB!$F$14:$F$53,RAB!$C$14:$C$53,C1254)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SUMIFS(RAB!$F$14:$F$53,RAB!$C$14:$C$53,C1255)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SUMIFS(RAB!$F$14:$F$53,RAB!$C$14:$C$53,C1256)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SUMIFS(RAB!$F$14:$F$53,RAB!$C$14:$C$53,C1257)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SUMIFS(RAB!$F$14:$F$53,RAB!$C$14:$C$53,C1258)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SUMIFS(RAB!$F$14:$F$53,RAB!$C$14:$C$53,C1259)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SUMIFS(RAB!$F$14:$F$53,RAB!$C$14:$C$53,C1260)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SUMIFS(RAB!$F$14:$F$53,RAB!$C$14:$C$53,C1261)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SUMIFS(RAB!$F$14:$F$53,RAB!$C$14:$C$53,C1262)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SUMIFS(RAB!$F$14:$F$53,RAB!$C$14:$C$53,C1263)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SUMIFS(RAB!$F$14:$F$53,RAB!$C$14:$C$53,C1264)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SUMIFS(RAB!$F$14:$F$53,RAB!$C$14:$C$53,C1265)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SUMIFS(RAB!$F$14:$F$53,RAB!$C$14:$C$53,C1266)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SUMIFS(RAB!$F$14:$F$53,RAB!$C$14:$C$53,C1267)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SUMIFS(RAB!$F$14:$F$53,RAB!$C$14:$C$53,C1268)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SUMIFS(RAB!$F$14:$F$53,RAB!$C$14:$C$53,C1269)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SUMIFS(RAB!$F$14:$F$53,RAB!$C$14:$C$53,C1270)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SUMIFS(RAB!$F$14:$F$53,RAB!$C$14:$C$53,C1271)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SUMIFS(RAB!$F$14:$F$53,RAB!$C$14:$C$53,C1272)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SUMIFS(RAB!$F$14:$F$53,RAB!$C$14:$C$53,C1273)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SUMIFS(RAB!$F$14:$F$53,RAB!$C$14:$C$53,C1274)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SUMIFS(RAB!$F$14:$F$53,RAB!$C$14:$C$53,C1275)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SUMIFS(RAB!$F$14:$F$53,RAB!$C$14:$C$53,C1276)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SUMIFS(RAB!$F$14:$F$53,RAB!$C$14:$C$53,C1277)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SUMIFS(RAB!$F$14:$F$53,RAB!$C$14:$C$53,C1278)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SUMIFS(RAB!$F$14:$F$53,RAB!$C$14:$C$53,C1279)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SUMIFS(RAB!$F$14:$F$53,RAB!$C$14:$C$53,C1280)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SUMIFS(RAB!$F$14:$F$53,RAB!$C$14:$C$53,C1281)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SUMIFS(RAB!$F$14:$F$53,RAB!$C$14:$C$53,C1282)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SUMIFS(RAB!$F$14:$F$53,RAB!$C$14:$C$53,C1283)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SUMIFS(RAB!$F$14:$F$53,RAB!$C$14:$C$53,C1284)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SUMIFS(RAB!$F$14:$F$53,RAB!$C$14:$C$53,C1285)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SUMIFS(RAB!$F$14:$F$53,RAB!$C$14:$C$53,C1286)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SUMIFS(RAB!$F$14:$F$53,RAB!$C$14:$C$53,C1287)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SUMIFS(RAB!$F$14:$F$53,RAB!$C$14:$C$53,C1288)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SUMIFS(RAB!$F$14:$F$53,RAB!$C$14:$C$53,C1289)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SUMIFS(RAB!$F$14:$F$53,RAB!$C$14:$C$53,C1290)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SUMIFS(RAB!$F$14:$F$53,RAB!$C$14:$C$53,C1291)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SUMIFS(RAB!$F$14:$F$53,RAB!$C$14:$C$53,C1292)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SUMIFS(RAB!$F$14:$F$53,RAB!$C$14:$C$53,C1293)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SUMIFS(RAB!$F$14:$F$53,RAB!$C$14:$C$53,C1294)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SUMIFS(RAB!$F$14:$F$53,RAB!$C$14:$C$53,C1295)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SUMIFS(RAB!$F$14:$F$53,RAB!$C$14:$C$53,C1296)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SUMIFS(RAB!$F$14:$F$53,RAB!$C$14:$C$53,C1297)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SUMIFS(RAB!$F$14:$F$53,RAB!$C$14:$C$53,C1298)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SUMIFS(RAB!$F$14:$F$53,RAB!$C$14:$C$53,C1299)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SUMIFS(RAB!$F$14:$F$53,RAB!$C$14:$C$53,C1300)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SUMIFS(RAB!$F$14:$F$53,RAB!$C$14:$C$53,C1301)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SUMIFS(RAB!$F$14:$F$53,RAB!$C$14:$C$53,C1302)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SUMIFS(RAB!$F$14:$F$53,RAB!$C$14:$C$53,C1303)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SUMIFS(RAB!$F$14:$F$53,RAB!$C$14:$C$53,C1304)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SUMIFS(RAB!$F$14:$F$53,RAB!$C$14:$C$53,C1305)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SUMIFS(RAB!$F$14:$F$53,RAB!$C$14:$C$53,C1306)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SUMIFS(RAB!$F$14:$F$53,RAB!$C$14:$C$53,C1307)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SUMIFS(RAB!$F$14:$F$53,RAB!$C$14:$C$53,C1308)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SUMIFS(RAB!$F$14:$F$53,RAB!$C$14:$C$53,C1309)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SUMIFS(RAB!$F$14:$F$53,RAB!$C$14:$C$53,C1310)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SUMIFS(RAB!$F$14:$F$53,RAB!$C$14:$C$53,C1311)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SUMIFS(RAB!$F$14:$F$53,RAB!$C$14:$C$53,C1312)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SUMIFS(RAB!$F$14:$F$53,RAB!$C$14:$C$53,C1313)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SUMIFS(RAB!$F$14:$F$53,RAB!$C$14:$C$53,C1314)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SUMIFS(RAB!$F$14:$F$53,RAB!$C$14:$C$53,C1315)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SUMIFS(RAB!$F$14:$F$53,RAB!$C$14:$C$53,C1316)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SUMIFS(RAB!$F$14:$F$53,RAB!$C$14:$C$53,C1317)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SUMIFS(RAB!$F$14:$F$53,RAB!$C$14:$C$53,C1318)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SUMIFS(RAB!$F$14:$F$53,RAB!$C$14:$C$53,C1319)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SUMIFS(RAB!$F$14:$F$53,RAB!$C$14:$C$53,C1320)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0" priority="5" operator="equal">
      <formula>0</formula>
    </cfRule>
  </conditionalFormatting>
  <conditionalFormatting sqref="A10:L65536">
    <cfRule type="cellIs" dxfId="49" priority="1" operator="equal">
      <formula>0</formula>
    </cfRule>
  </conditionalFormatting>
  <conditionalFormatting sqref="C12:C711">
    <cfRule type="cellIs" dxfId="48" priority="66" stopIfTrue="1" operator="equal">
      <formula>0</formula>
    </cfRule>
  </conditionalFormatting>
  <conditionalFormatting sqref="E712:E65536">
    <cfRule type="cellIs" dxfId="47" priority="16" stopIfTrue="1" operator="equal">
      <formula>0</formula>
    </cfRule>
  </conditionalFormatting>
  <conditionalFormatting sqref="G1:G11 E6:E11 E1:E3 H7 H10:H11 F10:F711 G712:G65536">
    <cfRule type="cellIs" dxfId="46" priority="69" stopIfTrue="1" operator="equal">
      <formula>0</formula>
    </cfRule>
  </conditionalFormatting>
  <conditionalFormatting sqref="G12:H711">
    <cfRule type="cellIs" dxfId="45" priority="12" stopIfTrue="1" operator="equal">
      <formula>0</formula>
    </cfRule>
  </conditionalFormatting>
  <conditionalFormatting sqref="I7:K7">
    <cfRule type="cellIs" dxfId="44" priority="4" stopIfTrue="1" operator="equal">
      <formula>0</formula>
    </cfRule>
  </conditionalFormatting>
  <conditionalFormatting sqref="I10:L711">
    <cfRule type="cellIs" dxfId="43" priority="2" stopIfTrue="1" operator="equal">
      <formula>0</formula>
    </cfRule>
  </conditionalFormatting>
  <conditionalFormatting sqref="L1:L6">
    <cfRule type="cellIs" dxfId="42" priority="10" operator="equal">
      <formula>0</formula>
    </cfRule>
  </conditionalFormatting>
  <conditionalFormatting sqref="M1:IV1048576 A8:G9">
    <cfRule type="cellIs" dxfId="41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0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85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99"/>
  </sheetPr>
  <dimension ref="C1:AD55"/>
  <sheetViews>
    <sheetView showGridLines="0" tabSelected="1" view="pageBreakPreview" topLeftCell="G5" zoomScale="115" zoomScaleNormal="115" zoomScaleSheetLayoutView="115" workbookViewId="0">
      <selection activeCell="R33" sqref="R33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97" t="s">
        <v>1439</v>
      </c>
      <c r="X2" s="698"/>
      <c r="Y2" s="698"/>
      <c r="Z2" s="698"/>
      <c r="AA2" s="698"/>
      <c r="AB2" s="698"/>
      <c r="AC2" s="698"/>
      <c r="AD2" s="699"/>
    </row>
    <row r="3" spans="3:30">
      <c r="C3" s="238"/>
      <c r="W3" s="700"/>
      <c r="X3" s="701"/>
      <c r="Y3" s="701"/>
      <c r="Z3" s="701"/>
      <c r="AA3" s="701"/>
      <c r="AB3" s="701"/>
      <c r="AC3" s="701"/>
      <c r="AD3" s="702"/>
    </row>
    <row r="4" spans="3:30">
      <c r="C4" s="238"/>
      <c r="Q4" s="483" t="s">
        <v>1615</v>
      </c>
      <c r="W4" s="239" t="s">
        <v>987</v>
      </c>
      <c r="AD4" s="240"/>
    </row>
    <row r="5" spans="3:30">
      <c r="C5" s="238"/>
      <c r="W5" s="241" t="s">
        <v>991</v>
      </c>
      <c r="X5" s="647" t="s">
        <v>990</v>
      </c>
      <c r="Y5" s="647"/>
      <c r="Z5" s="647"/>
      <c r="AA5" s="647" t="s">
        <v>988</v>
      </c>
      <c r="AB5" s="647"/>
      <c r="AC5" s="647" t="s">
        <v>989</v>
      </c>
      <c r="AD5" s="648"/>
    </row>
    <row r="6" spans="3:30" ht="21">
      <c r="C6" s="238"/>
      <c r="Q6" s="509" t="s">
        <v>1628</v>
      </c>
      <c r="W6" s="241">
        <v>1</v>
      </c>
      <c r="X6" s="647" t="s">
        <v>993</v>
      </c>
      <c r="Y6" s="647"/>
      <c r="Z6" s="647"/>
      <c r="AA6" s="647"/>
      <c r="AB6" s="647"/>
      <c r="AC6" s="647"/>
      <c r="AD6" s="648"/>
    </row>
    <row r="7" spans="3:30">
      <c r="C7" s="238"/>
      <c r="W7" s="241">
        <v>2</v>
      </c>
      <c r="X7" s="647" t="s">
        <v>994</v>
      </c>
      <c r="Y7" s="647"/>
      <c r="Z7" s="647"/>
      <c r="AA7" s="647"/>
      <c r="AB7" s="647"/>
      <c r="AC7" s="647"/>
      <c r="AD7" s="648"/>
    </row>
    <row r="8" spans="3:30">
      <c r="C8" s="238"/>
      <c r="W8" s="241">
        <v>3</v>
      </c>
      <c r="X8" s="647" t="s">
        <v>995</v>
      </c>
      <c r="Y8" s="647"/>
      <c r="Z8" s="647"/>
      <c r="AA8" s="647"/>
      <c r="AB8" s="647"/>
      <c r="AC8" s="647"/>
      <c r="AD8" s="648"/>
    </row>
    <row r="9" spans="3:30">
      <c r="C9" s="238"/>
      <c r="W9" s="241">
        <v>4</v>
      </c>
      <c r="X9" s="647" t="s">
        <v>996</v>
      </c>
      <c r="Y9" s="647"/>
      <c r="Z9" s="647"/>
      <c r="AA9" s="647"/>
      <c r="AB9" s="647"/>
      <c r="AC9" s="647"/>
      <c r="AD9" s="648"/>
    </row>
    <row r="10" spans="3:30">
      <c r="C10" s="238"/>
      <c r="W10" s="241">
        <v>5</v>
      </c>
      <c r="X10" s="647" t="s">
        <v>997</v>
      </c>
      <c r="Y10" s="647"/>
      <c r="Z10" s="647"/>
      <c r="AA10" s="647"/>
      <c r="AB10" s="647"/>
      <c r="AC10" s="647"/>
      <c r="AD10" s="648"/>
    </row>
    <row r="11" spans="3:30">
      <c r="C11" s="238"/>
      <c r="W11" s="241">
        <v>6</v>
      </c>
      <c r="X11" s="647" t="s">
        <v>998</v>
      </c>
      <c r="Y11" s="647"/>
      <c r="Z11" s="647"/>
      <c r="AA11" s="647"/>
      <c r="AB11" s="647"/>
      <c r="AC11" s="647"/>
      <c r="AD11" s="648"/>
    </row>
    <row r="12" spans="3:30">
      <c r="C12" s="238"/>
      <c r="W12" s="241">
        <v>7</v>
      </c>
      <c r="X12" s="647" t="s">
        <v>999</v>
      </c>
      <c r="Y12" s="647"/>
      <c r="Z12" s="647"/>
      <c r="AA12" s="647"/>
      <c r="AB12" s="647"/>
      <c r="AC12" s="647"/>
      <c r="AD12" s="648"/>
    </row>
    <row r="13" spans="3:30" ht="12.75" customHeight="1">
      <c r="C13" s="238"/>
      <c r="W13" s="241">
        <v>8</v>
      </c>
      <c r="X13" s="647" t="s">
        <v>1000</v>
      </c>
      <c r="Y13" s="647"/>
      <c r="Z13" s="647"/>
      <c r="AA13" s="647"/>
      <c r="AB13" s="647"/>
      <c r="AC13" s="647"/>
      <c r="AD13" s="648"/>
    </row>
    <row r="14" spans="3:30">
      <c r="C14" s="238"/>
      <c r="W14" s="241">
        <v>9</v>
      </c>
      <c r="X14" s="647" t="s">
        <v>1001</v>
      </c>
      <c r="Y14" s="647"/>
      <c r="Z14" s="647"/>
      <c r="AA14" s="647"/>
      <c r="AB14" s="647"/>
      <c r="AC14" s="647"/>
      <c r="AD14" s="648"/>
    </row>
    <row r="15" spans="3:30">
      <c r="C15" s="238"/>
      <c r="W15" s="241">
        <v>10</v>
      </c>
      <c r="X15" s="647" t="s">
        <v>1010</v>
      </c>
      <c r="Y15" s="647"/>
      <c r="Z15" s="647"/>
      <c r="AA15" s="647"/>
      <c r="AB15" s="647"/>
      <c r="AC15" s="647"/>
      <c r="AD15" s="648"/>
    </row>
    <row r="16" spans="3:30">
      <c r="C16" s="238"/>
      <c r="W16" s="241">
        <v>11</v>
      </c>
      <c r="X16" s="647" t="s">
        <v>1455</v>
      </c>
      <c r="Y16" s="647"/>
      <c r="Z16" s="647"/>
      <c r="AA16" s="647"/>
      <c r="AB16" s="647"/>
      <c r="AC16" s="647"/>
      <c r="AD16" s="648"/>
    </row>
    <row r="17" spans="3:30">
      <c r="C17" s="238"/>
      <c r="S17" s="242"/>
      <c r="W17" s="241">
        <v>12</v>
      </c>
      <c r="X17" s="647" t="s">
        <v>1011</v>
      </c>
      <c r="Y17" s="647"/>
      <c r="Z17" s="647"/>
      <c r="AA17" s="647"/>
      <c r="AB17" s="647"/>
      <c r="AC17" s="647"/>
      <c r="AD17" s="648"/>
    </row>
    <row r="18" spans="3:30">
      <c r="C18" s="243"/>
      <c r="D18" s="244"/>
      <c r="E18" s="244"/>
      <c r="W18" s="241">
        <v>13</v>
      </c>
      <c r="X18" s="647"/>
      <c r="Y18" s="647"/>
      <c r="Z18" s="647"/>
      <c r="AA18" s="647"/>
      <c r="AB18" s="647"/>
      <c r="AC18" s="647"/>
      <c r="AD18" s="648"/>
    </row>
    <row r="19" spans="3:30">
      <c r="C19" s="238"/>
      <c r="W19" s="245"/>
      <c r="X19" s="695"/>
      <c r="Y19" s="695"/>
      <c r="Z19" s="695"/>
      <c r="AA19" s="695"/>
      <c r="AB19" s="695"/>
      <c r="AC19" s="695"/>
      <c r="AD19" s="696"/>
    </row>
    <row r="20" spans="3:30">
      <c r="C20" s="238"/>
      <c r="W20" s="682" t="s">
        <v>992</v>
      </c>
      <c r="X20" s="683"/>
      <c r="Y20" s="683"/>
      <c r="Z20" s="683"/>
      <c r="AA20" s="683"/>
      <c r="AB20" s="683"/>
      <c r="AC20" s="683"/>
      <c r="AD20" s="684"/>
    </row>
    <row r="21" spans="3:30">
      <c r="C21" s="238"/>
      <c r="W21" s="685" t="s">
        <v>985</v>
      </c>
      <c r="X21" s="686"/>
      <c r="Y21" s="686"/>
      <c r="Z21" s="687"/>
      <c r="AA21" s="688" t="s">
        <v>986</v>
      </c>
      <c r="AB21" s="689"/>
      <c r="AC21" s="689"/>
      <c r="AD21" s="690"/>
    </row>
    <row r="22" spans="3:30">
      <c r="C22" s="238"/>
      <c r="W22" s="691"/>
      <c r="X22" s="692"/>
      <c r="Y22" s="485"/>
      <c r="Z22" s="488"/>
      <c r="AA22" s="693"/>
      <c r="AB22" s="694"/>
      <c r="AC22" s="248"/>
      <c r="AD22" s="249"/>
    </row>
    <row r="23" spans="3:30">
      <c r="C23" s="238"/>
      <c r="W23" s="691"/>
      <c r="X23" s="692"/>
      <c r="Y23" s="485"/>
      <c r="Z23" s="488"/>
      <c r="AA23" s="680"/>
      <c r="AB23" s="681"/>
      <c r="AC23" s="248"/>
      <c r="AD23" s="249"/>
    </row>
    <row r="24" spans="3:30">
      <c r="C24" s="238"/>
      <c r="W24" s="675"/>
      <c r="X24" s="677"/>
      <c r="Y24" s="246"/>
      <c r="Z24" s="247"/>
      <c r="AA24" s="678"/>
      <c r="AB24" s="679"/>
      <c r="AC24" s="248"/>
      <c r="AD24" s="249"/>
    </row>
    <row r="25" spans="3:30">
      <c r="C25" s="238"/>
      <c r="W25" s="675"/>
      <c r="X25" s="677"/>
      <c r="Y25" s="246"/>
      <c r="Z25" s="247"/>
      <c r="AA25" s="680"/>
      <c r="AB25" s="681"/>
      <c r="AC25" s="248"/>
      <c r="AD25" s="249"/>
    </row>
    <row r="26" spans="3:30">
      <c r="C26" s="238"/>
      <c r="W26" s="473"/>
      <c r="X26" s="474"/>
      <c r="Y26" s="246"/>
      <c r="Z26" s="247"/>
      <c r="AA26" s="680"/>
      <c r="AB26" s="681"/>
      <c r="AC26" s="248"/>
      <c r="AD26" s="249"/>
    </row>
    <row r="27" spans="3:30">
      <c r="C27" s="238"/>
      <c r="W27" s="473"/>
      <c r="X27" s="474"/>
      <c r="Y27" s="246"/>
      <c r="Z27" s="247"/>
      <c r="AA27" s="674"/>
      <c r="AB27" s="669"/>
      <c r="AC27" s="248"/>
      <c r="AD27" s="249"/>
    </row>
    <row r="28" spans="3:30">
      <c r="C28" s="238"/>
      <c r="W28" s="473"/>
      <c r="X28" s="474"/>
      <c r="Y28" s="246"/>
      <c r="Z28" s="247"/>
      <c r="AA28" s="674"/>
      <c r="AB28" s="669"/>
      <c r="AC28" s="248"/>
      <c r="AD28" s="249"/>
    </row>
    <row r="29" spans="3:30">
      <c r="C29" s="238"/>
      <c r="W29" s="473"/>
      <c r="X29" s="474"/>
      <c r="Y29" s="246"/>
      <c r="Z29" s="247"/>
      <c r="AA29" s="674"/>
      <c r="AB29" s="669"/>
      <c r="AC29" s="248"/>
      <c r="AD29" s="249"/>
    </row>
    <row r="30" spans="3:30" ht="11.25" customHeight="1">
      <c r="C30" s="238"/>
      <c r="W30" s="475"/>
      <c r="X30" s="476"/>
      <c r="Y30" s="246"/>
      <c r="Z30" s="247"/>
      <c r="AA30" s="674"/>
      <c r="AB30" s="669"/>
      <c r="AC30" s="248"/>
      <c r="AD30" s="249"/>
    </row>
    <row r="31" spans="3:30">
      <c r="C31" s="238"/>
      <c r="U31" s="250"/>
      <c r="W31" s="473"/>
      <c r="X31" s="474"/>
      <c r="Y31" s="246"/>
      <c r="Z31" s="247"/>
      <c r="AA31" s="674"/>
      <c r="AB31" s="669"/>
      <c r="AC31" s="248"/>
      <c r="AD31" s="249"/>
    </row>
    <row r="32" spans="3:30">
      <c r="C32" s="238"/>
      <c r="U32" s="250"/>
      <c r="W32" s="473"/>
      <c r="X32" s="474"/>
      <c r="Y32" s="246"/>
      <c r="Z32" s="247"/>
      <c r="AA32" s="674"/>
      <c r="AB32" s="669"/>
      <c r="AC32" s="248"/>
      <c r="AD32" s="249"/>
    </row>
    <row r="33" spans="3:30">
      <c r="C33" s="238"/>
      <c r="W33" s="473"/>
      <c r="X33" s="474"/>
      <c r="Y33" s="246"/>
      <c r="Z33" s="247"/>
      <c r="AA33" s="674"/>
      <c r="AB33" s="669"/>
      <c r="AC33" s="248"/>
      <c r="AD33" s="249"/>
    </row>
    <row r="34" spans="3:30">
      <c r="C34" s="238"/>
      <c r="W34" s="473"/>
      <c r="X34" s="474"/>
      <c r="Y34" s="246"/>
      <c r="Z34" s="247"/>
      <c r="AA34" s="674"/>
      <c r="AB34" s="669"/>
      <c r="AC34" s="248"/>
      <c r="AD34" s="249"/>
    </row>
    <row r="35" spans="3:30">
      <c r="C35" s="238"/>
      <c r="W35" s="675"/>
      <c r="X35" s="676"/>
      <c r="Y35" s="246"/>
      <c r="Z35" s="247"/>
      <c r="AA35" s="674"/>
      <c r="AB35" s="669"/>
      <c r="AC35" s="248"/>
      <c r="AD35" s="249"/>
    </row>
    <row r="36" spans="3:30">
      <c r="C36" s="238"/>
      <c r="W36" s="666"/>
      <c r="X36" s="667"/>
      <c r="Y36" s="246"/>
      <c r="Z36" s="251"/>
      <c r="AA36" s="668"/>
      <c r="AB36" s="669"/>
      <c r="AC36" s="248"/>
      <c r="AD36" s="249"/>
    </row>
    <row r="37" spans="3:30" ht="12.75" customHeight="1">
      <c r="C37" s="238"/>
      <c r="W37" s="670"/>
      <c r="X37" s="671"/>
      <c r="Y37" s="246"/>
      <c r="Z37" s="251"/>
      <c r="AA37" s="672"/>
      <c r="AB37" s="673"/>
      <c r="AC37" s="252"/>
      <c r="AD37" s="253"/>
    </row>
    <row r="38" spans="3:30" ht="12.75" customHeight="1">
      <c r="C38" s="238"/>
      <c r="W38" s="670"/>
      <c r="X38" s="671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70"/>
      <c r="X39" s="671"/>
      <c r="Y39" s="254"/>
      <c r="Z39" s="257"/>
      <c r="AA39" s="662"/>
      <c r="AB39" s="663"/>
      <c r="AC39" s="252"/>
      <c r="AD39" s="253"/>
    </row>
    <row r="40" spans="3:30" ht="12" customHeight="1">
      <c r="C40" s="238"/>
      <c r="W40" s="658"/>
      <c r="X40" s="659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60"/>
      <c r="X41" s="661"/>
      <c r="Y41" s="260"/>
      <c r="Z41" s="261"/>
      <c r="AA41" s="662"/>
      <c r="AB41" s="663"/>
      <c r="AC41" s="252"/>
      <c r="AD41" s="253"/>
    </row>
    <row r="42" spans="3:30" ht="12" customHeight="1">
      <c r="C42" s="238"/>
      <c r="W42" s="664" t="s">
        <v>1456</v>
      </c>
      <c r="X42" s="665"/>
      <c r="Y42" s="665"/>
      <c r="Z42" s="665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44" t="s">
        <v>11</v>
      </c>
      <c r="X44" s="645"/>
      <c r="Y44" s="647"/>
      <c r="Z44" s="647"/>
      <c r="AA44" s="647"/>
      <c r="AB44" s="647"/>
      <c r="AC44" s="647"/>
      <c r="AD44" s="648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44" t="s">
        <v>984</v>
      </c>
      <c r="X45" s="645"/>
      <c r="Y45" s="647">
        <v>1</v>
      </c>
      <c r="Z45" s="647"/>
      <c r="AA45" s="647"/>
      <c r="AB45" s="647" t="s">
        <v>12</v>
      </c>
      <c r="AC45" s="647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44" t="s">
        <v>15</v>
      </c>
      <c r="X46" s="645"/>
      <c r="Y46" s="657"/>
      <c r="Z46" s="657"/>
      <c r="AA46" s="657"/>
      <c r="AB46" s="647" t="s">
        <v>16</v>
      </c>
      <c r="AC46" s="647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52" t="s">
        <v>17</v>
      </c>
      <c r="X47" s="652"/>
      <c r="Y47" s="652"/>
      <c r="Z47" s="652"/>
      <c r="AA47" s="652"/>
      <c r="AB47" s="652"/>
      <c r="AC47" s="652"/>
      <c r="AD47" s="653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54" t="str">
        <f>RAB!G6</f>
        <v>IOH PROTEL</v>
      </c>
      <c r="X48" s="655"/>
      <c r="Y48" s="655"/>
      <c r="Z48" s="655"/>
      <c r="AA48" s="655"/>
      <c r="AB48" s="655"/>
      <c r="AC48" s="655"/>
      <c r="AD48" s="656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54" t="str">
        <f>RAB!G7</f>
        <v>SIMO 8 / 1 KRADENAN</v>
      </c>
      <c r="X49" s="655"/>
      <c r="Y49" s="655"/>
      <c r="Z49" s="655"/>
      <c r="AA49" s="655"/>
      <c r="AB49" s="655"/>
      <c r="AC49" s="655"/>
      <c r="AD49" s="656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494"/>
      <c r="X50" s="490"/>
      <c r="Y50" s="490"/>
      <c r="Z50" s="490"/>
      <c r="AA50" s="490"/>
      <c r="AB50" s="490"/>
      <c r="AC50" s="490"/>
      <c r="AD50" s="491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495"/>
      <c r="X51" s="492"/>
      <c r="Y51" s="492"/>
      <c r="Z51" s="492"/>
      <c r="AA51" s="492"/>
      <c r="AB51" s="492"/>
      <c r="AC51" s="492"/>
      <c r="AD51" s="493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44" t="s">
        <v>18</v>
      </c>
      <c r="X52" s="645"/>
      <c r="Y52" s="647" t="s">
        <v>1607</v>
      </c>
      <c r="Z52" s="647"/>
      <c r="AA52" s="647"/>
      <c r="AB52" s="647"/>
      <c r="AC52" s="647"/>
      <c r="AD52" s="648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44" t="s">
        <v>19</v>
      </c>
      <c r="X53" s="645"/>
      <c r="Y53" s="647" t="s">
        <v>1608</v>
      </c>
      <c r="Z53" s="647"/>
      <c r="AA53" s="647"/>
      <c r="AB53" s="647"/>
      <c r="AC53" s="647"/>
      <c r="AD53" s="648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44" t="s">
        <v>20</v>
      </c>
      <c r="X54" s="645"/>
      <c r="Y54" s="646" t="s">
        <v>1547</v>
      </c>
      <c r="Z54" s="646"/>
      <c r="AA54" s="646"/>
      <c r="AB54" s="647"/>
      <c r="AC54" s="647"/>
      <c r="AD54" s="648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49" t="s">
        <v>21</v>
      </c>
      <c r="X55" s="650"/>
      <c r="Y55" s="646"/>
      <c r="Z55" s="646"/>
      <c r="AA55" s="646"/>
      <c r="AB55" s="646"/>
      <c r="AC55" s="646"/>
      <c r="AD55" s="651"/>
    </row>
  </sheetData>
  <mergeCells count="102"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52:X52"/>
    <mergeCell ref="Y52:AA52"/>
    <mergeCell ref="AB52:AD52"/>
    <mergeCell ref="W53:X53"/>
    <mergeCell ref="Y53:AA53"/>
    <mergeCell ref="AB53:AD53"/>
    <mergeCell ref="W48:AD48"/>
    <mergeCell ref="W49:AD49"/>
  </mergeCells>
  <printOptions verticalCentered="1"/>
  <pageMargins left="0.70866141732283472" right="0.23622047244094491" top="0.43307086614173229" bottom="0.43307086614173229" header="0" footer="0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99"/>
  </sheetPr>
  <dimension ref="B1:AF68"/>
  <sheetViews>
    <sheetView view="pageBreakPreview" zoomScale="55" zoomScaleNormal="55" zoomScaleSheetLayoutView="55" workbookViewId="0">
      <selection activeCell="S36" sqref="S36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703" t="s">
        <v>1528</v>
      </c>
      <c r="E4" s="704"/>
      <c r="F4" s="704"/>
      <c r="G4" s="704"/>
      <c r="H4" s="704"/>
      <c r="I4" s="704"/>
      <c r="J4" s="704"/>
      <c r="K4" s="704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4"/>
      <c r="Y4" s="704"/>
      <c r="Z4" s="704"/>
      <c r="AA4" s="704"/>
      <c r="AB4" s="704"/>
      <c r="AC4" s="705"/>
      <c r="AD4" s="217"/>
      <c r="AE4" s="216"/>
      <c r="AF4" s="216"/>
    </row>
    <row r="5" spans="2:32" ht="13.5" customHeight="1">
      <c r="B5" s="215"/>
      <c r="C5" s="215"/>
      <c r="D5" s="706"/>
      <c r="E5" s="707"/>
      <c r="F5" s="707"/>
      <c r="G5" s="707"/>
      <c r="H5" s="707"/>
      <c r="I5" s="707"/>
      <c r="J5" s="707"/>
      <c r="K5" s="707"/>
      <c r="L5" s="707"/>
      <c r="M5" s="707"/>
      <c r="N5" s="707"/>
      <c r="O5" s="707"/>
      <c r="P5" s="707"/>
      <c r="Q5" s="707"/>
      <c r="R5" s="707"/>
      <c r="S5" s="707"/>
      <c r="T5" s="707"/>
      <c r="U5" s="707"/>
      <c r="V5" s="707"/>
      <c r="W5" s="707"/>
      <c r="X5" s="707"/>
      <c r="Y5" s="707"/>
      <c r="Z5" s="707"/>
      <c r="AA5" s="707"/>
      <c r="AB5" s="707"/>
      <c r="AC5" s="708"/>
      <c r="AD5" s="217"/>
      <c r="AE5" s="216"/>
      <c r="AF5" s="216"/>
    </row>
    <row r="6" spans="2:32" ht="12.75" customHeight="1">
      <c r="B6" s="215"/>
      <c r="C6" s="215"/>
      <c r="D6" s="706"/>
      <c r="E6" s="707"/>
      <c r="F6" s="707"/>
      <c r="G6" s="707"/>
      <c r="H6" s="707"/>
      <c r="I6" s="707"/>
      <c r="J6" s="707"/>
      <c r="K6" s="707"/>
      <c r="L6" s="707"/>
      <c r="M6" s="707"/>
      <c r="N6" s="707"/>
      <c r="O6" s="707"/>
      <c r="P6" s="707"/>
      <c r="Q6" s="707"/>
      <c r="R6" s="707"/>
      <c r="S6" s="707"/>
      <c r="T6" s="707"/>
      <c r="U6" s="707"/>
      <c r="V6" s="707"/>
      <c r="W6" s="707"/>
      <c r="X6" s="707"/>
      <c r="Y6" s="707"/>
      <c r="Z6" s="707"/>
      <c r="AA6" s="707"/>
      <c r="AB6" s="707"/>
      <c r="AC6" s="708"/>
      <c r="AE6" s="216"/>
      <c r="AF6" s="216"/>
    </row>
    <row r="7" spans="2:32" ht="12.75" customHeight="1" thickBot="1">
      <c r="B7" s="215"/>
      <c r="C7" s="215"/>
      <c r="D7" s="709"/>
      <c r="E7" s="710"/>
      <c r="F7" s="710"/>
      <c r="G7" s="710"/>
      <c r="H7" s="710"/>
      <c r="I7" s="710"/>
      <c r="J7" s="710"/>
      <c r="K7" s="710"/>
      <c r="L7" s="710"/>
      <c r="M7" s="710"/>
      <c r="N7" s="710"/>
      <c r="O7" s="710"/>
      <c r="P7" s="710"/>
      <c r="Q7" s="710"/>
      <c r="R7" s="710"/>
      <c r="S7" s="710"/>
      <c r="T7" s="710"/>
      <c r="U7" s="710"/>
      <c r="V7" s="710"/>
      <c r="W7" s="710"/>
      <c r="X7" s="710"/>
      <c r="Y7" s="710"/>
      <c r="Z7" s="710"/>
      <c r="AA7" s="710"/>
      <c r="AB7" s="710"/>
      <c r="AC7" s="711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489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99"/>
  </sheetPr>
  <dimension ref="A1:AD120"/>
  <sheetViews>
    <sheetView view="pageBreakPreview" zoomScale="40" zoomScaleNormal="40" zoomScaleSheetLayoutView="40" workbookViewId="0">
      <selection activeCell="T35" sqref="T35"/>
    </sheetView>
  </sheetViews>
  <sheetFormatPr defaultColWidth="9.140625" defaultRowHeight="12.75"/>
  <cols>
    <col min="1" max="1" width="1.7109375" style="417" customWidth="1"/>
    <col min="2" max="2" width="10.7109375" style="417" customWidth="1"/>
    <col min="3" max="3" width="2.5703125" style="417" customWidth="1"/>
    <col min="4" max="20" width="9.140625" style="417"/>
    <col min="21" max="21" width="14.5703125" style="417" customWidth="1"/>
    <col min="22" max="22" width="3.140625" style="417" customWidth="1"/>
    <col min="23" max="26" width="9.140625" style="417"/>
    <col min="27" max="27" width="2.85546875" style="417" customWidth="1"/>
    <col min="28" max="30" width="4.7109375" style="417" customWidth="1"/>
    <col min="31" max="31" width="1.7109375" style="417" customWidth="1"/>
    <col min="32" max="16384" width="9.140625" style="417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7" t="s">
        <v>1527</v>
      </c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7"/>
      <c r="R3" s="707"/>
      <c r="S3" s="707"/>
      <c r="T3" s="707"/>
      <c r="U3" s="707"/>
      <c r="V3" s="707"/>
      <c r="W3" s="182"/>
      <c r="X3" s="428"/>
      <c r="Y3" s="428"/>
      <c r="Z3" s="428"/>
      <c r="AA3" s="428"/>
      <c r="AB3" s="428"/>
      <c r="AC3" s="418"/>
    </row>
    <row r="4" spans="1:29" ht="18.75" customHeight="1">
      <c r="A4" s="181"/>
      <c r="C4" s="707"/>
      <c r="D4" s="707"/>
      <c r="E4" s="707"/>
      <c r="F4" s="707"/>
      <c r="G4" s="707"/>
      <c r="H4" s="707"/>
      <c r="I4" s="707"/>
      <c r="J4" s="707"/>
      <c r="K4" s="707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707"/>
      <c r="W4" s="182"/>
      <c r="X4" s="428"/>
      <c r="Y4" s="428"/>
      <c r="Z4" s="428"/>
      <c r="AA4" s="428"/>
      <c r="AB4" s="428"/>
      <c r="AC4" s="418"/>
    </row>
    <row r="5" spans="1:29" ht="12.75" customHeight="1">
      <c r="A5" s="181"/>
      <c r="C5" s="419"/>
      <c r="W5" s="182"/>
    </row>
    <row r="6" spans="1:29" ht="12.75" customHeight="1">
      <c r="A6" s="181"/>
      <c r="C6" s="712"/>
      <c r="D6" s="712"/>
      <c r="E6" s="712"/>
      <c r="F6" s="712"/>
      <c r="G6" s="712"/>
      <c r="H6" s="712"/>
      <c r="I6" s="712"/>
      <c r="J6" s="712"/>
      <c r="K6" s="712"/>
      <c r="L6" s="712"/>
      <c r="M6" s="712"/>
      <c r="W6" s="182"/>
      <c r="Y6" s="420"/>
      <c r="Z6" s="420"/>
      <c r="AA6" s="420"/>
      <c r="AB6" s="421"/>
      <c r="AC6" s="421"/>
    </row>
    <row r="7" spans="1:29" ht="18" customHeight="1">
      <c r="A7" s="181"/>
      <c r="C7" s="712"/>
      <c r="D7" s="712"/>
      <c r="E7" s="712"/>
      <c r="F7" s="712"/>
      <c r="G7" s="712"/>
      <c r="H7" s="712"/>
      <c r="I7" s="712"/>
      <c r="J7" s="712"/>
      <c r="K7" s="712"/>
      <c r="L7" s="712"/>
      <c r="M7" s="712"/>
      <c r="W7" s="182"/>
      <c r="Y7" s="420"/>
      <c r="Z7" s="420"/>
      <c r="AA7" s="420"/>
      <c r="AB7" s="421"/>
      <c r="AC7" s="421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2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3"/>
      <c r="S54" s="423"/>
      <c r="T54" s="423"/>
      <c r="U54" s="424"/>
      <c r="V54" s="424"/>
      <c r="W54" s="183"/>
      <c r="X54" s="424"/>
      <c r="Y54" s="424"/>
      <c r="Z54" s="424"/>
      <c r="AA54" s="424"/>
      <c r="AB54" s="424"/>
      <c r="AC54" s="424"/>
      <c r="AD54" s="424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9"/>
      <c r="S55" s="430"/>
      <c r="T55" s="430"/>
      <c r="U55" s="186"/>
      <c r="V55" s="187"/>
      <c r="W55" s="188"/>
      <c r="X55" s="424"/>
      <c r="Y55" s="424"/>
      <c r="Z55" s="424"/>
      <c r="AA55" s="425"/>
      <c r="AB55" s="425"/>
      <c r="AC55" s="425"/>
      <c r="AD55" s="425"/>
    </row>
    <row r="56" spans="1:30">
      <c r="U56" s="424"/>
      <c r="V56" s="425"/>
      <c r="W56" s="424"/>
      <c r="X56" s="424"/>
      <c r="Y56" s="424"/>
      <c r="Z56" s="424"/>
      <c r="AA56" s="425"/>
      <c r="AB56" s="424"/>
      <c r="AC56" s="424"/>
      <c r="AD56" s="424"/>
    </row>
    <row r="57" spans="1:30">
      <c r="U57" s="424"/>
      <c r="V57" s="425"/>
      <c r="W57" s="424"/>
      <c r="X57" s="424"/>
      <c r="Y57" s="424"/>
      <c r="Z57" s="424"/>
      <c r="AA57" s="424"/>
      <c r="AB57" s="424"/>
      <c r="AC57" s="424"/>
      <c r="AD57" s="424"/>
    </row>
    <row r="58" spans="1:30">
      <c r="U58" s="424"/>
      <c r="V58" s="425"/>
      <c r="W58" s="424"/>
      <c r="X58" s="424"/>
      <c r="Y58" s="424"/>
      <c r="Z58" s="424"/>
      <c r="AA58" s="424"/>
      <c r="AB58" s="424"/>
      <c r="AC58" s="424"/>
      <c r="AD58" s="424"/>
    </row>
    <row r="59" spans="1:30">
      <c r="U59" s="424"/>
      <c r="V59" s="425"/>
      <c r="W59" s="424"/>
      <c r="X59" s="424"/>
      <c r="Y59" s="424"/>
      <c r="Z59" s="424"/>
      <c r="AA59" s="424"/>
      <c r="AB59" s="424"/>
      <c r="AC59" s="424"/>
      <c r="AD59" s="424"/>
    </row>
    <row r="60" spans="1:30">
      <c r="U60" s="424"/>
      <c r="V60" s="425"/>
      <c r="W60" s="424"/>
      <c r="X60" s="424"/>
      <c r="Y60" s="424"/>
      <c r="Z60" s="424"/>
      <c r="AA60" s="425"/>
      <c r="AB60" s="424"/>
      <c r="AC60" s="424"/>
      <c r="AD60" s="424"/>
    </row>
    <row r="61" spans="1:30">
      <c r="U61" s="424"/>
      <c r="V61" s="425"/>
      <c r="W61" s="424"/>
      <c r="X61" s="424"/>
      <c r="Y61" s="424"/>
      <c r="Z61" s="424"/>
      <c r="AA61" s="424"/>
      <c r="AB61" s="424"/>
      <c r="AC61" s="424"/>
      <c r="AD61" s="424"/>
    </row>
    <row r="62" spans="1:30">
      <c r="U62" s="424"/>
      <c r="V62" s="425"/>
      <c r="W62" s="424"/>
      <c r="X62" s="424"/>
      <c r="Y62" s="424"/>
      <c r="Z62" s="424"/>
      <c r="AA62" s="424"/>
      <c r="AB62" s="424"/>
      <c r="AC62" s="424"/>
      <c r="AD62" s="424"/>
    </row>
    <row r="63" spans="1:30">
      <c r="U63" s="424"/>
      <c r="V63" s="425"/>
      <c r="W63" s="424"/>
      <c r="X63" s="424"/>
      <c r="Y63" s="424"/>
      <c r="Z63" s="424"/>
      <c r="AA63" s="424"/>
      <c r="AB63" s="424"/>
      <c r="AC63" s="424"/>
      <c r="AD63" s="424"/>
    </row>
    <row r="64" spans="1:30">
      <c r="U64" s="424"/>
      <c r="V64" s="425"/>
      <c r="W64" s="424"/>
      <c r="X64" s="424"/>
      <c r="Y64" s="424"/>
      <c r="Z64" s="424"/>
      <c r="AA64" s="424"/>
      <c r="AB64" s="424"/>
      <c r="AC64" s="424"/>
      <c r="AD64" s="424"/>
    </row>
    <row r="65" spans="5:30">
      <c r="U65" s="424"/>
      <c r="V65" s="425"/>
      <c r="W65" s="424"/>
      <c r="X65" s="424"/>
      <c r="Y65" s="424"/>
      <c r="Z65" s="424"/>
      <c r="AA65" s="424"/>
      <c r="AB65" s="424"/>
      <c r="AC65" s="424"/>
      <c r="AD65" s="424"/>
    </row>
    <row r="66" spans="5:30" ht="6" customHeight="1"/>
    <row r="73" spans="5:30">
      <c r="M73" s="426"/>
    </row>
    <row r="74" spans="5:30" ht="15" customHeight="1">
      <c r="E74" s="427"/>
      <c r="M74" s="426"/>
    </row>
    <row r="75" spans="5:30" ht="15" customHeight="1">
      <c r="E75" s="427"/>
      <c r="M75" s="426"/>
    </row>
    <row r="76" spans="5:30" ht="15" customHeight="1">
      <c r="E76" s="427"/>
      <c r="M76" s="426"/>
    </row>
    <row r="77" spans="5:30" ht="15" customHeight="1">
      <c r="E77" s="427"/>
      <c r="M77" s="426"/>
    </row>
    <row r="78" spans="5:30" ht="15" customHeight="1">
      <c r="E78" s="427"/>
      <c r="M78" s="426"/>
    </row>
    <row r="79" spans="5:30" ht="15" customHeight="1">
      <c r="E79" s="427"/>
      <c r="M79" s="426"/>
    </row>
    <row r="80" spans="5:30" ht="15" customHeight="1">
      <c r="E80" s="427"/>
      <c r="M80" s="426"/>
    </row>
    <row r="81" spans="5:13" ht="15" customHeight="1">
      <c r="E81" s="427"/>
      <c r="M81" s="426"/>
    </row>
    <row r="82" spans="5:13" ht="15" customHeight="1">
      <c r="E82" s="427"/>
      <c r="M82" s="426"/>
    </row>
    <row r="83" spans="5:13" ht="15" customHeight="1">
      <c r="E83" s="427"/>
      <c r="M83" s="426"/>
    </row>
    <row r="84" spans="5:13" ht="15" customHeight="1">
      <c r="E84" s="427"/>
      <c r="M84" s="426"/>
    </row>
    <row r="85" spans="5:13" ht="15" customHeight="1">
      <c r="E85" s="427"/>
      <c r="M85" s="426"/>
    </row>
    <row r="86" spans="5:13" ht="15" customHeight="1">
      <c r="E86" s="427"/>
      <c r="M86" s="426"/>
    </row>
    <row r="87" spans="5:13" ht="15" customHeight="1">
      <c r="E87" s="427"/>
      <c r="M87" s="426"/>
    </row>
    <row r="88" spans="5:13" ht="15" customHeight="1">
      <c r="E88" s="427"/>
      <c r="M88" s="426"/>
    </row>
    <row r="89" spans="5:13" ht="15" customHeight="1">
      <c r="E89" s="427"/>
      <c r="M89" s="426"/>
    </row>
    <row r="90" spans="5:13" ht="15" customHeight="1">
      <c r="E90" s="427"/>
      <c r="M90" s="426"/>
    </row>
    <row r="91" spans="5:13" ht="15" customHeight="1">
      <c r="E91" s="427"/>
      <c r="M91" s="426"/>
    </row>
    <row r="92" spans="5:13" ht="15" customHeight="1">
      <c r="E92" s="427"/>
      <c r="M92" s="426"/>
    </row>
    <row r="93" spans="5:13" ht="15" customHeight="1">
      <c r="E93" s="427"/>
      <c r="M93" s="426"/>
    </row>
    <row r="94" spans="5:13" ht="15" customHeight="1">
      <c r="E94" s="427"/>
      <c r="M94" s="426"/>
    </row>
    <row r="95" spans="5:13" ht="15" customHeight="1">
      <c r="E95" s="427"/>
      <c r="M95" s="426"/>
    </row>
    <row r="96" spans="5:13" ht="15" customHeight="1">
      <c r="E96" s="427"/>
    </row>
    <row r="97" spans="5:5" ht="15" customHeight="1">
      <c r="E97" s="427"/>
    </row>
    <row r="98" spans="5:5" ht="15" customHeight="1">
      <c r="E98" s="427"/>
    </row>
    <row r="99" spans="5:5" ht="15" customHeight="1">
      <c r="E99" s="427"/>
    </row>
    <row r="100" spans="5:5" ht="15" customHeight="1">
      <c r="E100" s="427"/>
    </row>
    <row r="101" spans="5:5" ht="15" customHeight="1">
      <c r="E101" s="427"/>
    </row>
    <row r="102" spans="5:5" ht="15" customHeight="1">
      <c r="E102" s="427"/>
    </row>
    <row r="103" spans="5:5" ht="15" customHeight="1">
      <c r="E103" s="427"/>
    </row>
    <row r="104" spans="5:5" ht="15" customHeight="1">
      <c r="E104" s="427"/>
    </row>
    <row r="105" spans="5:5" ht="15" customHeight="1">
      <c r="E105" s="427"/>
    </row>
    <row r="106" spans="5:5" ht="15" customHeight="1">
      <c r="E106" s="427"/>
    </row>
    <row r="107" spans="5:5" ht="15" customHeight="1">
      <c r="E107" s="427"/>
    </row>
    <row r="108" spans="5:5" ht="15" customHeight="1">
      <c r="E108" s="427"/>
    </row>
    <row r="109" spans="5:5" ht="15" customHeight="1">
      <c r="E109" s="427"/>
    </row>
    <row r="110" spans="5:5" ht="15" customHeight="1">
      <c r="E110" s="427"/>
    </row>
    <row r="111" spans="5:5" ht="15" customHeight="1">
      <c r="E111" s="427"/>
    </row>
    <row r="112" spans="5:5" ht="15" customHeight="1">
      <c r="E112" s="427"/>
    </row>
    <row r="113" spans="5:5" ht="15" customHeight="1">
      <c r="E113" s="427"/>
    </row>
    <row r="114" spans="5:5" ht="15" customHeight="1">
      <c r="E114" s="427"/>
    </row>
    <row r="115" spans="5:5" ht="15" customHeight="1">
      <c r="E115" s="427"/>
    </row>
    <row r="116" spans="5:5" ht="15" customHeight="1">
      <c r="E116" s="427"/>
    </row>
    <row r="117" spans="5:5" ht="15" customHeight="1">
      <c r="E117" s="427"/>
    </row>
    <row r="118" spans="5:5" ht="15" customHeight="1">
      <c r="E118" s="427"/>
    </row>
    <row r="119" spans="5:5" ht="15" customHeight="1">
      <c r="E119" s="427"/>
    </row>
    <row r="120" spans="5:5">
      <c r="E120" s="427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9">
        <v>1</v>
      </c>
    </row>
    <row r="2" spans="1:11" ht="48" customHeight="1">
      <c r="A2" s="449">
        <v>3</v>
      </c>
    </row>
    <row r="4" spans="1:11" ht="48" customHeight="1">
      <c r="C4" s="449">
        <v>1</v>
      </c>
    </row>
    <row r="5" spans="1:11" ht="48" customHeight="1">
      <c r="C5" s="449">
        <v>3</v>
      </c>
    </row>
    <row r="7" spans="1:11" ht="48" customHeight="1">
      <c r="E7" s="449">
        <v>1</v>
      </c>
    </row>
    <row r="8" spans="1:11" ht="48" customHeight="1">
      <c r="E8" s="449">
        <v>3</v>
      </c>
    </row>
    <row r="10" spans="1:11" ht="48" customHeight="1">
      <c r="G10" s="449">
        <v>3</v>
      </c>
    </row>
    <row r="11" spans="1:11" ht="48" customHeight="1">
      <c r="G11" s="449">
        <v>1</v>
      </c>
    </row>
    <row r="13" spans="1:11" ht="48" customHeight="1">
      <c r="I13" s="449">
        <v>3</v>
      </c>
    </row>
    <row r="14" spans="1:11" ht="48" customHeight="1">
      <c r="I14" s="449">
        <v>1</v>
      </c>
    </row>
    <row r="16" spans="1:11" ht="48" customHeight="1">
      <c r="K16" s="449">
        <v>3</v>
      </c>
    </row>
    <row r="17" spans="11:21" ht="48" customHeight="1">
      <c r="K17" s="449">
        <v>1</v>
      </c>
    </row>
    <row r="19" spans="11:21" ht="48" customHeight="1">
      <c r="M19" s="449">
        <v>3</v>
      </c>
    </row>
    <row r="20" spans="11:21" ht="48" customHeight="1">
      <c r="M20" s="449">
        <v>1</v>
      </c>
    </row>
    <row r="22" spans="11:21" ht="48" customHeight="1">
      <c r="O22" s="449">
        <v>3</v>
      </c>
    </row>
    <row r="23" spans="11:21" ht="48" customHeight="1">
      <c r="O23" s="449">
        <v>1</v>
      </c>
    </row>
    <row r="25" spans="11:21" ht="57" customHeight="1">
      <c r="Q25" s="449">
        <v>3</v>
      </c>
    </row>
    <row r="26" spans="11:21" ht="57" customHeight="1">
      <c r="Q26" s="449">
        <v>1</v>
      </c>
    </row>
    <row r="28" spans="11:21" ht="57" customHeight="1">
      <c r="S28" s="449">
        <v>3</v>
      </c>
    </row>
    <row r="29" spans="11:21" ht="57" customHeight="1">
      <c r="S29" s="449">
        <v>1</v>
      </c>
    </row>
    <row r="31" spans="11:21" ht="57" customHeight="1">
      <c r="U31" s="449">
        <v>3</v>
      </c>
    </row>
    <row r="32" spans="11:21" ht="57" customHeight="1">
      <c r="U32" s="4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9" t="s">
        <v>1127</v>
      </c>
      <c r="C4" s="529"/>
      <c r="D4" s="529"/>
      <c r="E4" s="529"/>
      <c r="F4" s="529"/>
      <c r="G4" s="529"/>
      <c r="H4" s="529"/>
      <c r="I4" s="529"/>
      <c r="J4" s="529"/>
      <c r="K4" s="529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3" t="str">
        <f>RAB!G6</f>
        <v>IOH PROTEL</v>
      </c>
      <c r="H6" s="553"/>
      <c r="I6" s="553"/>
      <c r="J6" s="553"/>
      <c r="K6" s="553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SIMO 8 / 1 KRADENAN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0" t="s">
        <v>0</v>
      </c>
      <c r="C11" s="532" t="s">
        <v>1</v>
      </c>
      <c r="D11" s="535" t="s">
        <v>42</v>
      </c>
      <c r="E11" s="535" t="s">
        <v>43</v>
      </c>
      <c r="F11" s="535" t="s">
        <v>2</v>
      </c>
      <c r="G11" s="537" t="s">
        <v>41</v>
      </c>
      <c r="H11" s="535" t="s">
        <v>3</v>
      </c>
      <c r="I11" s="535"/>
      <c r="J11" s="535"/>
      <c r="K11" s="540"/>
      <c r="M11" s="33"/>
      <c r="N11" s="33"/>
      <c r="O11" s="33"/>
      <c r="P11" s="33"/>
      <c r="R11" s="34"/>
      <c r="S11" s="74"/>
      <c r="T11" s="74"/>
    </row>
    <row r="12" spans="1:21" ht="15" customHeight="1">
      <c r="B12" s="531"/>
      <c r="C12" s="533"/>
      <c r="D12" s="536"/>
      <c r="E12" s="536"/>
      <c r="F12" s="536"/>
      <c r="G12" s="538"/>
      <c r="H12" s="544" t="s">
        <v>46</v>
      </c>
      <c r="I12" s="544" t="s">
        <v>5</v>
      </c>
      <c r="J12" s="536" t="s">
        <v>47</v>
      </c>
      <c r="K12" s="54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1"/>
      <c r="C13" s="534"/>
      <c r="D13" s="536"/>
      <c r="E13" s="536"/>
      <c r="F13" s="536"/>
      <c r="G13" s="539"/>
      <c r="H13" s="545"/>
      <c r="I13" s="545"/>
      <c r="J13" s="536"/>
      <c r="K13" s="54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54" t="s">
        <v>1008</v>
      </c>
      <c r="D38" s="554"/>
      <c r="E38" s="554"/>
      <c r="F38" s="554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55" t="s">
        <v>462</v>
      </c>
      <c r="D39" s="555"/>
      <c r="E39" s="555"/>
      <c r="F39" s="555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46" t="s">
        <v>463</v>
      </c>
      <c r="D40" s="546"/>
      <c r="E40" s="546"/>
      <c r="F40" s="546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47" t="e">
        <f ca="1">"Terbilang : ( "&amp;L42&amp;" Rupiah )"</f>
        <v>#NAME?</v>
      </c>
      <c r="C41" s="548"/>
      <c r="D41" s="548"/>
      <c r="E41" s="548"/>
      <c r="F41" s="548"/>
      <c r="G41" s="548"/>
      <c r="H41" s="548"/>
      <c r="I41" s="548"/>
      <c r="J41" s="548"/>
      <c r="K41" s="549"/>
      <c r="L41" s="44"/>
      <c r="R41" s="58"/>
      <c r="S41" s="58"/>
      <c r="T41" s="58"/>
    </row>
    <row r="42" spans="1:20" s="36" customFormat="1">
      <c r="A42" s="30"/>
      <c r="B42" s="550"/>
      <c r="C42" s="551"/>
      <c r="D42" s="551"/>
      <c r="E42" s="551"/>
      <c r="F42" s="551"/>
      <c r="G42" s="551"/>
      <c r="H42" s="551"/>
      <c r="I42" s="551"/>
      <c r="J42" s="551"/>
      <c r="K42" s="552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41"/>
      <c r="I45" s="541"/>
      <c r="J45" s="542"/>
      <c r="K45" s="542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41"/>
      <c r="I46" s="541"/>
      <c r="J46" s="542"/>
      <c r="K46" s="542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41"/>
      <c r="I47" s="541"/>
      <c r="J47" s="542"/>
      <c r="K47" s="542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41"/>
      <c r="I52" s="541"/>
      <c r="J52" s="542"/>
      <c r="K52" s="542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SUMIFS(RAB!$F$14:$F$53,RAB!$C$14:$C$53,'REKAP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SUMIFS(RAB!$F$14:$F$53,RAB!$C$14:$C$53,'REKAP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SUMIFS(RAB!$F$14:$F$53,RAB!$C$14:$C$53,'REKAP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SUMIFS(RAB!$F$14:$F$53,RAB!$C$14:$C$53,'REKAP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SUMIFS(RAB!$F$14:$F$53,RAB!$C$14:$C$53,'REKAP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SUMIFS(RAB!$F$14:$F$53,RAB!$C$14:$C$53,'REKAP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SUMIFS(RAB!$F$14:$F$53,RAB!$C$14:$C$53,'REKAP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SUMIFS(RAB!$F$14:$F$53,RAB!$C$14:$C$53,'REKAP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SUMIFS(RAB!$F$14:$F$53,RAB!$C$14:$C$53,'REKAP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SUMIFS(RAB!$F$14:$F$53,RAB!$C$14:$C$53,'REKAP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SUMIFS(RAB!$F$14:$F$53,RAB!$C$14:$C$53,'REKAP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SUMIFS(RAB!$F$14:$F$53,RAB!$C$14:$C$53,'REKAP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SUMIFS(RAB!$F$14:$F$53,RAB!$C$14:$C$53,'REKAP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SUMIFS(RAB!$F$14:$F$53,RAB!$C$14:$C$53,'REKAP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SUMIFS(RAB!$F$14:$F$53,RAB!$C$14:$C$53,'REKAP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SUMIFS(RAB!$F$14:$F$53,RAB!$C$14:$C$53,'REKAP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SUMIFS(RAB!$F$14:$F$53,RAB!$C$14:$C$53,'REKAP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SUMIFS(RAB!$F$14:$F$53,RAB!$C$14:$C$53,'REKAP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SUMIFS(RAB!$F$14:$F$53,RAB!$C$14:$C$53,'REKAP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SUMIFS(RAB!$F$14:$F$53,RAB!$C$14:$C$53,'REKAP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1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40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39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100-000000000000}">
      <formula1>$T$1:$T$4</formula1>
    </dataValidation>
    <dataValidation allowBlank="1" showInputMessage="1" showErrorMessage="1" errorTitle="PERINGATAN !!!" error="MDU / UPAH SALAH BOZ...." sqref="M11:P11 H14:K37" xr:uid="{00000000-0002-0000-01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2" sqref="F22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9" t="s">
        <v>1034</v>
      </c>
      <c r="C4" s="529"/>
      <c r="D4" s="529"/>
      <c r="E4" s="529"/>
      <c r="F4" s="529"/>
      <c r="G4" s="529"/>
      <c r="H4" s="529"/>
      <c r="I4" s="529"/>
      <c r="J4" s="529"/>
      <c r="K4" s="529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3" t="str">
        <f>RAB!G6</f>
        <v>IOH PROTEL</v>
      </c>
      <c r="H6" s="553"/>
      <c r="I6" s="553"/>
      <c r="J6" s="553"/>
      <c r="K6" s="553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SIMO 8 / 1 KRADENAN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0" t="s">
        <v>0</v>
      </c>
      <c r="C11" s="532" t="s">
        <v>1</v>
      </c>
      <c r="D11" s="535" t="s">
        <v>42</v>
      </c>
      <c r="E11" s="535" t="s">
        <v>43</v>
      </c>
      <c r="F11" s="535" t="s">
        <v>2</v>
      </c>
      <c r="G11" s="537" t="s">
        <v>41</v>
      </c>
      <c r="H11" s="535" t="s">
        <v>3</v>
      </c>
      <c r="I11" s="535"/>
      <c r="J11" s="535"/>
      <c r="K11" s="540"/>
      <c r="M11" s="33"/>
      <c r="N11" s="33"/>
      <c r="O11" s="33"/>
      <c r="P11" s="33"/>
      <c r="R11" s="34"/>
      <c r="S11" s="74"/>
      <c r="T11" s="74"/>
    </row>
    <row r="12" spans="1:21" ht="15" customHeight="1">
      <c r="B12" s="531"/>
      <c r="C12" s="533"/>
      <c r="D12" s="536"/>
      <c r="E12" s="536"/>
      <c r="F12" s="536"/>
      <c r="G12" s="538"/>
      <c r="H12" s="544" t="s">
        <v>46</v>
      </c>
      <c r="I12" s="544" t="s">
        <v>5</v>
      </c>
      <c r="J12" s="536" t="s">
        <v>47</v>
      </c>
      <c r="K12" s="543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1"/>
      <c r="C13" s="534"/>
      <c r="D13" s="536"/>
      <c r="E13" s="536"/>
      <c r="F13" s="536"/>
      <c r="G13" s="539"/>
      <c r="H13" s="545"/>
      <c r="I13" s="545"/>
      <c r="J13" s="536"/>
      <c r="K13" s="543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1P; 2W; 230 V; 5(100) A; kls 1 termasuk modem 3G/4G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1740750</v>
      </c>
      <c r="H16" s="42">
        <f t="shared" ca="1" si="1"/>
        <v>1740750</v>
      </c>
      <c r="I16" s="42">
        <f t="shared" ca="1" si="2"/>
        <v>0</v>
      </c>
      <c r="J16" s="42">
        <f t="shared" ca="1" si="3"/>
        <v>0</v>
      </c>
      <c r="K16" s="43">
        <f t="shared" ca="1" si="0"/>
        <v>1740750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50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39000</v>
      </c>
      <c r="H17" s="42">
        <f t="shared" ca="1" si="1"/>
        <v>39000</v>
      </c>
      <c r="I17" s="42">
        <f t="shared" ca="1" si="2"/>
        <v>0</v>
      </c>
      <c r="J17" s="42">
        <f t="shared" ca="1" si="3"/>
        <v>0</v>
      </c>
      <c r="K17" s="43">
        <f t="shared" ca="1" si="0"/>
        <v>39000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1 Fasa CSP 50 kVA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Bh</v>
      </c>
      <c r="F18" s="101">
        <f t="shared" ca="1" si="6"/>
        <v>1</v>
      </c>
      <c r="G18" s="41">
        <f ca="1">IF(ISERROR(OFFSET('HARGA SATUAN'!$I$6,MATCH(C18,'HARGA SATUAN'!$C$7:$C$1492,0),0)),"",OFFSET('HARGA SATUAN'!$I$6,MATCH(C18,'HARGA SATUAN'!$C$7:$C$1492,0),0))</f>
        <v>27845400</v>
      </c>
      <c r="H18" s="42">
        <f t="shared" ca="1" si="1"/>
        <v>27845400</v>
      </c>
      <c r="I18" s="42">
        <f t="shared" ca="1" si="2"/>
        <v>0</v>
      </c>
      <c r="J18" s="42">
        <f t="shared" ca="1" si="3"/>
        <v>0</v>
      </c>
      <c r="K18" s="43">
        <f t="shared" ca="1" si="0"/>
        <v>27845400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AAAC 70 mm²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Mtr</v>
      </c>
      <c r="F19" s="101">
        <f t="shared" ca="1" si="6"/>
        <v>2</v>
      </c>
      <c r="G19" s="41">
        <f ca="1">IF(ISERROR(OFFSET('HARGA SATUAN'!$I$6,MATCH(C19,'HARGA SATUAN'!$C$7:$C$1492,0),0)),"",OFFSET('HARGA SATUAN'!$I$6,MATCH(C19,'HARGA SATUAN'!$C$7:$C$1492,0),0))</f>
        <v>14200</v>
      </c>
      <c r="H19" s="42">
        <f t="shared" ca="1" si="1"/>
        <v>28400</v>
      </c>
      <c r="I19" s="42">
        <f t="shared" ca="1" si="2"/>
        <v>0</v>
      </c>
      <c r="J19" s="42">
        <f t="shared" ca="1" si="3"/>
        <v>0</v>
      </c>
      <c r="K19" s="43">
        <f t="shared" ca="1" si="0"/>
        <v>28400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NFA2X 2 x 16 mm²</v>
      </c>
      <c r="D20" s="101" t="str">
        <f ca="1">IF(ISERROR(OFFSET('HARGA SATUAN'!$D$6,MATCH(C20,'HARGA SATUAN'!$C$7:$C$1492,0),0)),"",OFFSET('HARGA SATUAN'!$D$6,MATCH(C20,'HARGA SATUAN'!$C$7:$C$1492,0),0))</f>
        <v>MDU-KD</v>
      </c>
      <c r="E20" s="101" t="str">
        <f ca="1">IF(B20="+","Unit",IF(ISERROR(OFFSET('HARGA SATUAN'!$E$6,MATCH(C20,'HARGA SATUAN'!$C$7:$C$1492,0),0)),"",OFFSET('HARGA SATUAN'!$E$6,MATCH(C20,'HARGA SATUAN'!$C$7:$C$1492,0),0)))</f>
        <v>Mtr</v>
      </c>
      <c r="F20" s="101">
        <f t="shared" ca="1" si="6"/>
        <v>35</v>
      </c>
      <c r="G20" s="41">
        <f ca="1">IF(ISERROR(OFFSET('HARGA SATUAN'!$I$6,MATCH(C20,'HARGA SATUAN'!$C$7:$C$1492,0),0)),"",OFFSET('HARGA SATUAN'!$I$6,MATCH(C20,'HARGA SATUAN'!$C$7:$C$1492,0),0))</f>
        <v>6600</v>
      </c>
      <c r="H20" s="42">
        <f t="shared" ca="1" si="1"/>
        <v>231000</v>
      </c>
      <c r="I20" s="42">
        <f t="shared" ca="1" si="2"/>
        <v>0</v>
      </c>
      <c r="J20" s="42">
        <f t="shared" ca="1" si="3"/>
        <v>0</v>
      </c>
      <c r="K20" s="43">
        <f t="shared" ca="1" si="0"/>
        <v>231000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54" t="s">
        <v>1008</v>
      </c>
      <c r="D168" s="554"/>
      <c r="E168" s="554"/>
      <c r="F168" s="554"/>
      <c r="G168" s="77" t="s">
        <v>9</v>
      </c>
      <c r="H168" s="55">
        <f ca="1">SUM(H14:H167)</f>
        <v>29884550</v>
      </c>
      <c r="I168" s="55">
        <f ca="1">SUM(I14:I167)</f>
        <v>0</v>
      </c>
      <c r="J168" s="55">
        <f ca="1">SUM(J14:J167)</f>
        <v>0</v>
      </c>
      <c r="K168" s="55">
        <f ca="1">SUM(K14:K167)</f>
        <v>29884550</v>
      </c>
      <c r="L168" s="44"/>
      <c r="R168" s="99"/>
      <c r="S168" s="99"/>
      <c r="T168" s="99"/>
    </row>
    <row r="169" spans="1:20" s="36" customFormat="1">
      <c r="A169" s="30"/>
      <c r="B169" s="56"/>
      <c r="C169" s="555" t="s">
        <v>462</v>
      </c>
      <c r="D169" s="555"/>
      <c r="E169" s="555"/>
      <c r="F169" s="555"/>
      <c r="G169" s="59" t="s">
        <v>9</v>
      </c>
      <c r="H169" s="60">
        <f ca="1">H168*0.1</f>
        <v>2988455</v>
      </c>
      <c r="I169" s="60">
        <f ca="1">I168*0.1</f>
        <v>0</v>
      </c>
      <c r="J169" s="60">
        <f ca="1">J168*0.1</f>
        <v>0</v>
      </c>
      <c r="K169" s="60">
        <f ca="1">K168*0.1</f>
        <v>2988455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46" t="s">
        <v>463</v>
      </c>
      <c r="D170" s="546"/>
      <c r="E170" s="546"/>
      <c r="F170" s="546"/>
      <c r="G170" s="61" t="s">
        <v>9</v>
      </c>
      <c r="H170" s="78">
        <f ca="1">SUM(H168:H169)</f>
        <v>32873005</v>
      </c>
      <c r="I170" s="78">
        <f ca="1">SUM(I168:I169)</f>
        <v>0</v>
      </c>
      <c r="J170" s="61">
        <f ca="1">SUM(J168:J169)</f>
        <v>0</v>
      </c>
      <c r="K170" s="61">
        <f ca="1">SUM(K168:K169)</f>
        <v>32873005</v>
      </c>
      <c r="L170" s="44"/>
      <c r="R170" s="99"/>
      <c r="S170" s="99"/>
      <c r="T170" s="99"/>
    </row>
    <row r="171" spans="1:20" s="36" customFormat="1">
      <c r="A171" s="30"/>
      <c r="B171" s="547" t="e">
        <f ca="1">"Terbilang : ( "&amp;L172&amp;" Rupiah )"</f>
        <v>#NAME?</v>
      </c>
      <c r="C171" s="548"/>
      <c r="D171" s="548"/>
      <c r="E171" s="548"/>
      <c r="F171" s="548"/>
      <c r="G171" s="548"/>
      <c r="H171" s="548"/>
      <c r="I171" s="548"/>
      <c r="J171" s="548"/>
      <c r="K171" s="549"/>
      <c r="L171" s="44"/>
      <c r="R171" s="58"/>
      <c r="S171" s="58"/>
      <c r="T171" s="58"/>
    </row>
    <row r="172" spans="1:20" s="36" customFormat="1">
      <c r="A172" s="30"/>
      <c r="B172" s="550"/>
      <c r="C172" s="551"/>
      <c r="D172" s="551"/>
      <c r="E172" s="551"/>
      <c r="F172" s="551"/>
      <c r="G172" s="551"/>
      <c r="H172" s="551"/>
      <c r="I172" s="551"/>
      <c r="J172" s="551"/>
      <c r="K172" s="552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41"/>
      <c r="I175" s="541"/>
      <c r="J175" s="542"/>
      <c r="K175" s="542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41"/>
      <c r="I176" s="541"/>
      <c r="J176" s="542"/>
      <c r="K176" s="542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41"/>
      <c r="I177" s="541"/>
      <c r="J177" s="542"/>
      <c r="K177" s="542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41"/>
      <c r="I182" s="541"/>
      <c r="J182" s="542"/>
      <c r="K182" s="542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SUMIFS(RAB!$F$14:$F$53,RAB!$C$14:$C$53,C224)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SUMIFS(RAB!$F$14:$F$53,RAB!$C$14:$C$53,C225)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SUMIFS(RAB!$F$14:$F$53,RAB!$C$14:$C$53,C226)</f>
        <v>1</v>
      </c>
      <c r="E226" s="24">
        <f t="shared" ca="1" si="21"/>
        <v>1</v>
      </c>
      <c r="F226" s="24">
        <f ca="1">IF(D226=0,0,SUM($E$223:E226))</f>
        <v>1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SUMIFS(RAB!$F$14:$F$53,RAB!$C$14:$C$53,C227)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SUMIFS(RAB!$F$14:$F$53,RAB!$C$14:$C$53,C228)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SUMIFS(RAB!$F$14:$F$53,RAB!$C$14:$C$53,C229)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SUMIFS(RAB!$F$14:$F$53,RAB!$C$14:$C$53,C230)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SUMIFS(RAB!$F$14:$F$53,RAB!$C$14:$C$53,C231)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SUMIFS(RAB!$F$14:$F$53,RAB!$C$14:$C$53,C232)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SUMIFS(RAB!$F$14:$F$53,RAB!$C$14:$C$53,C233)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SUMIFS(RAB!$F$14:$F$53,RAB!$C$14:$C$53,C234)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SUMIFS(RAB!$F$14:$F$53,RAB!$C$14:$C$53,C235)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SUMIFS(RAB!$F$14:$F$53,RAB!$C$14:$C$53,C236)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SUMIFS(RAB!$F$14:$F$53,RAB!$C$14:$C$53,C237)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SUMIFS(RAB!$F$14:$F$53,RAB!$C$14:$C$53,C238)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SUMIFS(RAB!$F$14:$F$53,RAB!$C$14:$C$53,C239)</f>
        <v>1</v>
      </c>
      <c r="E239" s="24">
        <f t="shared" ca="1" si="21"/>
        <v>1</v>
      </c>
      <c r="F239" s="24">
        <f ca="1">IF(D239=0,0,SUM($E$223:E239))</f>
        <v>2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SUMIFS(RAB!$F$14:$F$53,RAB!$C$14:$C$53,C240)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SUMIFS(RAB!$F$14:$F$53,RAB!$C$14:$C$53,C241)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SUMIFS(RAB!$F$14:$F$53,RAB!$C$14:$C$53,C242)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SUMIFS(RAB!$F$14:$F$53,RAB!$C$14:$C$53,C243)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SUMIFS(RAB!$F$14:$F$53,RAB!$C$14:$C$53,C244)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SUMIFS(RAB!$F$14:$F$53,RAB!$C$14:$C$53,C245)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SUMIFS(RAB!$F$14:$F$53,RAB!$C$14:$C$53,C246)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SUMIFS(RAB!$F$14:$F$53,RAB!$C$14:$C$53,C247)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SUMIFS(RAB!$F$14:$F$53,RAB!$C$14:$C$53,C248)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SUMIFS(RAB!$F$14:$F$53,RAB!$C$14:$C$53,C249)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SUMIFS(RAB!$F$14:$F$53,RAB!$C$14:$C$53,C250)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SUMIFS(RAB!$F$14:$F$53,RAB!$C$14:$C$53,C251)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SUMIFS(RAB!$F$14:$F$53,RAB!$C$14:$C$53,C252)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SUMIFS(RAB!$F$14:$F$53,RAB!$C$14:$C$53,C253)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SUMIFS(RAB!$F$14:$F$53,RAB!$C$14:$C$53,C254)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SUMIFS(RAB!$F$14:$F$53,RAB!$C$14:$C$53,C255)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SUMIFS(RAB!$F$14:$F$53,RAB!$C$14:$C$53,C256)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SUMIFS(RAB!$F$14:$F$53,RAB!$C$14:$C$53,C257)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SUMIFS(RAB!$F$14:$F$53,RAB!$C$14:$C$53,C258)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SUMIFS(RAB!$F$14:$F$53,RAB!$C$14:$C$53,C259)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SUMIFS(RAB!$F$14:$F$53,RAB!$C$14:$C$53,C260)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SUMIFS(RAB!$F$14:$F$53,RAB!$C$14:$C$53,C261)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SUMIFS(RAB!$F$14:$F$53,RAB!$C$14:$C$53,C262)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SUMIFS(RAB!$F$14:$F$53,RAB!$C$14:$C$53,C263)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SUMIFS(RAB!$F$14:$F$53,RAB!$C$14:$C$53,C264)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SUMIFS(RAB!$F$14:$F$53,RAB!$C$14:$C$53,C265)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SUMIFS(RAB!$F$14:$F$53,RAB!$C$14:$C$53,C266)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SUMIFS(RAB!$F$14:$F$53,RAB!$C$14:$C$53,C267)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SUMIFS(RAB!$F$14:$F$53,RAB!$C$14:$C$53,C268)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SUMIFS(RAB!$F$14:$F$53,RAB!$C$14:$C$53,C269)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SUMIFS(RAB!$F$14:$F$53,RAB!$C$14:$C$53,C270)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SUMIFS(RAB!$F$14:$F$53,RAB!$C$14:$C$53,C271)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SUMIFS(RAB!$F$14:$F$53,RAB!$C$14:$C$53,C272)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SUMIFS(RAB!$F$14:$F$53,RAB!$C$14:$C$53,C273)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SUMIFS(RAB!$F$14:$F$53,RAB!$C$14:$C$53,C274)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SUMIFS(RAB!$F$14:$F$53,RAB!$C$14:$C$53,C275)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SUMIFS(RAB!$F$14:$F$53,RAB!$C$14:$C$53,C276)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SUMIFS(RAB!$F$14:$F$53,RAB!$C$14:$C$53,C277)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SUMIFS(RAB!$F$14:$F$53,RAB!$C$14:$C$53,C278)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SUMIFS(RAB!$F$14:$F$53,RAB!$C$14:$C$53,C279)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SUMIFS(RAB!$F$14:$F$53,RAB!$C$14:$C$53,C280)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SUMIFS(RAB!$F$14:$F$53,RAB!$C$14:$C$53,C281)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SUMIFS(RAB!$F$14:$F$53,RAB!$C$14:$C$53,C282)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SUMIFS(RAB!$F$14:$F$53,RAB!$C$14:$C$53,C283)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SUMIFS(RAB!$F$14:$F$53,RAB!$C$14:$C$53,C284)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SUMIFS(RAB!$F$14:$F$53,RAB!$C$14:$C$53,C285)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SUMIFS(RAB!$F$14:$F$53,RAB!$C$14:$C$53,C286)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SUMIFS(RAB!$F$14:$F$53,RAB!$C$14:$C$53,C287)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SUMIFS(RAB!$F$14:$F$53,RAB!$C$14:$C$53,C288)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SUMIFS(RAB!$F$14:$F$53,RAB!$C$14:$C$53,C289)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SUMIFS(RAB!$F$14:$F$53,RAB!$C$14:$C$53,C290)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SUMIFS(RAB!$F$14:$F$53,RAB!$C$14:$C$53,C291)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SUMIFS(RAB!$F$14:$F$53,RAB!$C$14:$C$53,C292)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SUMIFS(RAB!$F$14:$F$53,RAB!$C$14:$C$53,C293)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SUMIFS(RAB!$F$14:$F$53,RAB!$C$14:$C$53,C294)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SUMIFS(RAB!$F$14:$F$53,RAB!$C$14:$C$53,C295)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SUMIFS(RAB!$F$14:$F$53,RAB!$C$14:$C$53,C296)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SUMIFS(RAB!$F$14:$F$53,RAB!$C$14:$C$53,C297)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SUMIFS(RAB!$F$14:$F$53,RAB!$C$14:$C$53,C298)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SUMIFS(RAB!$F$14:$F$53,RAB!$C$14:$C$53,C299)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SUMIFS(RAB!$F$14:$F$53,RAB!$C$14:$C$53,C300)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SUMIFS(RAB!$F$14:$F$53,RAB!$C$14:$C$53,C301)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SUMIFS(RAB!$F$14:$F$53,RAB!$C$14:$C$53,C302)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SUMIFS(RAB!$F$14:$F$53,RAB!$C$14:$C$53,C303)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SUMIFS(RAB!$F$14:$F$53,RAB!$C$14:$C$53,C304)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SUMIFS(RAB!$F$14:$F$53,RAB!$C$14:$C$53,C305)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SUMIFS(RAB!$F$14:$F$53,RAB!$C$14:$C$53,C306)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SUMIFS(RAB!$F$14:$F$53,RAB!$C$14:$C$53,C307)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SUMIFS(RAB!$F$14:$F$53,RAB!$C$14:$C$53,C308)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SUMIFS(RAB!$F$14:$F$53,RAB!$C$14:$C$53,C309)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SUMIFS(RAB!$F$14:$F$53,RAB!$C$14:$C$53,C310)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SUMIFS(RAB!$F$14:$F$53,RAB!$C$14:$C$53,C311)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SUMIFS(RAB!$F$14:$F$53,RAB!$C$14:$C$53,C312)</f>
        <v>1</v>
      </c>
      <c r="E312" s="24">
        <f t="shared" ca="1" si="22"/>
        <v>1</v>
      </c>
      <c r="F312" s="24">
        <f ca="1">IF(D312=0,0,SUM($E$223:E312))</f>
        <v>3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SUMIFS(RAB!$F$14:$F$53,RAB!$C$14:$C$53,C313)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SUMIFS(RAB!$F$14:$F$53,RAB!$C$14:$C$53,C314)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SUMIFS(RAB!$F$14:$F$53,RAB!$C$14:$C$53,C315)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SUMIFS(RAB!$F$14:$F$53,RAB!$C$14:$C$53,C316)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SUMIFS(RAB!$F$14:$F$53,RAB!$C$14:$C$53,C317)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SUMIFS(RAB!$F$14:$F$53,RAB!$C$14:$C$53,C318)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SUMIFS(RAB!$F$14:$F$53,RAB!$C$14:$C$53,C319)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SUMIFS(RAB!$F$14:$F$53,RAB!$C$14:$C$53,C320)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SUMIFS(RAB!$F$14:$F$53,RAB!$C$14:$C$53,C321)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SUMIFS(RAB!$F$14:$F$53,RAB!$C$14:$C$53,C322)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SUMIFS(RAB!$F$14:$F$53,RAB!$C$14:$C$53,C323)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SUMIFS(RAB!$F$14:$F$53,RAB!$C$14:$C$53,C324)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SUMIFS(RAB!$F$14:$F$53,RAB!$C$14:$C$53,C325)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SUMIFS(RAB!$F$14:$F$53,RAB!$C$14:$C$53,C326)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SUMIFS(RAB!$F$14:$F$53,RAB!$C$14:$C$53,C327)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SUMIFS(RAB!$F$14:$F$53,RAB!$C$14:$C$53,C328)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SUMIFS(RAB!$F$14:$F$53,RAB!$C$14:$C$53,C329)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SUMIFS(RAB!$F$14:$F$53,RAB!$C$14:$C$53,C330)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SUMIFS(RAB!$F$14:$F$53,RAB!$C$14:$C$53,C331)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SUMIFS(RAB!$F$14:$F$53,RAB!$C$14:$C$53,C332)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SUMIFS(RAB!$F$14:$F$53,RAB!$C$14:$C$53,C333)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SUMIFS(RAB!$F$14:$F$53,RAB!$C$14:$C$53,C334)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SUMIFS(RAB!$F$14:$F$53,RAB!$C$14:$C$53,C335)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SUMIFS(RAB!$F$14:$F$53,RAB!$C$14:$C$53,C336)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SUMIFS(RAB!$F$14:$F$53,RAB!$C$14:$C$53,C337)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SUMIFS(RAB!$F$14:$F$53,RAB!$C$14:$C$53,C338)</f>
        <v>2</v>
      </c>
      <c r="E338" s="24">
        <f t="shared" ca="1" si="22"/>
        <v>1</v>
      </c>
      <c r="F338" s="24">
        <f ca="1">IF(D338=0,0,SUM($E$223:E338))</f>
        <v>4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SUMIFS(RAB!$F$14:$F$53,RAB!$C$14:$C$53,C339)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SUMIFS(RAB!$F$14:$F$53,RAB!$C$14:$C$53,C340)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SUMIFS(RAB!$F$14:$F$53,RAB!$C$14:$C$53,C341)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SUMIFS(RAB!$F$14:$F$53,RAB!$C$14:$C$53,C342)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SUMIFS(RAB!$F$14:$F$53,RAB!$C$14:$C$53,C343)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SUMIFS(RAB!$F$14:$F$53,RAB!$C$14:$C$53,C344)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SUMIFS(RAB!$F$14:$F$53,RAB!$C$14:$C$53,C345)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SUMIFS(RAB!$F$14:$F$53,RAB!$C$14:$C$53,C346)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SUMIFS(RAB!$F$14:$F$53,RAB!$C$14:$C$53,C347)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SUMIFS(RAB!$F$14:$F$53,RAB!$C$14:$C$53,C348)</f>
        <v>35</v>
      </c>
      <c r="E348" s="24">
        <f t="shared" ca="1" si="22"/>
        <v>1</v>
      </c>
      <c r="F348" s="24">
        <f ca="1">IF(D348=0,0,SUM($E$223:E348))</f>
        <v>5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SUMIFS(RAB!$F$14:$F$53,RAB!$C$14:$C$53,C349)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SUMIFS(RAB!$F$14:$F$53,RAB!$C$14:$C$53,C350)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SUMIFS(RAB!$F$14:$F$53,RAB!$C$14:$C$53,C351)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SUMIFS(RAB!$F$14:$F$53,RAB!$C$14:$C$53,C352)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SUMIFS(RAB!$F$14:$F$53,RAB!$C$14:$C$53,C353)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SUMIFS(RAB!$F$14:$F$53,RAB!$C$14:$C$53,C354)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SUMIFS(RAB!$F$14:$F$53,RAB!$C$14:$C$53,C355)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SUMIFS(RAB!$F$14:$F$53,RAB!$C$14:$C$53,C356)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SUMIFS(RAB!$F$14:$F$53,RAB!$C$14:$C$53,C357)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SUMIFS(RAB!$F$14:$F$53,RAB!$C$14:$C$53,C358)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SUMIFS(RAB!$F$14:$F$53,RAB!$C$14:$C$53,C359)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SUMIFS(RAB!$F$14:$F$53,RAB!$C$14:$C$53,C360)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SUMIFS(RAB!$F$14:$F$53,RAB!$C$14:$C$53,C361)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SUMIFS(RAB!$F$14:$F$53,RAB!$C$14:$C$53,C362)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SUMIFS(RAB!$F$14:$F$53,RAB!$C$14:$C$53,C363)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SUMIFS(RAB!$F$14:$F$53,RAB!$C$14:$C$53,C364)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SUMIFS(RAB!$F$14:$F$53,RAB!$C$14:$C$53,C365)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SUMIFS(RAB!$F$14:$F$53,RAB!$C$14:$C$53,C366)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SUMIFS(RAB!$F$14:$F$53,RAB!$C$14:$C$53,C367)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SUMIFS(RAB!$F$14:$F$53,RAB!$C$14:$C$53,C368)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SUMIFS(RAB!$F$14:$F$53,RAB!$C$14:$C$53,C369)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SUMIFS(RAB!$F$14:$F$53,RAB!$C$14:$C$53,C370)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SUMIFS(RAB!$F$14:$F$53,RAB!$C$14:$C$53,C371)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SUMIFS(RAB!$F$14:$F$53,RAB!$C$14:$C$53,C372)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SUMIFS(RAB!$F$14:$F$53,RAB!$C$14:$C$53,C373)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2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38" priority="5" operator="equal">
      <formula>0</formula>
    </cfRule>
  </conditionalFormatting>
  <conditionalFormatting sqref="C16:C165">
    <cfRule type="cellIs" dxfId="37" priority="4" stopIfTrue="1" operator="equal">
      <formula>0</formula>
    </cfRule>
  </conditionalFormatting>
  <conditionalFormatting sqref="C16:E165">
    <cfRule type="cellIs" dxfId="36" priority="1" operator="equal">
      <formula>0</formula>
    </cfRule>
  </conditionalFormatting>
  <conditionalFormatting sqref="D224:F373">
    <cfRule type="cellIs" dxfId="35" priority="8" operator="equal">
      <formula>0</formula>
    </cfRule>
  </conditionalFormatting>
  <conditionalFormatting sqref="E1:E3 G1:G115 E6:E15 H12:I12 N13 F14:F15 H14:K115 E166:K166 G166:G223 E167:F167 H167:K167">
    <cfRule type="cellIs" dxfId="34" priority="43" stopIfTrue="1" operator="equal">
      <formula>0</formula>
    </cfRule>
  </conditionalFormatting>
  <conditionalFormatting sqref="E171:E65536">
    <cfRule type="cellIs" dxfId="33" priority="9" stopIfTrue="1" operator="equal">
      <formula>0</formula>
    </cfRule>
  </conditionalFormatting>
  <conditionalFormatting sqref="G224">
    <cfRule type="cellIs" dxfId="32" priority="10" operator="equal">
      <formula>0</formula>
    </cfRule>
  </conditionalFormatting>
  <conditionalFormatting sqref="G225:G65536">
    <cfRule type="cellIs" dxfId="31" priority="14" stopIfTrue="1" operator="equal">
      <formula>0</formula>
    </cfRule>
  </conditionalFormatting>
  <conditionalFormatting sqref="R14:T166 G116:K165">
    <cfRule type="cellIs" dxfId="30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200-000000000000}"/>
    <dataValidation type="list" allowBlank="1" showInputMessage="1" showErrorMessage="1" errorTitle="PERINGATAN!!!" error="HARGA YANG DIPAKAI SALAH...." sqref="O3:P3" xr:uid="{00000000-0002-0000-02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2"/>
    </row>
    <row r="4" spans="4:4" ht="57" customHeight="1">
      <c r="D4" s="452">
        <v>3</v>
      </c>
    </row>
    <row r="5" spans="4:4" ht="57" customHeight="1">
      <c r="D5" s="4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7" activePane="bottomRight" state="frozen"/>
      <selection activeCell="D209" sqref="D209"/>
      <selection pane="topRight" activeCell="D209" sqref="D209"/>
      <selection pane="bottomLeft" activeCell="D209" sqref="D209"/>
      <selection pane="bottomRight" activeCell="C12" sqref="C12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7" t="s">
        <v>41</v>
      </c>
      <c r="C2" s="557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8" t="s">
        <v>23</v>
      </c>
      <c r="C4" s="559" t="s">
        <v>1012</v>
      </c>
      <c r="D4" s="559" t="s">
        <v>42</v>
      </c>
      <c r="E4" s="558" t="s">
        <v>43</v>
      </c>
      <c r="F4" s="108" t="s">
        <v>1605</v>
      </c>
      <c r="G4" s="108" t="s">
        <v>1604</v>
      </c>
      <c r="H4" s="556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8"/>
      <c r="C5" s="559"/>
      <c r="D5" s="559"/>
      <c r="E5" s="558"/>
      <c r="F5" s="93"/>
      <c r="G5" s="93"/>
      <c r="H5" s="556"/>
      <c r="I5" s="193" t="s">
        <v>1604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1548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1549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1550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1551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1552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1553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1554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1555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1556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1557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1558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1559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1560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1561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1562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1563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1564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1565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1566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1567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1568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1569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1570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1571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1572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1573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1574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1575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1576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1577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1578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1579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1580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1581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1582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1583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1584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1585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1586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1587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1588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1589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1590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1591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1592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1593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1594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1595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1596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1597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1598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1599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0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0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1600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1601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1602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1603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1">
        <v>2740</v>
      </c>
      <c r="G1433" s="481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2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2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2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2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2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29" priority="138" operator="equal">
      <formula>0</formula>
    </cfRule>
  </conditionalFormatting>
  <conditionalFormatting sqref="B8:C135">
    <cfRule type="cellIs" dxfId="28" priority="51" operator="equal">
      <formula>0</formula>
    </cfRule>
  </conditionalFormatting>
  <conditionalFormatting sqref="B150:G1493">
    <cfRule type="cellIs" dxfId="27" priority="1" operator="equal">
      <formula>0</formula>
    </cfRule>
  </conditionalFormatting>
  <conditionalFormatting sqref="C143:G149">
    <cfRule type="cellIs" dxfId="26" priority="5" operator="equal">
      <formula>0</formula>
    </cfRule>
  </conditionalFormatting>
  <conditionalFormatting sqref="D9:G142">
    <cfRule type="cellIs" dxfId="25" priority="11" operator="equal">
      <formula>0</formula>
    </cfRule>
  </conditionalFormatting>
  <conditionalFormatting sqref="D1:IV5 A1:C7 D6:K6 H1455:IV1457 H1458:XFD1485 H1486:H1493 I1486:XFD1494 A1494:H1494 A1495:XFD65536">
    <cfRule type="cellIs" dxfId="24" priority="163" operator="equal">
      <formula>0</formula>
    </cfRule>
  </conditionalFormatting>
  <conditionalFormatting sqref="D7:IV8 C136:C142 B136:B149">
    <cfRule type="cellIs" dxfId="23" priority="62" operator="equal">
      <formula>0</formula>
    </cfRule>
  </conditionalFormatting>
  <conditionalFormatting sqref="H9:H1418">
    <cfRule type="cellIs" dxfId="22" priority="129" operator="equal">
      <formula>0</formula>
    </cfRule>
  </conditionalFormatting>
  <conditionalFormatting sqref="H1419:I1454">
    <cfRule type="cellIs" dxfId="21" priority="128" operator="equal">
      <formula>0</formula>
    </cfRule>
  </conditionalFormatting>
  <conditionalFormatting sqref="I108:I1418">
    <cfRule type="cellIs" dxfId="20" priority="125" operator="equal">
      <formula>0</formula>
    </cfRule>
  </conditionalFormatting>
  <conditionalFormatting sqref="J108:IV1454">
    <cfRule type="cellIs" dxfId="19" priority="139" operator="equal">
      <formula>0</formula>
    </cfRule>
  </conditionalFormatting>
  <conditionalFormatting sqref="M6:IV6">
    <cfRule type="cellIs" dxfId="18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400-000000000000}">
      <formula1>#REF!</formula1>
    </dataValidation>
    <dataValidation type="list" allowBlank="1" showInputMessage="1" showErrorMessage="1" errorTitle="PERINGATAN !!!" error="NAMA MATERIAL / UPAH SALAH BOZ...." sqref="IU65451" xr:uid="{00000000-0002-0000-0400-000001000000}">
      <formula1>#REF!</formula1>
    </dataValidation>
    <dataValidation type="list" allowBlank="1" showInputMessage="1" showErrorMessage="1" errorTitle="PERINGATAN !!!" error="DATA HARGA YANG DIPAKAI SALAH...." sqref="I5" xr:uid="{00000000-0002-0000-0400-000002000000}">
      <formula1>$N$1462:$N$1465</formula1>
    </dataValidation>
    <dataValidation allowBlank="1" showInputMessage="1" showErrorMessage="1" errorTitle="PERINGATAN !!!" error="MDU / UPAH SALAH BOZ...." sqref="C1460 C1475:C1476 C1479:C1482 C1485" xr:uid="{00000000-0002-0000-0400-000003000000}"/>
    <dataValidation type="list" allowBlank="1" showInputMessage="1" showErrorMessage="1" errorTitle="PERINGATAN !!!" error="GOLONGAN MATERIAL/JASA SALAH...." sqref="D8:D1493" xr:uid="{00000000-0002-0000-0400-000004000000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99"/>
  </sheetPr>
  <dimension ref="A2:L27"/>
  <sheetViews>
    <sheetView topLeftCell="A17" zoomScale="70" zoomScaleNormal="70" zoomScaleSheetLayoutView="85" workbookViewId="0">
      <selection activeCell="K14" sqref="K14:L14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10.1406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89" t="s">
        <v>1454</v>
      </c>
      <c r="C2" s="589"/>
      <c r="D2" s="589"/>
      <c r="E2" s="589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94" t="s">
        <v>1532</v>
      </c>
      <c r="C4" s="595"/>
      <c r="D4" s="595"/>
      <c r="E4" s="596"/>
      <c r="F4" s="434"/>
      <c r="G4" s="434"/>
      <c r="H4" s="435"/>
      <c r="I4" s="560" t="s">
        <v>1533</v>
      </c>
      <c r="J4" s="561"/>
      <c r="K4" s="561"/>
      <c r="L4" s="562"/>
    </row>
    <row r="5" spans="1:12" ht="46.5" customHeight="1">
      <c r="A5" s="204"/>
      <c r="B5" s="437" t="s">
        <v>1379</v>
      </c>
      <c r="C5" s="277" t="s">
        <v>9</v>
      </c>
      <c r="D5" s="590" t="str">
        <f>DATA!D14</f>
        <v>IOH PROTEL</v>
      </c>
      <c r="E5" s="591"/>
      <c r="F5" s="208"/>
      <c r="G5" s="208"/>
      <c r="I5" s="438" t="s">
        <v>1379</v>
      </c>
      <c r="J5" s="277" t="s">
        <v>9</v>
      </c>
      <c r="K5" s="563" t="str">
        <f>D5</f>
        <v>IOH PROTEL</v>
      </c>
      <c r="L5" s="564"/>
    </row>
    <row r="6" spans="1:12" ht="31.5" customHeight="1">
      <c r="A6" s="204"/>
      <c r="B6" s="437" t="s">
        <v>1529</v>
      </c>
      <c r="C6" s="277" t="s">
        <v>9</v>
      </c>
      <c r="D6" s="599">
        <f>DATA!D17*1000</f>
        <v>0</v>
      </c>
      <c r="E6" s="600"/>
      <c r="F6" s="208"/>
      <c r="G6" s="208"/>
      <c r="I6" s="438" t="s">
        <v>1530</v>
      </c>
      <c r="J6" s="277" t="s">
        <v>9</v>
      </c>
      <c r="K6" s="565">
        <f>DATA!D20*1000</f>
        <v>11000</v>
      </c>
      <c r="L6" s="566"/>
    </row>
    <row r="7" spans="1:12" ht="30.75" customHeight="1">
      <c r="A7" s="204"/>
      <c r="B7" s="437" t="s">
        <v>1441</v>
      </c>
      <c r="C7" s="277" t="s">
        <v>9</v>
      </c>
      <c r="D7" s="597">
        <f>DATA!D18</f>
        <v>1</v>
      </c>
      <c r="E7" s="598"/>
      <c r="F7" s="436" t="s">
        <v>1453</v>
      </c>
      <c r="I7" s="438" t="s">
        <v>1441</v>
      </c>
      <c r="J7" s="277" t="s">
        <v>9</v>
      </c>
      <c r="K7" s="567">
        <f>DATA!D21</f>
        <v>1</v>
      </c>
      <c r="L7" s="568"/>
    </row>
    <row r="8" spans="1:12" ht="51" customHeight="1">
      <c r="A8" s="204"/>
      <c r="B8" s="437" t="s">
        <v>1442</v>
      </c>
      <c r="C8" s="277" t="s">
        <v>9</v>
      </c>
      <c r="D8" s="597">
        <f>DATA!D19</f>
        <v>220</v>
      </c>
      <c r="E8" s="598"/>
      <c r="F8" s="436" t="s">
        <v>1453</v>
      </c>
      <c r="G8" s="431">
        <v>220</v>
      </c>
      <c r="I8" s="438" t="s">
        <v>1442</v>
      </c>
      <c r="J8" s="277" t="s">
        <v>9</v>
      </c>
      <c r="K8" s="567">
        <f>DATA!D22</f>
        <v>220</v>
      </c>
      <c r="L8" s="568"/>
    </row>
    <row r="9" spans="1:12" ht="30" customHeight="1" thickBot="1">
      <c r="A9" s="204"/>
      <c r="B9" s="443" t="s">
        <v>1541</v>
      </c>
      <c r="C9" s="433" t="s">
        <v>9</v>
      </c>
      <c r="D9" s="592">
        <f>IF(D7=1,D6/(380/3^0.5),(D6/(380*3^0.5)))</f>
        <v>0</v>
      </c>
      <c r="E9" s="593"/>
      <c r="F9" s="207"/>
      <c r="G9" s="432">
        <v>380</v>
      </c>
      <c r="I9" s="444" t="s">
        <v>1541</v>
      </c>
      <c r="J9" s="433" t="s">
        <v>9</v>
      </c>
      <c r="K9" s="571">
        <f>IF(K7=1,K6/(380/3^0.5),(K6/(380*3^0.5)))</f>
        <v>50.138312850678027</v>
      </c>
      <c r="L9" s="572"/>
    </row>
    <row r="10" spans="1:12" ht="24.75" customHeight="1">
      <c r="B10" s="445"/>
      <c r="C10" s="442"/>
      <c r="D10" s="446"/>
      <c r="E10" s="446"/>
      <c r="F10" s="207"/>
      <c r="G10" s="432"/>
      <c r="I10" s="445"/>
      <c r="J10" s="442"/>
      <c r="K10" s="446"/>
      <c r="L10" s="446"/>
    </row>
    <row r="11" spans="1:12" ht="16.5" thickBot="1">
      <c r="B11" s="439" t="s">
        <v>1542</v>
      </c>
      <c r="I11" s="439" t="s">
        <v>1536</v>
      </c>
    </row>
    <row r="12" spans="1:12" ht="34.5" customHeight="1">
      <c r="A12" s="204"/>
      <c r="B12" s="467" t="s">
        <v>1534</v>
      </c>
      <c r="C12" s="461" t="s">
        <v>9</v>
      </c>
      <c r="D12" s="601" t="s">
        <v>1623</v>
      </c>
      <c r="E12" s="602"/>
      <c r="F12" s="208"/>
      <c r="G12" s="208"/>
      <c r="I12" s="460" t="s">
        <v>1534</v>
      </c>
      <c r="J12" s="461" t="s">
        <v>9</v>
      </c>
      <c r="K12" s="601" t="s">
        <v>1625</v>
      </c>
      <c r="L12" s="602"/>
    </row>
    <row r="13" spans="1:12" ht="31.5" customHeight="1">
      <c r="A13" s="204"/>
      <c r="B13" s="468" t="s">
        <v>1380</v>
      </c>
      <c r="C13" s="448" t="s">
        <v>9</v>
      </c>
      <c r="D13" s="569" t="s">
        <v>1624</v>
      </c>
      <c r="E13" s="570"/>
      <c r="F13" s="208"/>
      <c r="G13" s="208"/>
      <c r="I13" s="462" t="s">
        <v>1380</v>
      </c>
      <c r="J13" s="448" t="s">
        <v>9</v>
      </c>
      <c r="K13" s="569" t="s">
        <v>1624</v>
      </c>
      <c r="L13" s="570"/>
    </row>
    <row r="14" spans="1:12" ht="30.75" customHeight="1">
      <c r="A14" s="204"/>
      <c r="B14" s="468" t="s">
        <v>1535</v>
      </c>
      <c r="C14" s="448" t="s">
        <v>9</v>
      </c>
      <c r="D14" s="573">
        <v>50</v>
      </c>
      <c r="E14" s="574"/>
      <c r="F14" s="517"/>
      <c r="G14" s="440">
        <v>50</v>
      </c>
      <c r="I14" s="462" t="s">
        <v>1535</v>
      </c>
      <c r="J14" s="448" t="s">
        <v>9</v>
      </c>
      <c r="K14" s="573">
        <v>50</v>
      </c>
      <c r="L14" s="574"/>
    </row>
    <row r="15" spans="1:12" ht="57" customHeight="1">
      <c r="A15" s="204"/>
      <c r="B15" s="468" t="s">
        <v>1441</v>
      </c>
      <c r="C15" s="448" t="s">
        <v>9</v>
      </c>
      <c r="D15" s="454">
        <v>1</v>
      </c>
      <c r="E15" s="463"/>
      <c r="F15" s="436" t="s">
        <v>1453</v>
      </c>
      <c r="G15" s="440">
        <v>100</v>
      </c>
      <c r="I15" s="462" t="s">
        <v>1441</v>
      </c>
      <c r="J15" s="448" t="s">
        <v>9</v>
      </c>
      <c r="K15" s="454">
        <v>1</v>
      </c>
      <c r="L15" s="463"/>
    </row>
    <row r="16" spans="1:12" ht="44.25" customHeight="1">
      <c r="A16" s="204"/>
      <c r="B16" s="468" t="s">
        <v>1545</v>
      </c>
      <c r="C16" s="448"/>
      <c r="D16" s="575">
        <f>92+90</f>
        <v>182</v>
      </c>
      <c r="E16" s="576"/>
      <c r="F16" s="436"/>
      <c r="G16" s="440">
        <v>160</v>
      </c>
      <c r="I16" s="462" t="s">
        <v>1537</v>
      </c>
      <c r="J16" s="448" t="s">
        <v>9</v>
      </c>
      <c r="K16" s="579">
        <f>K9</f>
        <v>50.138312850678027</v>
      </c>
      <c r="L16" s="580"/>
    </row>
    <row r="17" spans="1:12" ht="34.5" customHeight="1">
      <c r="A17" s="204"/>
      <c r="B17" s="468" t="s">
        <v>1538</v>
      </c>
      <c r="C17" s="448" t="s">
        <v>9</v>
      </c>
      <c r="D17" s="577">
        <f>IF(D15=1,D14/(20/3^0.5),(D14/(20*3^0.5)))</f>
        <v>4.3301270189221928</v>
      </c>
      <c r="E17" s="578"/>
      <c r="F17" s="436" t="s">
        <v>1453</v>
      </c>
      <c r="G17" s="441">
        <v>200</v>
      </c>
      <c r="I17" s="462" t="s">
        <v>1538</v>
      </c>
      <c r="J17" s="448" t="s">
        <v>9</v>
      </c>
      <c r="K17" s="583">
        <f>IF(K15=1,K14/(20/3^0.5),(K14/(20*3^0.5)))</f>
        <v>4.3301270189221928</v>
      </c>
      <c r="L17" s="584"/>
    </row>
    <row r="18" spans="1:12" ht="34.5" customHeight="1">
      <c r="A18" s="204"/>
      <c r="B18" s="468" t="s">
        <v>1539</v>
      </c>
      <c r="C18" s="448" t="s">
        <v>9</v>
      </c>
      <c r="D18" s="577">
        <f>IF(D15=1,D14/(380/3^0.5),(D14/(380*3^0.5)))*1000</f>
        <v>227.90142204853646</v>
      </c>
      <c r="E18" s="578"/>
      <c r="F18" s="436" t="s">
        <v>1453</v>
      </c>
      <c r="G18" s="441">
        <v>250</v>
      </c>
      <c r="I18" s="462" t="s">
        <v>1539</v>
      </c>
      <c r="J18" s="448" t="s">
        <v>9</v>
      </c>
      <c r="K18" s="583">
        <f>IF(K15=1,K14/(380/3^0.5),(K14/(380*3^0.5)))*1000</f>
        <v>227.90142204853646</v>
      </c>
      <c r="L18" s="584"/>
    </row>
    <row r="19" spans="1:12" ht="30" customHeight="1">
      <c r="A19" s="204"/>
      <c r="B19" s="469" t="s">
        <v>1531</v>
      </c>
      <c r="C19" s="447" t="s">
        <v>9</v>
      </c>
      <c r="D19" s="577">
        <f>IF(D15=1,D14/(380/3^0.5),(D14/(380*3^0.5)))</f>
        <v>0.22790142204853647</v>
      </c>
      <c r="E19" s="578"/>
      <c r="F19" s="207"/>
      <c r="G19" s="432"/>
      <c r="I19" s="464" t="s">
        <v>1531</v>
      </c>
      <c r="J19" s="447" t="s">
        <v>9</v>
      </c>
      <c r="K19" s="583">
        <f>IF(K15=1,K14/(380/3^0.5),(K14/(380*3^0.5)))</f>
        <v>0.22790142204853647</v>
      </c>
      <c r="L19" s="584"/>
    </row>
    <row r="20" spans="1:12" ht="30" customHeight="1" thickBot="1">
      <c r="A20" s="204"/>
      <c r="B20" s="470" t="s">
        <v>1540</v>
      </c>
      <c r="C20" s="466" t="s">
        <v>9</v>
      </c>
      <c r="D20" s="603">
        <f>D16/D18</f>
        <v>0.79859089234309044</v>
      </c>
      <c r="E20" s="604"/>
      <c r="F20" s="207"/>
      <c r="G20" s="432"/>
      <c r="I20" s="465" t="s">
        <v>1531</v>
      </c>
      <c r="J20" s="466" t="s">
        <v>9</v>
      </c>
      <c r="K20" s="581">
        <f>K16/K18</f>
        <v>0.22000000000000003</v>
      </c>
      <c r="L20" s="582"/>
    </row>
    <row r="21" spans="1:12" ht="9.75" customHeight="1">
      <c r="A21" s="204"/>
      <c r="B21" s="455" t="s">
        <v>1540</v>
      </c>
      <c r="C21" s="456" t="s">
        <v>9</v>
      </c>
      <c r="D21" s="588">
        <v>1</v>
      </c>
      <c r="E21" s="588"/>
      <c r="F21" s="457"/>
      <c r="G21" s="458"/>
      <c r="H21" s="459"/>
      <c r="I21" s="455" t="s">
        <v>1531</v>
      </c>
      <c r="J21" s="456" t="s">
        <v>9</v>
      </c>
      <c r="K21" s="588">
        <v>1</v>
      </c>
      <c r="L21" s="588"/>
    </row>
    <row r="22" spans="1:12" ht="6.75" customHeight="1">
      <c r="B22" s="445"/>
      <c r="C22" s="442"/>
      <c r="D22" s="453"/>
      <c r="E22" s="453"/>
      <c r="F22" s="207"/>
      <c r="G22" s="432"/>
      <c r="J22" s="442"/>
      <c r="K22" s="453"/>
      <c r="L22" s="453"/>
    </row>
    <row r="23" spans="1:12" ht="15.75" thickBot="1"/>
    <row r="24" spans="1:12" ht="200.25" customHeight="1" thickBot="1">
      <c r="B24" s="585"/>
      <c r="C24" s="586"/>
      <c r="D24" s="586"/>
      <c r="E24" s="587"/>
      <c r="I24" s="585"/>
      <c r="J24" s="586"/>
      <c r="K24" s="586"/>
      <c r="L24" s="587"/>
    </row>
    <row r="26" spans="1:12">
      <c r="D26" s="450"/>
    </row>
    <row r="27" spans="1:12">
      <c r="D27" s="451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17" priority="5" stopIfTrue="1" operator="greaterThan">
      <formula>0.89</formula>
    </cfRule>
    <cfRule type="cellIs" dxfId="16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00000000-0002-0000-0500-000000000000}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PDL!$S$28:$S$29</xm:f>
          </x14:formula1>
          <xm:sqref>D15 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B1:K26"/>
  <sheetViews>
    <sheetView showGridLines="0" zoomScaleNormal="100" workbookViewId="0">
      <selection activeCell="D22" sqref="D22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8.710937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605"/>
      <c r="C1" s="605"/>
      <c r="D1" s="605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4">
        <v>1084.1250458865841</v>
      </c>
      <c r="F5" s="479" t="s">
        <v>1606</v>
      </c>
      <c r="K5" s="478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79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11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10659000</v>
      </c>
    </row>
    <row r="10" spans="2:11" ht="20.100000000000001" customHeight="1">
      <c r="B10" s="291" t="s">
        <v>1446</v>
      </c>
      <c r="C10" s="292" t="s">
        <v>9</v>
      </c>
      <c r="D10" s="298">
        <f ca="1">RAB!K59</f>
        <v>38055618.251000002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761112.36502000003</v>
      </c>
    </row>
    <row r="12" spans="2:11" ht="9" customHeight="1">
      <c r="B12" s="606"/>
      <c r="C12" s="606"/>
      <c r="D12" s="606"/>
    </row>
    <row r="13" spans="2:11" ht="15.75" customHeight="1">
      <c r="B13" s="299"/>
      <c r="C13" s="299"/>
      <c r="D13" s="299"/>
    </row>
    <row r="14" spans="2:11" ht="33.75" customHeight="1">
      <c r="B14" s="407" t="s">
        <v>1379</v>
      </c>
      <c r="C14" s="408" t="s">
        <v>9</v>
      </c>
      <c r="D14" s="413" t="s">
        <v>1622</v>
      </c>
      <c r="E14" s="300" t="s">
        <v>1453</v>
      </c>
    </row>
    <row r="15" spans="2:11" ht="20.100000000000001" customHeight="1">
      <c r="B15" s="409" t="s">
        <v>1447</v>
      </c>
      <c r="C15" s="410" t="s">
        <v>9</v>
      </c>
      <c r="D15" s="414" t="s">
        <v>1610</v>
      </c>
      <c r="E15" s="300" t="s">
        <v>1453</v>
      </c>
    </row>
    <row r="16" spans="2:11" ht="20.100000000000001" customHeight="1">
      <c r="B16" s="409" t="s">
        <v>1448</v>
      </c>
      <c r="C16" s="410" t="s">
        <v>9</v>
      </c>
      <c r="D16" s="414" t="s">
        <v>1451</v>
      </c>
      <c r="E16" s="300" t="s">
        <v>1453</v>
      </c>
    </row>
    <row r="17" spans="2:5" ht="20.100000000000001" customHeight="1">
      <c r="B17" s="409" t="s">
        <v>1449</v>
      </c>
      <c r="C17" s="410" t="s">
        <v>9</v>
      </c>
      <c r="D17" s="415">
        <v>0</v>
      </c>
      <c r="E17" s="300" t="s">
        <v>1453</v>
      </c>
    </row>
    <row r="18" spans="2:5" ht="20.100000000000001" hidden="1" customHeight="1">
      <c r="B18" s="409" t="s">
        <v>1543</v>
      </c>
      <c r="C18" s="410"/>
      <c r="D18" s="415">
        <f>IF((D17&lt;=11),1,3)</f>
        <v>1</v>
      </c>
      <c r="E18" s="300"/>
    </row>
    <row r="19" spans="2:5" ht="20.100000000000001" hidden="1" customHeight="1">
      <c r="B19" s="409" t="s">
        <v>1544</v>
      </c>
      <c r="C19" s="410"/>
      <c r="D19" s="415">
        <f>IF((D17&lt;=11),220,380)</f>
        <v>220</v>
      </c>
      <c r="E19" s="300"/>
    </row>
    <row r="20" spans="2:5" ht="20.100000000000001" customHeight="1">
      <c r="B20" s="409" t="s">
        <v>1450</v>
      </c>
      <c r="C20" s="410" t="s">
        <v>9</v>
      </c>
      <c r="D20" s="415">
        <v>11</v>
      </c>
      <c r="E20" s="300" t="s">
        <v>1453</v>
      </c>
    </row>
    <row r="21" spans="2:5" ht="20.100000000000001" customHeight="1">
      <c r="B21" s="409" t="s">
        <v>1543</v>
      </c>
      <c r="C21" s="410"/>
      <c r="D21" s="415">
        <v>1</v>
      </c>
      <c r="E21" s="300"/>
    </row>
    <row r="22" spans="2:5" ht="20.100000000000001" customHeight="1">
      <c r="B22" s="409" t="s">
        <v>1544</v>
      </c>
      <c r="C22" s="410"/>
      <c r="D22" s="415">
        <f>IF((D20&lt;=11),220,380)</f>
        <v>220</v>
      </c>
      <c r="E22" s="300"/>
    </row>
    <row r="23" spans="2:5" ht="20.100000000000001" customHeight="1">
      <c r="B23" s="409" t="s">
        <v>1353</v>
      </c>
      <c r="C23" s="410" t="s">
        <v>9</v>
      </c>
      <c r="D23" s="414">
        <v>1444.7</v>
      </c>
      <c r="E23" s="300" t="s">
        <v>1453</v>
      </c>
    </row>
    <row r="24" spans="2:5" ht="20.100000000000001" customHeight="1">
      <c r="B24" s="409" t="s">
        <v>1354</v>
      </c>
      <c r="C24" s="410" t="s">
        <v>9</v>
      </c>
      <c r="D24" s="414">
        <v>1444.7</v>
      </c>
      <c r="E24" s="300" t="s">
        <v>1453</v>
      </c>
    </row>
    <row r="25" spans="2:5" ht="20.100000000000001" customHeight="1">
      <c r="B25" s="409" t="s">
        <v>1452</v>
      </c>
      <c r="C25" s="410" t="s">
        <v>9</v>
      </c>
      <c r="D25" s="415">
        <v>969</v>
      </c>
      <c r="E25" s="300" t="s">
        <v>1453</v>
      </c>
    </row>
    <row r="26" spans="2:5" ht="20.100000000000001" customHeight="1">
      <c r="B26" s="411" t="s">
        <v>1355</v>
      </c>
      <c r="C26" s="412" t="s">
        <v>9</v>
      </c>
      <c r="D26" s="416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FF6699"/>
  </sheetPr>
  <dimension ref="A1:V39"/>
  <sheetViews>
    <sheetView showGridLines="0" zoomScale="85" zoomScaleNormal="85" workbookViewId="0">
      <pane ySplit="6" topLeftCell="A7" activePane="bottomLeft" state="frozen"/>
      <selection activeCell="H1093" sqref="H1093"/>
      <selection pane="bottomLeft" activeCell="L9" sqref="L9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13" t="s">
        <v>1357</v>
      </c>
      <c r="C3" s="613"/>
      <c r="D3" s="613"/>
      <c r="E3" s="613"/>
      <c r="F3" s="305" t="str">
        <f>DATA!D14</f>
        <v>IOH PROTEL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7" t="s">
        <v>1349</v>
      </c>
      <c r="C5" s="607" t="s">
        <v>1358</v>
      </c>
      <c r="D5" s="612" t="s">
        <v>1359</v>
      </c>
      <c r="E5" s="612" t="s">
        <v>1360</v>
      </c>
      <c r="F5" s="607" t="s">
        <v>1361</v>
      </c>
      <c r="G5" s="607"/>
      <c r="H5" s="607"/>
      <c r="I5" s="607"/>
      <c r="J5" s="607"/>
      <c r="K5" s="607" t="s">
        <v>1362</v>
      </c>
      <c r="L5" s="607"/>
      <c r="M5" s="307"/>
      <c r="N5" s="610" t="s">
        <v>1363</v>
      </c>
      <c r="O5" s="612" t="s">
        <v>1364</v>
      </c>
      <c r="P5" s="612" t="s">
        <v>1365</v>
      </c>
      <c r="Q5" s="612" t="s">
        <v>1366</v>
      </c>
      <c r="R5" s="308"/>
      <c r="S5" s="309"/>
      <c r="T5" s="608" t="s">
        <v>1367</v>
      </c>
      <c r="U5" s="310"/>
    </row>
    <row r="6" spans="1:21" ht="20.100000000000001" customHeight="1">
      <c r="B6" s="607"/>
      <c r="C6" s="607"/>
      <c r="D6" s="607"/>
      <c r="E6" s="607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11"/>
      <c r="O6" s="607"/>
      <c r="P6" s="607"/>
      <c r="Q6" s="607"/>
      <c r="R6" s="308"/>
      <c r="S6" s="309"/>
      <c r="T6" s="607"/>
      <c r="U6" s="312"/>
    </row>
    <row r="7" spans="1:21" ht="20.100000000000001" customHeight="1">
      <c r="A7" s="313">
        <v>0</v>
      </c>
      <c r="B7" s="314">
        <v>2023</v>
      </c>
      <c r="C7" s="471">
        <f>DATA!D8*DATA!D26*4</f>
        <v>1760</v>
      </c>
      <c r="D7" s="316">
        <f>C7*4/24</f>
        <v>293.33333333333331</v>
      </c>
      <c r="E7" s="316">
        <f>C7-D7</f>
        <v>1466.6666666666667</v>
      </c>
      <c r="F7" s="317">
        <f ca="1">DATA!D10/1000000</f>
        <v>38.055618250999999</v>
      </c>
      <c r="G7" s="318">
        <f ca="1">DATA!$D$11/1000000</f>
        <v>0.76111236502000001</v>
      </c>
      <c r="H7" s="318">
        <f>C7*DATA!$D$5/1000000</f>
        <v>1.908060080760388</v>
      </c>
      <c r="I7" s="318">
        <f>(C7*DATA!$D$5*DATA!$D$7)/1000000</f>
        <v>4.2931351817108727E-2</v>
      </c>
      <c r="J7" s="316">
        <f ca="1">SUM(F7:I7)</f>
        <v>40.767722048597491</v>
      </c>
      <c r="K7" s="319">
        <f>DATA!D9/1000000</f>
        <v>10.659000000000001</v>
      </c>
      <c r="L7" s="316">
        <f>((D7*DATA!$D$23)/1000000)+((E7*DATA!$D$24)/1000000)</f>
        <v>2.542672</v>
      </c>
      <c r="M7" s="316">
        <f>K7+L7</f>
        <v>13.201672</v>
      </c>
      <c r="N7" s="316">
        <f ca="1">M7-J7</f>
        <v>-27.566050048597489</v>
      </c>
      <c r="O7" s="314">
        <v>1</v>
      </c>
      <c r="P7" s="316">
        <f ca="1">O7*N7</f>
        <v>-27.566050048597489</v>
      </c>
      <c r="Q7" s="316">
        <f ca="1">P7</f>
        <v>-27.566050048597489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5280</v>
      </c>
      <c r="D8" s="316">
        <f>C8*4/24</f>
        <v>880</v>
      </c>
      <c r="E8" s="316">
        <f t="shared" ref="E8:E32" si="0">C8-D8</f>
        <v>4400</v>
      </c>
      <c r="F8" s="314"/>
      <c r="G8" s="318">
        <f ca="1">DATA!$D$11/1000000</f>
        <v>0.76111236502000001</v>
      </c>
      <c r="H8" s="318">
        <f>C8*DATA!$D$5/1000000</f>
        <v>5.7241802422811636</v>
      </c>
      <c r="I8" s="318">
        <f>(C8*DATA!$D$5*DATA!$D$7)/1000000</f>
        <v>0.12879405545132619</v>
      </c>
      <c r="J8" s="316">
        <f t="shared" ref="J8:J32" ca="1" si="1">SUM(F8:I8)</f>
        <v>6.6140866627524897</v>
      </c>
      <c r="K8" s="321"/>
      <c r="L8" s="316">
        <f>((D8*DATA!$D$23)/1000000)+((E8*DATA!$D$24)/1000000)</f>
        <v>7.6280159999999997</v>
      </c>
      <c r="M8" s="316">
        <f t="shared" ref="M8:M32" si="2">K8+L8</f>
        <v>7.6280159999999997</v>
      </c>
      <c r="N8" s="316">
        <f ca="1">M8-J8</f>
        <v>1.01392933724751</v>
      </c>
      <c r="O8" s="315">
        <f>1/(1+'[92]Asumsi I'!$C$3)^(KKF!A8)</f>
        <v>0.89285714285714279</v>
      </c>
      <c r="P8" s="316">
        <f ca="1">O8*N8</f>
        <v>0.9052940511138482</v>
      </c>
      <c r="Q8" s="316">
        <f ca="1">Q7+P8</f>
        <v>-26.660755997483641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5280</v>
      </c>
      <c r="D9" s="316">
        <f t="shared" ref="D9:D32" si="5">C9*4/24</f>
        <v>880</v>
      </c>
      <c r="E9" s="316">
        <f t="shared" si="0"/>
        <v>4400</v>
      </c>
      <c r="F9" s="314"/>
      <c r="G9" s="318">
        <f ca="1">DATA!$D$11/1000000</f>
        <v>0.76111236502000001</v>
      </c>
      <c r="H9" s="318">
        <f>C9*DATA!$D$5/1000000</f>
        <v>5.7241802422811636</v>
      </c>
      <c r="I9" s="318">
        <f>(C9*DATA!$D$5*DATA!$D$7)/1000000</f>
        <v>0.12879405545132619</v>
      </c>
      <c r="J9" s="316">
        <f t="shared" ca="1" si="1"/>
        <v>6.6140866627524897</v>
      </c>
      <c r="K9" s="316"/>
      <c r="L9" s="316">
        <f>((D9*DATA!$D$23)/1000000)+((E9*DATA!$D$24)/1000000)</f>
        <v>7.6280159999999997</v>
      </c>
      <c r="M9" s="316">
        <f t="shared" si="2"/>
        <v>7.6280159999999997</v>
      </c>
      <c r="N9" s="316">
        <f t="shared" ref="N9:N32" ca="1" si="6">M9-J9</f>
        <v>1.01392933724751</v>
      </c>
      <c r="O9" s="322">
        <f>1/(1+'[92]Asumsi I'!$C$3)^(KKF!A9)</f>
        <v>0.79719387755102034</v>
      </c>
      <c r="P9" s="316">
        <f t="shared" ref="P9:P32" ca="1" si="7">O9*N9</f>
        <v>0.80829825992307869</v>
      </c>
      <c r="Q9" s="316">
        <f ca="1">Q8+P9</f>
        <v>-25.852457737560563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5280</v>
      </c>
      <c r="D10" s="316">
        <f t="shared" si="5"/>
        <v>880</v>
      </c>
      <c r="E10" s="316">
        <f t="shared" si="0"/>
        <v>4400</v>
      </c>
      <c r="F10" s="314"/>
      <c r="G10" s="318">
        <f ca="1">DATA!$D$11/1000000</f>
        <v>0.76111236502000001</v>
      </c>
      <c r="H10" s="318">
        <f>C10*DATA!$D$5/1000000</f>
        <v>5.7241802422811636</v>
      </c>
      <c r="I10" s="318">
        <f>(C10*DATA!$D$5*DATA!$D$7)/1000000</f>
        <v>0.12879405545132619</v>
      </c>
      <c r="J10" s="316">
        <f t="shared" ca="1" si="1"/>
        <v>6.6140866627524897</v>
      </c>
      <c r="K10" s="314"/>
      <c r="L10" s="316">
        <f>((D10*DATA!$D$23)/1000000)+((E10*DATA!$D$24)/1000000)</f>
        <v>7.6280159999999997</v>
      </c>
      <c r="M10" s="316">
        <f t="shared" si="2"/>
        <v>7.6280159999999997</v>
      </c>
      <c r="N10" s="316">
        <f t="shared" ca="1" si="6"/>
        <v>1.01392933724751</v>
      </c>
      <c r="O10" s="315">
        <f>1/(1+'[92]Asumsi I'!$C$3)^(KKF!A10)</f>
        <v>0.71178024781341087</v>
      </c>
      <c r="P10" s="316">
        <f t="shared" ca="1" si="7"/>
        <v>0.72169487493132012</v>
      </c>
      <c r="Q10" s="316">
        <f t="shared" ref="Q10:Q30" ca="1" si="9">Q9+P10</f>
        <v>-25.130762862629243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5280</v>
      </c>
      <c r="D11" s="316">
        <f t="shared" si="5"/>
        <v>880</v>
      </c>
      <c r="E11" s="316">
        <f t="shared" si="0"/>
        <v>4400</v>
      </c>
      <c r="F11" s="314"/>
      <c r="G11" s="318">
        <f ca="1">DATA!$D$11/1000000</f>
        <v>0.76111236502000001</v>
      </c>
      <c r="H11" s="318">
        <f>C11*DATA!$D$5/1000000</f>
        <v>5.7241802422811636</v>
      </c>
      <c r="I11" s="318">
        <f>(C11*DATA!$D$5*DATA!$D$7)/1000000</f>
        <v>0.12879405545132619</v>
      </c>
      <c r="J11" s="316">
        <f t="shared" ca="1" si="1"/>
        <v>6.6140866627524897</v>
      </c>
      <c r="K11" s="314"/>
      <c r="L11" s="316">
        <f>((D11*DATA!$D$23)/1000000)+((E11*DATA!$D$24)/1000000)</f>
        <v>7.6280159999999997</v>
      </c>
      <c r="M11" s="316">
        <f t="shared" si="2"/>
        <v>7.6280159999999997</v>
      </c>
      <c r="N11" s="316">
        <f t="shared" ca="1" si="6"/>
        <v>1.01392933724751</v>
      </c>
      <c r="O11" s="315">
        <f>1/(1+'[92]Asumsi I'!$C$3)^(KKF!A11)</f>
        <v>0.63551807840483121</v>
      </c>
      <c r="P11" s="316">
        <f t="shared" ca="1" si="7"/>
        <v>0.64437042404582157</v>
      </c>
      <c r="Q11" s="316">
        <f t="shared" ca="1" si="9"/>
        <v>-24.486392438583422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5280</v>
      </c>
      <c r="D12" s="316">
        <f t="shared" si="5"/>
        <v>880</v>
      </c>
      <c r="E12" s="316">
        <f t="shared" si="0"/>
        <v>4400</v>
      </c>
      <c r="F12" s="314"/>
      <c r="G12" s="318">
        <f ca="1">DATA!$D$11/1000000</f>
        <v>0.76111236502000001</v>
      </c>
      <c r="H12" s="318">
        <f>C12*DATA!$D$5/1000000</f>
        <v>5.7241802422811636</v>
      </c>
      <c r="I12" s="318">
        <f>(C12*DATA!$D$5*DATA!$D$7)/1000000</f>
        <v>0.12879405545132619</v>
      </c>
      <c r="J12" s="316">
        <f t="shared" ca="1" si="1"/>
        <v>6.6140866627524897</v>
      </c>
      <c r="K12" s="314"/>
      <c r="L12" s="316">
        <f>((D12*DATA!$D$23)/1000000)+((E12*DATA!$D$24)/1000000)</f>
        <v>7.6280159999999997</v>
      </c>
      <c r="M12" s="316">
        <f t="shared" si="2"/>
        <v>7.6280159999999997</v>
      </c>
      <c r="N12" s="316">
        <f t="shared" ca="1" si="6"/>
        <v>1.01392933724751</v>
      </c>
      <c r="O12" s="315">
        <f>1/(1+'[92]Asumsi I'!$C$3)^(KKF!A12)</f>
        <v>0.56742685571859919</v>
      </c>
      <c r="P12" s="316">
        <f t="shared" ca="1" si="7"/>
        <v>0.57533073575519778</v>
      </c>
      <c r="Q12" s="316">
        <f t="shared" ca="1" si="9"/>
        <v>-23.911061702828224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5280</v>
      </c>
      <c r="D13" s="316">
        <f t="shared" si="5"/>
        <v>880</v>
      </c>
      <c r="E13" s="316">
        <f t="shared" si="0"/>
        <v>4400</v>
      </c>
      <c r="F13" s="314"/>
      <c r="G13" s="318">
        <f ca="1">DATA!$D$11/1000000</f>
        <v>0.76111236502000001</v>
      </c>
      <c r="H13" s="318">
        <f>C13*DATA!$D$5/1000000</f>
        <v>5.7241802422811636</v>
      </c>
      <c r="I13" s="318">
        <f>(C13*DATA!$D$5*DATA!$D$7)/1000000</f>
        <v>0.12879405545132619</v>
      </c>
      <c r="J13" s="316">
        <f t="shared" ca="1" si="1"/>
        <v>6.6140866627524897</v>
      </c>
      <c r="K13" s="314"/>
      <c r="L13" s="316">
        <f>((D13*DATA!$D$23)/1000000)+((E13*DATA!$D$24)/1000000)</f>
        <v>7.6280159999999997</v>
      </c>
      <c r="M13" s="316">
        <f t="shared" si="2"/>
        <v>7.6280159999999997</v>
      </c>
      <c r="N13" s="316">
        <f t="shared" ca="1" si="6"/>
        <v>1.01392933724751</v>
      </c>
      <c r="O13" s="315">
        <f>1/(1+'[92]Asumsi I'!$C$3)^(KKF!A13)</f>
        <v>0.50663112117732068</v>
      </c>
      <c r="P13" s="316">
        <f t="shared" ca="1" si="7"/>
        <v>0.51368815692428371</v>
      </c>
      <c r="Q13" s="316">
        <f t="shared" ca="1" si="9"/>
        <v>-23.397373545903939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5280</v>
      </c>
      <c r="D14" s="316">
        <f t="shared" si="5"/>
        <v>880</v>
      </c>
      <c r="E14" s="316">
        <f t="shared" si="0"/>
        <v>4400</v>
      </c>
      <c r="F14" s="314"/>
      <c r="G14" s="318">
        <f ca="1">DATA!$D$11/1000000</f>
        <v>0.76111236502000001</v>
      </c>
      <c r="H14" s="318">
        <f>C14*DATA!$D$5/1000000</f>
        <v>5.7241802422811636</v>
      </c>
      <c r="I14" s="318">
        <f>(C14*DATA!$D$5*DATA!$D$7)/1000000</f>
        <v>0.12879405545132619</v>
      </c>
      <c r="J14" s="316">
        <f t="shared" ca="1" si="1"/>
        <v>6.6140866627524897</v>
      </c>
      <c r="K14" s="314"/>
      <c r="L14" s="316">
        <f>((D14*DATA!$D$23)/1000000)+((E14*DATA!$D$24)/1000000)</f>
        <v>7.6280159999999997</v>
      </c>
      <c r="M14" s="316">
        <f t="shared" si="2"/>
        <v>7.6280159999999997</v>
      </c>
      <c r="N14" s="316">
        <f t="shared" ca="1" si="6"/>
        <v>1.01392933724751</v>
      </c>
      <c r="O14" s="315">
        <f>1/(1+'[92]Asumsi I'!$C$3)^(KKF!A14)</f>
        <v>0.45234921533689343</v>
      </c>
      <c r="P14" s="316">
        <f t="shared" ca="1" si="7"/>
        <v>0.45865014011096755</v>
      </c>
      <c r="Q14" s="316">
        <f t="shared" ca="1" si="9"/>
        <v>-22.93872340579297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5280</v>
      </c>
      <c r="D15" s="316">
        <f t="shared" si="5"/>
        <v>880</v>
      </c>
      <c r="E15" s="316">
        <f t="shared" si="0"/>
        <v>4400</v>
      </c>
      <c r="F15" s="314"/>
      <c r="G15" s="318">
        <f ca="1">DATA!$D$11/1000000</f>
        <v>0.76111236502000001</v>
      </c>
      <c r="H15" s="318">
        <f>C15*DATA!$D$5/1000000</f>
        <v>5.7241802422811636</v>
      </c>
      <c r="I15" s="318">
        <f>(C15*DATA!$D$5*DATA!$D$7)/1000000</f>
        <v>0.12879405545132619</v>
      </c>
      <c r="J15" s="316">
        <f t="shared" ca="1" si="1"/>
        <v>6.6140866627524897</v>
      </c>
      <c r="K15" s="314"/>
      <c r="L15" s="316">
        <f>((D15*DATA!$D$23)/1000000)+((E15*DATA!$D$24)/1000000)</f>
        <v>7.6280159999999997</v>
      </c>
      <c r="M15" s="316">
        <f t="shared" si="2"/>
        <v>7.6280159999999997</v>
      </c>
      <c r="N15" s="316">
        <f t="shared" ca="1" si="6"/>
        <v>1.01392933724751</v>
      </c>
      <c r="O15" s="315">
        <f>1/(1+'[92]Asumsi I'!$C$3)^(KKF!A15)</f>
        <v>0.4038832279793691</v>
      </c>
      <c r="P15" s="316">
        <f t="shared" ca="1" si="7"/>
        <v>0.40950905367050672</v>
      </c>
      <c r="Q15" s="316">
        <f t="shared" ca="1" si="9"/>
        <v>-22.529214352122462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5280</v>
      </c>
      <c r="D16" s="316">
        <f t="shared" si="5"/>
        <v>880</v>
      </c>
      <c r="E16" s="316">
        <f t="shared" si="0"/>
        <v>4400</v>
      </c>
      <c r="F16" s="314"/>
      <c r="G16" s="318">
        <f ca="1">DATA!$D$11/1000000</f>
        <v>0.76111236502000001</v>
      </c>
      <c r="H16" s="318">
        <f>C16*DATA!$D$5/1000000</f>
        <v>5.7241802422811636</v>
      </c>
      <c r="I16" s="318">
        <f>(C16*DATA!$D$5*DATA!$D$7)/1000000</f>
        <v>0.12879405545132619</v>
      </c>
      <c r="J16" s="316">
        <f t="shared" ca="1" si="1"/>
        <v>6.6140866627524897</v>
      </c>
      <c r="K16" s="314"/>
      <c r="L16" s="316">
        <f>((D16*DATA!$D$23)/1000000)+((E16*DATA!$D$24)/1000000)</f>
        <v>7.6280159999999997</v>
      </c>
      <c r="M16" s="316">
        <f t="shared" si="2"/>
        <v>7.6280159999999997</v>
      </c>
      <c r="N16" s="316">
        <f t="shared" ca="1" si="6"/>
        <v>1.01392933724751</v>
      </c>
      <c r="O16" s="315">
        <f>1/(1+'[92]Asumsi I'!$C$3)^(KKF!A16)</f>
        <v>0.36061002498157957</v>
      </c>
      <c r="P16" s="316">
        <f t="shared" ca="1" si="7"/>
        <v>0.36563308363438102</v>
      </c>
      <c r="Q16" s="316">
        <f t="shared" ca="1" si="9"/>
        <v>-22.16358126848808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5280</v>
      </c>
      <c r="D17" s="316">
        <f t="shared" si="5"/>
        <v>880</v>
      </c>
      <c r="E17" s="316">
        <f t="shared" si="0"/>
        <v>4400</v>
      </c>
      <c r="F17" s="314"/>
      <c r="G17" s="318">
        <f ca="1">DATA!$D$11/1000000</f>
        <v>0.76111236502000001</v>
      </c>
      <c r="H17" s="318">
        <f>C17*DATA!$D$5/1000000</f>
        <v>5.7241802422811636</v>
      </c>
      <c r="I17" s="318">
        <f>(C17*DATA!$D$5*DATA!$D$7)/1000000</f>
        <v>0.12879405545132619</v>
      </c>
      <c r="J17" s="316">
        <f t="shared" ca="1" si="1"/>
        <v>6.6140866627524897</v>
      </c>
      <c r="K17" s="314"/>
      <c r="L17" s="316">
        <f>((D17*DATA!$D$23)/1000000)+((E17*DATA!$D$24)/1000000)</f>
        <v>7.6280159999999997</v>
      </c>
      <c r="M17" s="316">
        <f t="shared" si="2"/>
        <v>7.6280159999999997</v>
      </c>
      <c r="N17" s="316">
        <f t="shared" ca="1" si="6"/>
        <v>1.01392933724751</v>
      </c>
      <c r="O17" s="315">
        <f>1/(1+'[92]Asumsi I'!$C$3)^(KKF!A17)</f>
        <v>0.32197323659069599</v>
      </c>
      <c r="P17" s="316">
        <f t="shared" ca="1" si="7"/>
        <v>0.32645811038784012</v>
      </c>
      <c r="Q17" s="316">
        <f t="shared" ca="1" si="9"/>
        <v>-21.837123158100241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5280</v>
      </c>
      <c r="D18" s="316">
        <f t="shared" si="5"/>
        <v>880</v>
      </c>
      <c r="E18" s="316">
        <f t="shared" si="0"/>
        <v>4400</v>
      </c>
      <c r="F18" s="314"/>
      <c r="G18" s="318">
        <f ca="1">DATA!$D$11/1000000</f>
        <v>0.76111236502000001</v>
      </c>
      <c r="H18" s="318">
        <f>C18*DATA!$D$5/1000000</f>
        <v>5.7241802422811636</v>
      </c>
      <c r="I18" s="318">
        <f>(C18*DATA!$D$5*DATA!$D$7)/1000000</f>
        <v>0.12879405545132619</v>
      </c>
      <c r="J18" s="316">
        <f t="shared" ca="1" si="1"/>
        <v>6.6140866627524897</v>
      </c>
      <c r="K18" s="314"/>
      <c r="L18" s="316">
        <f>((D18*DATA!$D$23)/1000000)+((E18*DATA!$D$24)/1000000)</f>
        <v>7.6280159999999997</v>
      </c>
      <c r="M18" s="316">
        <f t="shared" si="2"/>
        <v>7.6280159999999997</v>
      </c>
      <c r="N18" s="316">
        <f t="shared" ca="1" si="6"/>
        <v>1.01392933724751</v>
      </c>
      <c r="O18" s="315">
        <f>1/(1+'[92]Asumsi I'!$C$3)^(KKF!A18)</f>
        <v>0.28747610409883567</v>
      </c>
      <c r="P18" s="316">
        <f t="shared" ca="1" si="7"/>
        <v>0.29148045570342862</v>
      </c>
      <c r="Q18" s="316">
        <f t="shared" ca="1" si="9"/>
        <v>-21.545642702396812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5280</v>
      </c>
      <c r="D19" s="316">
        <f t="shared" si="5"/>
        <v>880</v>
      </c>
      <c r="E19" s="316">
        <f t="shared" si="0"/>
        <v>4400</v>
      </c>
      <c r="F19" s="314"/>
      <c r="G19" s="318">
        <f ca="1">DATA!$D$11/1000000</f>
        <v>0.76111236502000001</v>
      </c>
      <c r="H19" s="318">
        <f>C19*DATA!$D$5/1000000</f>
        <v>5.7241802422811636</v>
      </c>
      <c r="I19" s="318">
        <f>(C19*DATA!$D$5*DATA!$D$7)/1000000</f>
        <v>0.12879405545132619</v>
      </c>
      <c r="J19" s="316">
        <f t="shared" ca="1" si="1"/>
        <v>6.6140866627524897</v>
      </c>
      <c r="K19" s="314"/>
      <c r="L19" s="316">
        <f>((D19*DATA!$D$23)/1000000)+((E19*DATA!$D$24)/1000000)</f>
        <v>7.6280159999999997</v>
      </c>
      <c r="M19" s="316">
        <f t="shared" si="2"/>
        <v>7.6280159999999997</v>
      </c>
      <c r="N19" s="316">
        <f t="shared" ca="1" si="6"/>
        <v>1.01392933724751</v>
      </c>
      <c r="O19" s="315">
        <f>1/(1+'[92]Asumsi I'!$C$3)^(KKF!A19)</f>
        <v>0.25667509294538904</v>
      </c>
      <c r="P19" s="316">
        <f t="shared" ca="1" si="7"/>
        <v>0.26025040687806134</v>
      </c>
      <c r="Q19" s="316">
        <f t="shared" ca="1" si="9"/>
        <v>-21.285392295518751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5280</v>
      </c>
      <c r="D20" s="316">
        <f t="shared" si="5"/>
        <v>880</v>
      </c>
      <c r="E20" s="316">
        <f t="shared" si="0"/>
        <v>4400</v>
      </c>
      <c r="F20" s="314"/>
      <c r="G20" s="318">
        <f ca="1">DATA!$D$11/1000000</f>
        <v>0.76111236502000001</v>
      </c>
      <c r="H20" s="318">
        <f>C20*DATA!$D$5/1000000</f>
        <v>5.7241802422811636</v>
      </c>
      <c r="I20" s="318">
        <f>(C20*DATA!$D$5*DATA!$D$7)/1000000</f>
        <v>0.12879405545132619</v>
      </c>
      <c r="J20" s="316">
        <f t="shared" ca="1" si="1"/>
        <v>6.6140866627524897</v>
      </c>
      <c r="K20" s="314"/>
      <c r="L20" s="316">
        <f>((D20*DATA!$D$23)/1000000)+((E20*DATA!$D$24)/1000000)</f>
        <v>7.6280159999999997</v>
      </c>
      <c r="M20" s="316">
        <f t="shared" si="2"/>
        <v>7.6280159999999997</v>
      </c>
      <c r="N20" s="316">
        <f t="shared" ca="1" si="6"/>
        <v>1.01392933724751</v>
      </c>
      <c r="O20" s="315">
        <f>1/(1+'[92]Asumsi I'!$C$3)^(KKF!A20)</f>
        <v>0.22917419012981158</v>
      </c>
      <c r="P20" s="316">
        <f t="shared" ca="1" si="7"/>
        <v>0.23236643471255469</v>
      </c>
      <c r="Q20" s="316">
        <f t="shared" ca="1" si="9"/>
        <v>-21.053025860806194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5280</v>
      </c>
      <c r="D21" s="316">
        <f t="shared" si="5"/>
        <v>880</v>
      </c>
      <c r="E21" s="316">
        <f t="shared" si="0"/>
        <v>4400</v>
      </c>
      <c r="F21" s="314"/>
      <c r="G21" s="318">
        <f ca="1">DATA!$D$11/1000000</f>
        <v>0.76111236502000001</v>
      </c>
      <c r="H21" s="318">
        <f>C21*DATA!$D$5/1000000</f>
        <v>5.7241802422811636</v>
      </c>
      <c r="I21" s="318">
        <f>(C21*DATA!$D$5*DATA!$D$7)/1000000</f>
        <v>0.12879405545132619</v>
      </c>
      <c r="J21" s="316">
        <f t="shared" ca="1" si="1"/>
        <v>6.6140866627524897</v>
      </c>
      <c r="K21" s="314"/>
      <c r="L21" s="316">
        <f>((D21*DATA!$D$23)/1000000)+((E21*DATA!$D$24)/1000000)</f>
        <v>7.6280159999999997</v>
      </c>
      <c r="M21" s="316">
        <f t="shared" si="2"/>
        <v>7.6280159999999997</v>
      </c>
      <c r="N21" s="316">
        <f t="shared" ca="1" si="6"/>
        <v>1.01392933724751</v>
      </c>
      <c r="O21" s="315">
        <f>1/(1+'[92]Asumsi I'!$C$3)^(KKF!A21)</f>
        <v>0.20461981261590317</v>
      </c>
      <c r="P21" s="316">
        <f t="shared" ca="1" si="7"/>
        <v>0.2074700309933524</v>
      </c>
      <c r="Q21" s="316">
        <f t="shared" ca="1" si="9"/>
        <v>-20.845555829812842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5280</v>
      </c>
      <c r="D22" s="316">
        <f t="shared" si="5"/>
        <v>880</v>
      </c>
      <c r="E22" s="316">
        <f t="shared" si="0"/>
        <v>4400</v>
      </c>
      <c r="F22" s="314"/>
      <c r="G22" s="318">
        <f ca="1">DATA!$D$11/1000000</f>
        <v>0.76111236502000001</v>
      </c>
      <c r="H22" s="318">
        <f>C22*DATA!$D$5/1000000</f>
        <v>5.7241802422811636</v>
      </c>
      <c r="I22" s="318">
        <f>(C22*DATA!$D$5*DATA!$D$7)/1000000</f>
        <v>0.12879405545132619</v>
      </c>
      <c r="J22" s="316">
        <f t="shared" ca="1" si="1"/>
        <v>6.6140866627524897</v>
      </c>
      <c r="K22" s="314"/>
      <c r="L22" s="316">
        <f>((D22*DATA!$D$23)/1000000)+((E22*DATA!$D$24)/1000000)</f>
        <v>7.6280159999999997</v>
      </c>
      <c r="M22" s="316">
        <f t="shared" si="2"/>
        <v>7.6280159999999997</v>
      </c>
      <c r="N22" s="316">
        <f t="shared" ca="1" si="6"/>
        <v>1.01392933724751</v>
      </c>
      <c r="O22" s="315">
        <f>1/(1+'[92]Asumsi I'!$C$3)^(KKF!A22)</f>
        <v>0.18269626126419927</v>
      </c>
      <c r="P22" s="316">
        <f t="shared" ca="1" si="7"/>
        <v>0.18524109910120751</v>
      </c>
      <c r="Q22" s="316">
        <f t="shared" ca="1" si="9"/>
        <v>-20.660314730711633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5280</v>
      </c>
      <c r="D23" s="316">
        <f t="shared" si="5"/>
        <v>880</v>
      </c>
      <c r="E23" s="316">
        <f t="shared" si="0"/>
        <v>4400</v>
      </c>
      <c r="F23" s="314"/>
      <c r="G23" s="318">
        <f ca="1">DATA!$D$11/1000000</f>
        <v>0.76111236502000001</v>
      </c>
      <c r="H23" s="318">
        <f>C23*DATA!$D$5/1000000</f>
        <v>5.7241802422811636</v>
      </c>
      <c r="I23" s="318">
        <f>(C23*DATA!$D$5*DATA!$D$7)/1000000</f>
        <v>0.12879405545132619</v>
      </c>
      <c r="J23" s="316">
        <f t="shared" ca="1" si="1"/>
        <v>6.6140866627524897</v>
      </c>
      <c r="K23" s="314"/>
      <c r="L23" s="316">
        <f>((D23*DATA!$D$23)/1000000)+((E23*DATA!$D$24)/1000000)</f>
        <v>7.6280159999999997</v>
      </c>
      <c r="M23" s="316">
        <f t="shared" si="2"/>
        <v>7.6280159999999997</v>
      </c>
      <c r="N23" s="316">
        <f t="shared" ca="1" si="6"/>
        <v>1.01392933724751</v>
      </c>
      <c r="O23" s="315">
        <f>1/(1+'[92]Asumsi I'!$C$3)^(KKF!A23)</f>
        <v>0.16312166184303503</v>
      </c>
      <c r="P23" s="316">
        <f t="shared" ca="1" si="7"/>
        <v>0.16539383848322095</v>
      </c>
      <c r="Q23" s="316">
        <f t="shared" ca="1" si="9"/>
        <v>-20.494920892228411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5280</v>
      </c>
      <c r="D24" s="316">
        <f t="shared" si="5"/>
        <v>880</v>
      </c>
      <c r="E24" s="316">
        <f t="shared" si="0"/>
        <v>4400</v>
      </c>
      <c r="F24" s="314"/>
      <c r="G24" s="318">
        <f ca="1">DATA!$D$11/1000000</f>
        <v>0.76111236502000001</v>
      </c>
      <c r="H24" s="318">
        <f>C24*DATA!$D$5/1000000</f>
        <v>5.7241802422811636</v>
      </c>
      <c r="I24" s="318">
        <f>(C24*DATA!$D$5*DATA!$D$7)/1000000</f>
        <v>0.12879405545132619</v>
      </c>
      <c r="J24" s="316">
        <f t="shared" ca="1" si="1"/>
        <v>6.6140866627524897</v>
      </c>
      <c r="K24" s="314"/>
      <c r="L24" s="316">
        <f>((D24*DATA!$D$23)/1000000)+((E24*DATA!$D$24)/1000000)</f>
        <v>7.6280159999999997</v>
      </c>
      <c r="M24" s="316">
        <f t="shared" si="2"/>
        <v>7.6280159999999997</v>
      </c>
      <c r="N24" s="316">
        <f t="shared" ca="1" si="6"/>
        <v>1.01392933724751</v>
      </c>
      <c r="O24" s="315">
        <f>1/(1+'[92]Asumsi I'!$C$3)^(KKF!A24)</f>
        <v>0.14564434093128129</v>
      </c>
      <c r="P24" s="316">
        <f t="shared" ca="1" si="7"/>
        <v>0.14767307007430441</v>
      </c>
      <c r="Q24" s="316">
        <f t="shared" ca="1" si="9"/>
        <v>-20.347247822154106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5280</v>
      </c>
      <c r="D25" s="316">
        <f t="shared" si="5"/>
        <v>880</v>
      </c>
      <c r="E25" s="316">
        <f t="shared" si="0"/>
        <v>4400</v>
      </c>
      <c r="F25" s="314"/>
      <c r="G25" s="318">
        <f ca="1">DATA!$D$11/1000000</f>
        <v>0.76111236502000001</v>
      </c>
      <c r="H25" s="318">
        <f>C25*DATA!$D$5/1000000</f>
        <v>5.7241802422811636</v>
      </c>
      <c r="I25" s="318">
        <f>(C25*DATA!$D$5*DATA!$D$7)/1000000</f>
        <v>0.12879405545132619</v>
      </c>
      <c r="J25" s="316">
        <f t="shared" ca="1" si="1"/>
        <v>6.6140866627524897</v>
      </c>
      <c r="K25" s="314"/>
      <c r="L25" s="316">
        <f>((D25*DATA!$D$23)/1000000)+((E25*DATA!$D$24)/1000000)</f>
        <v>7.6280159999999997</v>
      </c>
      <c r="M25" s="316">
        <f t="shared" si="2"/>
        <v>7.6280159999999997</v>
      </c>
      <c r="N25" s="316">
        <f t="shared" ca="1" si="6"/>
        <v>1.01392933724751</v>
      </c>
      <c r="O25" s="315">
        <f>1/(1+'[92]Asumsi I'!$C$3)^(KKF!A25)</f>
        <v>0.13003959011721541</v>
      </c>
      <c r="P25" s="316">
        <f t="shared" ca="1" si="7"/>
        <v>0.13185095542348607</v>
      </c>
      <c r="Q25" s="316">
        <f t="shared" ca="1" si="9"/>
        <v>-20.215396866730622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5280</v>
      </c>
      <c r="D26" s="316">
        <f t="shared" si="5"/>
        <v>880</v>
      </c>
      <c r="E26" s="316">
        <f t="shared" si="0"/>
        <v>4400</v>
      </c>
      <c r="F26" s="314"/>
      <c r="G26" s="318">
        <f ca="1">DATA!$D$11/1000000</f>
        <v>0.76111236502000001</v>
      </c>
      <c r="H26" s="318">
        <f>C26*DATA!$D$5/1000000</f>
        <v>5.7241802422811636</v>
      </c>
      <c r="I26" s="318">
        <f>(C26*DATA!$D$5*DATA!$D$7)/1000000</f>
        <v>0.12879405545132619</v>
      </c>
      <c r="J26" s="316">
        <f t="shared" ca="1" si="1"/>
        <v>6.6140866627524897</v>
      </c>
      <c r="K26" s="314"/>
      <c r="L26" s="316">
        <f>((D26*DATA!$D$23)/1000000)+((E26*DATA!$D$24)/1000000)</f>
        <v>7.6280159999999997</v>
      </c>
      <c r="M26" s="316">
        <f t="shared" si="2"/>
        <v>7.6280159999999997</v>
      </c>
      <c r="N26" s="316">
        <f t="shared" ca="1" si="6"/>
        <v>1.01392933724751</v>
      </c>
      <c r="O26" s="315">
        <f>1/(1+'[92]Asumsi I'!$C$3)^(KKF!A26)</f>
        <v>0.1161067768903709</v>
      </c>
      <c r="P26" s="316">
        <f t="shared" ca="1" si="7"/>
        <v>0.11772406734239828</v>
      </c>
      <c r="Q26" s="316">
        <f t="shared" ca="1" si="9"/>
        <v>-20.097672799388224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5280</v>
      </c>
      <c r="D27" s="316">
        <f t="shared" si="5"/>
        <v>880</v>
      </c>
      <c r="E27" s="316">
        <f t="shared" si="0"/>
        <v>4400</v>
      </c>
      <c r="F27" s="314"/>
      <c r="G27" s="318">
        <f ca="1">DATA!$D$11/1000000</f>
        <v>0.76111236502000001</v>
      </c>
      <c r="H27" s="318">
        <f>C27*DATA!$D$5/1000000</f>
        <v>5.7241802422811636</v>
      </c>
      <c r="I27" s="318">
        <f>(C27*DATA!$D$5*DATA!$D$7)/1000000</f>
        <v>0.12879405545132619</v>
      </c>
      <c r="J27" s="316">
        <f t="shared" ca="1" si="1"/>
        <v>6.6140866627524897</v>
      </c>
      <c r="K27" s="314"/>
      <c r="L27" s="316">
        <f>((D27*DATA!$D$23)/1000000)+((E27*DATA!$D$24)/1000000)</f>
        <v>7.6280159999999997</v>
      </c>
      <c r="M27" s="316">
        <f t="shared" si="2"/>
        <v>7.6280159999999997</v>
      </c>
      <c r="N27" s="316">
        <f t="shared" ca="1" si="6"/>
        <v>1.01392933724751</v>
      </c>
      <c r="O27" s="315">
        <f>1/(1+'[92]Asumsi I'!$C$3)^(KKF!A27)</f>
        <v>0.1036667650806883</v>
      </c>
      <c r="P27" s="316">
        <f t="shared" ca="1" si="7"/>
        <v>0.1051107744128556</v>
      </c>
      <c r="Q27" s="316">
        <f t="shared" ca="1" si="9"/>
        <v>-19.992562024975367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5280</v>
      </c>
      <c r="D28" s="316">
        <f t="shared" si="5"/>
        <v>880</v>
      </c>
      <c r="E28" s="316">
        <f t="shared" si="0"/>
        <v>4400</v>
      </c>
      <c r="F28" s="314"/>
      <c r="G28" s="318">
        <f ca="1">DATA!$D$11/1000000</f>
        <v>0.76111236502000001</v>
      </c>
      <c r="H28" s="318">
        <f>C28*DATA!$D$5/1000000</f>
        <v>5.7241802422811636</v>
      </c>
      <c r="I28" s="318">
        <f>(C28*DATA!$D$5*DATA!$D$7)/1000000</f>
        <v>0.12879405545132619</v>
      </c>
      <c r="J28" s="316">
        <f t="shared" ca="1" si="1"/>
        <v>6.6140866627524897</v>
      </c>
      <c r="K28" s="314"/>
      <c r="L28" s="316">
        <f>((D28*DATA!$D$23)/1000000)+((E28*DATA!$D$24)/1000000)</f>
        <v>7.6280159999999997</v>
      </c>
      <c r="M28" s="316">
        <f t="shared" si="2"/>
        <v>7.6280159999999997</v>
      </c>
      <c r="N28" s="316">
        <f t="shared" ca="1" si="6"/>
        <v>1.01392933724751</v>
      </c>
      <c r="O28" s="315">
        <f>1/(1+'[92]Asumsi I'!$C$3)^(KKF!A28)</f>
        <v>9.2559611679185971E-2</v>
      </c>
      <c r="P28" s="316">
        <f t="shared" ca="1" si="7"/>
        <v>9.3848905725763918E-2</v>
      </c>
      <c r="Q28" s="316">
        <f t="shared" ca="1" si="9"/>
        <v>-19.898713119249603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5280</v>
      </c>
      <c r="D29" s="316">
        <f t="shared" si="5"/>
        <v>880</v>
      </c>
      <c r="E29" s="316">
        <f t="shared" si="0"/>
        <v>4400</v>
      </c>
      <c r="F29" s="314"/>
      <c r="G29" s="318">
        <f ca="1">DATA!$D$11/1000000</f>
        <v>0.76111236502000001</v>
      </c>
      <c r="H29" s="318">
        <f>C29*DATA!$D$5/1000000</f>
        <v>5.7241802422811636</v>
      </c>
      <c r="I29" s="318">
        <f>(C29*DATA!$D$5*DATA!$D$7)/1000000</f>
        <v>0.12879405545132619</v>
      </c>
      <c r="J29" s="316">
        <f t="shared" ca="1" si="1"/>
        <v>6.6140866627524897</v>
      </c>
      <c r="K29" s="314"/>
      <c r="L29" s="316">
        <f>((D29*DATA!$D$23)/1000000)+((E29*DATA!$D$24)/1000000)</f>
        <v>7.6280159999999997</v>
      </c>
      <c r="M29" s="316">
        <f t="shared" si="2"/>
        <v>7.6280159999999997</v>
      </c>
      <c r="N29" s="316">
        <f t="shared" ca="1" si="6"/>
        <v>1.01392933724751</v>
      </c>
      <c r="O29" s="315">
        <f>1/(1+'[92]Asumsi I'!$C$3)^(KKF!A29)</f>
        <v>8.2642510427844609E-2</v>
      </c>
      <c r="P29" s="316">
        <f t="shared" ca="1" si="7"/>
        <v>8.3793665826574923E-2</v>
      </c>
      <c r="Q29" s="316">
        <f t="shared" ca="1" si="9"/>
        <v>-19.814919453423027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5280</v>
      </c>
      <c r="D30" s="316">
        <f t="shared" si="5"/>
        <v>880</v>
      </c>
      <c r="E30" s="316">
        <f t="shared" si="0"/>
        <v>4400</v>
      </c>
      <c r="F30" s="314"/>
      <c r="G30" s="318">
        <f ca="1">DATA!$D$11/1000000</f>
        <v>0.76111236502000001</v>
      </c>
      <c r="H30" s="318">
        <f>C30*DATA!$D$5/1000000</f>
        <v>5.7241802422811636</v>
      </c>
      <c r="I30" s="318">
        <f>(C30*DATA!$D$5*DATA!$D$7)/1000000</f>
        <v>0.12879405545132619</v>
      </c>
      <c r="J30" s="316">
        <f t="shared" ca="1" si="1"/>
        <v>6.6140866627524897</v>
      </c>
      <c r="K30" s="314"/>
      <c r="L30" s="316">
        <f>((D30*DATA!$D$23)/1000000)+((E30*DATA!$D$24)/1000000)</f>
        <v>7.6280159999999997</v>
      </c>
      <c r="M30" s="316">
        <f t="shared" si="2"/>
        <v>7.6280159999999997</v>
      </c>
      <c r="N30" s="316">
        <f t="shared" ca="1" si="6"/>
        <v>1.01392933724751</v>
      </c>
      <c r="O30" s="315">
        <f>1/(1+'[92]Asumsi I'!$C$3)^(KKF!A30)</f>
        <v>7.3787955739146982E-2</v>
      </c>
      <c r="P30" s="316">
        <f t="shared" ca="1" si="7"/>
        <v>7.4815773059441898E-2</v>
      </c>
      <c r="Q30" s="316">
        <f t="shared" ca="1" si="9"/>
        <v>-19.740103680363585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5280</v>
      </c>
      <c r="D31" s="316">
        <f t="shared" si="5"/>
        <v>880</v>
      </c>
      <c r="E31" s="316">
        <f t="shared" si="0"/>
        <v>4400</v>
      </c>
      <c r="F31" s="314"/>
      <c r="G31" s="318">
        <f ca="1">DATA!$D$11/1000000</f>
        <v>0.76111236502000001</v>
      </c>
      <c r="H31" s="318">
        <f>C31*DATA!$D$5/1000000</f>
        <v>5.7241802422811636</v>
      </c>
      <c r="I31" s="318">
        <f>(C31*DATA!$D$5*DATA!$D$7)/1000000</f>
        <v>0.12879405545132619</v>
      </c>
      <c r="J31" s="316">
        <f t="shared" ca="1" si="1"/>
        <v>6.6140866627524897</v>
      </c>
      <c r="K31" s="314"/>
      <c r="L31" s="316">
        <f>((D31*DATA!$D$23)/1000000)+((E31*DATA!$D$24)/1000000)</f>
        <v>7.6280159999999997</v>
      </c>
      <c r="M31" s="316">
        <f t="shared" si="2"/>
        <v>7.6280159999999997</v>
      </c>
      <c r="N31" s="316">
        <f t="shared" ca="1" si="6"/>
        <v>1.01392933724751</v>
      </c>
      <c r="O31" s="315">
        <f>1/(1+'[92]Asumsi I'!$C$3)^(KKF!A31)</f>
        <v>6.5882103338524081E-2</v>
      </c>
      <c r="P31" s="316">
        <f t="shared" ca="1" si="7"/>
        <v>6.6799797374501688E-2</v>
      </c>
      <c r="Q31" s="316">
        <f ca="1">Q30+P31</f>
        <v>-19.673303882989085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5280</v>
      </c>
      <c r="D32" s="316">
        <f t="shared" si="5"/>
        <v>880</v>
      </c>
      <c r="E32" s="316">
        <f t="shared" si="0"/>
        <v>4400</v>
      </c>
      <c r="F32" s="314"/>
      <c r="G32" s="318">
        <f ca="1">DATA!$D$11/1000000</f>
        <v>0.76111236502000001</v>
      </c>
      <c r="H32" s="318">
        <f>C32*DATA!$D$5/1000000</f>
        <v>5.7241802422811636</v>
      </c>
      <c r="I32" s="318">
        <f>(C32*DATA!$D$5*DATA!$D$7)/1000000</f>
        <v>0.12879405545132619</v>
      </c>
      <c r="J32" s="316">
        <f t="shared" ca="1" si="1"/>
        <v>6.6140866627524897</v>
      </c>
      <c r="K32" s="314"/>
      <c r="L32" s="316">
        <f>((D32*DATA!$D$23)/1000000)+((E32*DATA!$D$24)/1000000)</f>
        <v>7.6280159999999997</v>
      </c>
      <c r="M32" s="316">
        <f t="shared" si="2"/>
        <v>7.6280159999999997</v>
      </c>
      <c r="N32" s="316">
        <f t="shared" ca="1" si="6"/>
        <v>1.01392933724751</v>
      </c>
      <c r="O32" s="315">
        <f>1/(1+'[92]Asumsi I'!$C$3)^(KKF!A32)</f>
        <v>5.8823306552253637E-2</v>
      </c>
      <c r="P32" s="316">
        <f t="shared" ca="1" si="7"/>
        <v>5.964267622723364E-2</v>
      </c>
      <c r="Q32" s="316">
        <f ca="1">Q31+P32</f>
        <v>-19.613661206761851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9" t="s">
        <v>1374</v>
      </c>
      <c r="G33" s="609"/>
      <c r="H33" s="609"/>
      <c r="I33" s="324"/>
      <c r="J33" s="325">
        <f ca="1">SUM(J7:J32)</f>
        <v>206.1198886174098</v>
      </c>
      <c r="K33" s="609" t="s">
        <v>1375</v>
      </c>
      <c r="L33" s="609"/>
      <c r="M33" s="325">
        <f>SUM(M7:M32)</f>
        <v>203.90207200000003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40.20765604757888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0.98924016196454301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-17.512197506037367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>
        <f ca="1">IRR(N7:N32,DATA!D4)</f>
        <v>-6.3505840143456282E-3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15" priority="1" stopIfTrue="1" operator="greaterThanOrEqual">
      <formula>$F$7</formula>
    </cfRule>
    <cfRule type="cellIs" dxfId="14" priority="2" stopIfTrue="1" operator="lessThan">
      <formula>$F$7</formula>
    </cfRule>
  </conditionalFormatting>
  <conditionalFormatting sqref="Q7:Q32">
    <cfRule type="cellIs" dxfId="13" priority="3" operator="lessThan">
      <formula>0</formula>
    </cfRule>
    <cfRule type="cellIs" dxfId="12" priority="4" operator="lessThan">
      <formula>0</formula>
    </cfRule>
    <cfRule type="cellIs" dxfId="11" priority="5" operator="lessThan">
      <formula>-6395.81</formula>
    </cfRule>
    <cfRule type="cellIs" dxfId="10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FF6699"/>
  </sheetPr>
  <dimension ref="A1:V74"/>
  <sheetViews>
    <sheetView showGridLines="0" zoomScale="85" zoomScaleNormal="85" zoomScaleSheetLayoutView="70" workbookViewId="0">
      <pane ySplit="13" topLeftCell="A14" activePane="bottomLeft" state="frozen"/>
      <selection activeCell="H1093" sqref="H1093"/>
      <selection pane="bottomLeft" activeCell="G25" sqref="G25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01" customWidth="1"/>
    <col min="4" max="4" width="13.7109375" style="401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33" t="s">
        <v>1036</v>
      </c>
      <c r="P3" s="633"/>
      <c r="Q3" s="346"/>
      <c r="T3" s="344"/>
      <c r="U3" s="345" t="s">
        <v>1041</v>
      </c>
      <c r="V3" s="344"/>
    </row>
    <row r="4" spans="1:22" ht="18.75">
      <c r="B4" s="634" t="s">
        <v>1023</v>
      </c>
      <c r="C4" s="634"/>
      <c r="D4" s="634"/>
      <c r="E4" s="634"/>
      <c r="F4" s="634"/>
      <c r="G4" s="634"/>
      <c r="H4" s="634"/>
      <c r="I4" s="634"/>
      <c r="J4" s="634"/>
      <c r="K4" s="634"/>
      <c r="O4" s="633"/>
      <c r="P4" s="633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16" t="str">
        <f>DATA!D14</f>
        <v>IOH PROTEL</v>
      </c>
      <c r="H6" s="617"/>
      <c r="I6" s="617"/>
      <c r="J6" s="617"/>
      <c r="K6" s="617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1626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36" t="s">
        <v>0</v>
      </c>
      <c r="C11" s="638" t="s">
        <v>1</v>
      </c>
      <c r="D11" s="627" t="s">
        <v>42</v>
      </c>
      <c r="E11" s="627" t="s">
        <v>43</v>
      </c>
      <c r="F11" s="627" t="s">
        <v>2</v>
      </c>
      <c r="G11" s="641" t="s">
        <v>41</v>
      </c>
      <c r="H11" s="627" t="s">
        <v>3</v>
      </c>
      <c r="I11" s="627"/>
      <c r="J11" s="627"/>
      <c r="K11" s="628"/>
      <c r="O11" s="351"/>
      <c r="P11" s="352"/>
      <c r="Q11" s="351"/>
      <c r="S11" s="353"/>
      <c r="T11" s="354"/>
      <c r="U11" s="354"/>
      <c r="V11" s="354"/>
    </row>
    <row r="12" spans="1:22">
      <c r="B12" s="637"/>
      <c r="C12" s="639"/>
      <c r="D12" s="631"/>
      <c r="E12" s="631"/>
      <c r="F12" s="631"/>
      <c r="G12" s="642"/>
      <c r="H12" s="629" t="s">
        <v>46</v>
      </c>
      <c r="I12" s="629" t="s">
        <v>5</v>
      </c>
      <c r="J12" s="631" t="s">
        <v>47</v>
      </c>
      <c r="K12" s="632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37"/>
      <c r="C13" s="640"/>
      <c r="D13" s="631"/>
      <c r="E13" s="631"/>
      <c r="F13" s="631"/>
      <c r="G13" s="643"/>
      <c r="H13" s="630"/>
      <c r="I13" s="630"/>
      <c r="J13" s="631"/>
      <c r="K13" s="632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6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>
      <c r="B15" s="497"/>
      <c r="C15" s="498"/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472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</row>
    <row r="16" spans="1:22">
      <c r="B16" s="499" t="s">
        <v>480</v>
      </c>
      <c r="C16" s="496" t="s">
        <v>1612</v>
      </c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472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:H21" ca="1" si="8">IF(OR(D16="MDU",D16="MDU-KD"),(IF($O$3="RAB NON MDU","PLN KD",G16*F16)),0)</f>
        <v>0</v>
      </c>
      <c r="I16" s="361">
        <f t="shared" ref="I16:I21" ca="1" si="9">IF(D16="HDW",G16*F16,0)</f>
        <v>0</v>
      </c>
      <c r="J16" s="361">
        <f t="shared" ref="J16:J21" ca="1" si="10">IF(D16="JASA",G16*F16,0)</f>
        <v>0</v>
      </c>
      <c r="K16" s="362">
        <f t="shared" ref="K16:K21" ca="1" si="11">SUM(H16:J16)</f>
        <v>0</v>
      </c>
    </row>
    <row r="17" spans="2:11">
      <c r="B17" s="486" t="s">
        <v>1035</v>
      </c>
      <c r="C17" s="487" t="s">
        <v>1619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>Unit</v>
      </c>
      <c r="F17" s="515">
        <v>1</v>
      </c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ca="1" si="8"/>
        <v>0</v>
      </c>
      <c r="I17" s="361">
        <f t="shared" ca="1" si="9"/>
        <v>0</v>
      </c>
      <c r="J17" s="361">
        <f t="shared" ca="1" si="10"/>
        <v>0</v>
      </c>
      <c r="K17" s="362">
        <f t="shared" ca="1" si="11"/>
        <v>0</v>
      </c>
    </row>
    <row r="18" spans="2:11" ht="30">
      <c r="B18" s="513">
        <v>1</v>
      </c>
      <c r="C18" s="109" t="s">
        <v>1141</v>
      </c>
      <c r="D18" s="358" t="str">
        <f ca="1">IF(ISERROR(OFFSET('HARGA SATUAN'!$D$6,MATCH(RAB!C18,'HARGA SATUAN'!$C$7:$C$1492,0),0)),"",OFFSET('HARGA SATUAN'!$D$6,MATCH(RAB!C18,'HARGA SATUAN'!$C$7:$C$1492,0),0))</f>
        <v>MDU-KD</v>
      </c>
      <c r="E18" s="359" t="str">
        <f ca="1">IF(B18="+","Unit",IF(ISERROR(OFFSET('HARGA SATUAN'!$E$6,MATCH(RAB!C18,'HARGA SATUAN'!$C$7:$C$1492,0),0)),"",OFFSET('HARGA SATUAN'!$E$6,MATCH(RAB!C18,'HARGA SATUAN'!$C$7:$C$1492,0),0)))</f>
        <v>Bh</v>
      </c>
      <c r="F18" s="515">
        <f>F17*1</f>
        <v>1</v>
      </c>
      <c r="G18" s="360">
        <f ca="1">IF(ISERROR(OFFSET('HARGA SATUAN'!$I$6,MATCH(RAB!C18,'HARGA SATUAN'!$C$7:$C$1492,0),0)),0,OFFSET('HARGA SATUAN'!$I$6,MATCH(RAB!C18,'HARGA SATUAN'!$C$7:$C$1492,0),0))</f>
        <v>1740750</v>
      </c>
      <c r="H18" s="361">
        <f t="shared" ca="1" si="8"/>
        <v>1740750</v>
      </c>
      <c r="I18" s="361">
        <f t="shared" ca="1" si="9"/>
        <v>0</v>
      </c>
      <c r="J18" s="361">
        <f t="shared" ca="1" si="10"/>
        <v>0</v>
      </c>
      <c r="K18" s="362">
        <f t="shared" ca="1" si="11"/>
        <v>1740750</v>
      </c>
    </row>
    <row r="19" spans="2:11">
      <c r="B19" s="513">
        <v>2</v>
      </c>
      <c r="C19" s="514" t="s">
        <v>493</v>
      </c>
      <c r="D19" s="358" t="str">
        <f ca="1">IF(ISERROR(OFFSET('HARGA SATUAN'!$D$6,MATCH(RAB!C19,'HARGA SATUAN'!$C$7:$C$1492,0),0)),"",OFFSET('HARGA SATUAN'!$D$6,MATCH(RAB!C19,'HARGA SATUAN'!$C$7:$C$1492,0),0))</f>
        <v>MDU-KD</v>
      </c>
      <c r="E19" s="359" t="str">
        <f ca="1">IF(B19="+","Unit",IF(ISERROR(OFFSET('HARGA SATUAN'!$E$6,MATCH(RAB!C19,'HARGA SATUAN'!$C$7:$C$1492,0),0)),"",OFFSET('HARGA SATUAN'!$E$6,MATCH(RAB!C19,'HARGA SATUAN'!$C$7:$C$1492,0),0)))</f>
        <v>Bh</v>
      </c>
      <c r="F19" s="515">
        <f>F17*1</f>
        <v>1</v>
      </c>
      <c r="G19" s="360">
        <f ca="1">IF(ISERROR(OFFSET('HARGA SATUAN'!$I$6,MATCH(RAB!C19,'HARGA SATUAN'!$C$7:$C$1492,0),0)),0,OFFSET('HARGA SATUAN'!$I$6,MATCH(RAB!C19,'HARGA SATUAN'!$C$7:$C$1492,0),0))</f>
        <v>39000</v>
      </c>
      <c r="H19" s="361">
        <f t="shared" ca="1" si="8"/>
        <v>39000</v>
      </c>
      <c r="I19" s="361">
        <f t="shared" ca="1" si="9"/>
        <v>0</v>
      </c>
      <c r="J19" s="361">
        <f t="shared" ca="1" si="10"/>
        <v>0</v>
      </c>
      <c r="K19" s="362">
        <f t="shared" ca="1" si="11"/>
        <v>39000</v>
      </c>
    </row>
    <row r="20" spans="2:11">
      <c r="B20" s="513">
        <v>3</v>
      </c>
      <c r="C20" s="514" t="s">
        <v>74</v>
      </c>
      <c r="D20" s="358" t="str">
        <f ca="1">IF(ISERROR(OFFSET('HARGA SATUAN'!$D$6,MATCH(RAB!C20,'HARGA SATUAN'!$C$7:$C$1492,0),0)),"",OFFSET('HARGA SATUAN'!$D$6,MATCH(RAB!C20,'HARGA SATUAN'!$C$7:$C$1492,0),0))</f>
        <v>MDU-KD</v>
      </c>
      <c r="E20" s="359" t="str">
        <f ca="1">IF(B20="+","Unit",IF(ISERROR(OFFSET('HARGA SATUAN'!$E$6,MATCH(RAB!C20,'HARGA SATUAN'!$C$7:$C$1492,0),0)),"",OFFSET('HARGA SATUAN'!$E$6,MATCH(RAB!C20,'HARGA SATUAN'!$C$7:$C$1492,0),0)))</f>
        <v>Mtr</v>
      </c>
      <c r="F20" s="515">
        <f>F17*35</f>
        <v>35</v>
      </c>
      <c r="G20" s="360">
        <f ca="1">IF(ISERROR(OFFSET('HARGA SATUAN'!$I$6,MATCH(RAB!C20,'HARGA SATUAN'!$C$7:$C$1492,0),0)),0,OFFSET('HARGA SATUAN'!$I$6,MATCH(RAB!C20,'HARGA SATUAN'!$C$7:$C$1492,0),0))</f>
        <v>6600</v>
      </c>
      <c r="H20" s="361">
        <f t="shared" ca="1" si="8"/>
        <v>231000</v>
      </c>
      <c r="I20" s="361">
        <f t="shared" ca="1" si="9"/>
        <v>0</v>
      </c>
      <c r="J20" s="361">
        <f t="shared" ca="1" si="10"/>
        <v>0</v>
      </c>
      <c r="K20" s="362">
        <f t="shared" ca="1" si="11"/>
        <v>231000</v>
      </c>
    </row>
    <row r="21" spans="2:11">
      <c r="B21" s="513">
        <v>4</v>
      </c>
      <c r="C21" s="514" t="s">
        <v>798</v>
      </c>
      <c r="D21" s="358" t="str">
        <f ca="1">IF(ISERROR(OFFSET('HARGA SATUAN'!$D$6,MATCH(RAB!C21,'HARGA SATUAN'!$C$7:$C$1492,0),0)),"",OFFSET('HARGA SATUAN'!$D$6,MATCH(RAB!C21,'HARGA SATUAN'!$C$7:$C$1492,0),0))</f>
        <v>JASA</v>
      </c>
      <c r="E21" s="359" t="str">
        <f ca="1">IF(B21="+","Unit",IF(ISERROR(OFFSET('HARGA SATUAN'!$E$6,MATCH(RAB!C21,'HARGA SATUAN'!$C$7:$C$1492,0),0)),"",OFFSET('HARGA SATUAN'!$E$6,MATCH(RAB!C21,'HARGA SATUAN'!$C$7:$C$1492,0),0)))</f>
        <v>Unit</v>
      </c>
      <c r="F21" s="515">
        <f>F17*1</f>
        <v>1</v>
      </c>
      <c r="G21" s="360">
        <f ca="1">IF(ISERROR(OFFSET('HARGA SATUAN'!$I$6,MATCH(RAB!C21,'HARGA SATUAN'!$C$7:$C$1492,0),0)),0,OFFSET('HARGA SATUAN'!$I$6,MATCH(RAB!C21,'HARGA SATUAN'!$C$7:$C$1492,0),0))</f>
        <v>54400</v>
      </c>
      <c r="H21" s="361">
        <f t="shared" ca="1" si="8"/>
        <v>0</v>
      </c>
      <c r="I21" s="361">
        <f t="shared" ca="1" si="9"/>
        <v>0</v>
      </c>
      <c r="J21" s="361">
        <f t="shared" ca="1" si="10"/>
        <v>54400</v>
      </c>
      <c r="K21" s="362">
        <f t="shared" ca="1" si="11"/>
        <v>54400</v>
      </c>
    </row>
    <row r="22" spans="2:11">
      <c r="B22" s="486"/>
      <c r="C22" s="487"/>
      <c r="D22" s="358" t="str">
        <f ca="1">IF(ISERROR(OFFSET('HARGA SATUAN'!$D$6,MATCH(RAB!C22,'HARGA SATUAN'!$C$7:$C$1492,0),0)),"",OFFSET('HARGA SATUAN'!$D$6,MATCH(RAB!C22,'HARGA SATUAN'!$C$7:$C$1492,0),0))</f>
        <v/>
      </c>
      <c r="E22" s="359" t="str">
        <f ca="1">IF(B22="+","Unit",IF(ISERROR(OFFSET('HARGA SATUAN'!$E$6,MATCH(RAB!C22,'HARGA SATUAN'!$C$7:$C$1492,0),0)),"",OFFSET('HARGA SATUAN'!$E$6,MATCH(RAB!C22,'HARGA SATUAN'!$C$7:$C$1492,0),0)))</f>
        <v/>
      </c>
      <c r="F22" s="500"/>
      <c r="G22" s="360">
        <f ca="1">IF(ISERROR(OFFSET('HARGA SATUAN'!$I$6,MATCH(RAB!C22,'HARGA SATUAN'!$C$7:$C$1492,0),0)),0,OFFSET('HARGA SATUAN'!$I$6,MATCH(RAB!C22,'HARGA SATUAN'!$C$7:$C$1492,0),0))</f>
        <v>0</v>
      </c>
      <c r="H22" s="361">
        <f t="shared" ref="H22:H36" ca="1" si="12">IF(OR(D22="MDU",D22="MDU-KD"),(IF($O$3="RAB NON MDU","PLN KD",G22*F22)),0)</f>
        <v>0</v>
      </c>
      <c r="I22" s="361">
        <f t="shared" ref="I22:I36" ca="1" si="13">IF(D22="HDW",G22*F22,0)</f>
        <v>0</v>
      </c>
      <c r="J22" s="361">
        <f t="shared" ref="J22:J36" ca="1" si="14">IF(D22="JASA",G22*F22,0)</f>
        <v>0</v>
      </c>
      <c r="K22" s="362">
        <f t="shared" ref="K22:K36" ca="1" si="15">SUM(H22:J22)</f>
        <v>0</v>
      </c>
    </row>
    <row r="23" spans="2:11">
      <c r="B23" s="499" t="s">
        <v>505</v>
      </c>
      <c r="C23" s="496" t="s">
        <v>1614</v>
      </c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502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ca="1" si="12"/>
        <v>0</v>
      </c>
      <c r="I23" s="361">
        <f t="shared" ca="1" si="13"/>
        <v>0</v>
      </c>
      <c r="J23" s="361">
        <f t="shared" ca="1" si="14"/>
        <v>0</v>
      </c>
      <c r="K23" s="362">
        <f t="shared" ca="1" si="15"/>
        <v>0</v>
      </c>
    </row>
    <row r="24" spans="2:11">
      <c r="B24" s="513" t="s">
        <v>1035</v>
      </c>
      <c r="C24" s="516" t="s">
        <v>1620</v>
      </c>
      <c r="D24" s="358" t="str">
        <f ca="1">IF(ISERROR(OFFSET('HARGA SATUAN'!$D$6,MATCH(RAB!C24,'HARGA SATUAN'!$C$7:$C$1492,0),0)),"",OFFSET('HARGA SATUAN'!$D$6,MATCH(RAB!C24,'HARGA SATUAN'!$C$7:$C$1492,0),0))</f>
        <v/>
      </c>
      <c r="E24" s="359" t="str">
        <f ca="1">IF(B24="+","Unit",IF(ISERROR(OFFSET('HARGA SATUAN'!$E$6,MATCH(RAB!C24,'HARGA SATUAN'!$C$7:$C$1492,0),0)),"",OFFSET('HARGA SATUAN'!$E$6,MATCH(RAB!C24,'HARGA SATUAN'!$C$7:$C$1492,0),0)))</f>
        <v>Unit</v>
      </c>
      <c r="F24" s="23">
        <v>1</v>
      </c>
      <c r="G24" s="360">
        <f ca="1">IF(ISERROR(OFFSET('HARGA SATUAN'!$I$6,MATCH(RAB!C24,'HARGA SATUAN'!$C$7:$C$1492,0),0)),0,OFFSET('HARGA SATUAN'!$I$6,MATCH(RAB!C24,'HARGA SATUAN'!$C$7:$C$1492,0),0))</f>
        <v>0</v>
      </c>
      <c r="H24" s="361">
        <f t="shared" ca="1" si="12"/>
        <v>0</v>
      </c>
      <c r="I24" s="361">
        <f t="shared" ca="1" si="13"/>
        <v>0</v>
      </c>
      <c r="J24" s="361">
        <f t="shared" ca="1" si="14"/>
        <v>0</v>
      </c>
      <c r="K24" s="362">
        <f t="shared" ca="1" si="15"/>
        <v>0</v>
      </c>
    </row>
    <row r="25" spans="2:11">
      <c r="B25" s="513">
        <v>1</v>
      </c>
      <c r="C25" s="503" t="s">
        <v>532</v>
      </c>
      <c r="D25" s="358" t="str">
        <f ca="1">IF(ISERROR(OFFSET('HARGA SATUAN'!$D$6,MATCH(RAB!C25,'HARGA SATUAN'!$C$7:$C$1492,0),0)),"",OFFSET('HARGA SATUAN'!$D$6,MATCH(RAB!C25,'HARGA SATUAN'!$C$7:$C$1492,0),0))</f>
        <v>MDU-KD</v>
      </c>
      <c r="E25" s="359" t="str">
        <f ca="1">IF(B25="+","Unit",IF(ISERROR(OFFSET('HARGA SATUAN'!$E$6,MATCH(RAB!C25,'HARGA SATUAN'!$C$7:$C$1492,0),0)),"",OFFSET('HARGA SATUAN'!$E$6,MATCH(RAB!C25,'HARGA SATUAN'!$C$7:$C$1492,0),0)))</f>
        <v>Bh</v>
      </c>
      <c r="F25" s="504">
        <f>F24*1</f>
        <v>1</v>
      </c>
      <c r="G25" s="360">
        <f ca="1">IF(ISERROR(OFFSET('HARGA SATUAN'!$I$6,MATCH(RAB!C25,'HARGA SATUAN'!$C$7:$C$1492,0),0)),0,OFFSET('HARGA SATUAN'!$I$6,MATCH(RAB!C25,'HARGA SATUAN'!$C$7:$C$1492,0),0))</f>
        <v>27845400</v>
      </c>
      <c r="H25" s="361">
        <f t="shared" ca="1" si="12"/>
        <v>27845400</v>
      </c>
      <c r="I25" s="361">
        <f t="shared" ca="1" si="13"/>
        <v>0</v>
      </c>
      <c r="J25" s="361">
        <f t="shared" ca="1" si="14"/>
        <v>0</v>
      </c>
      <c r="K25" s="362">
        <f t="shared" ca="1" si="15"/>
        <v>27845400</v>
      </c>
    </row>
    <row r="26" spans="2:11">
      <c r="B26" s="501">
        <v>2</v>
      </c>
      <c r="C26" s="503" t="s">
        <v>1613</v>
      </c>
      <c r="D26" s="358" t="str">
        <f ca="1">IF(ISERROR(OFFSET('HARGA SATUAN'!$D$6,MATCH(RAB!C26,'HARGA SATUAN'!$C$7:$C$1492,0),0)),"",OFFSET('HARGA SATUAN'!$D$6,MATCH(RAB!C26,'HARGA SATUAN'!$C$7:$C$1492,0),0))</f>
        <v/>
      </c>
      <c r="E26" s="359" t="str">
        <f ca="1">IF(B26="+","Unit",IF(ISERROR(OFFSET('HARGA SATUAN'!$E$6,MATCH(RAB!C26,'HARGA SATUAN'!$C$7:$C$1492,0),0)),"",OFFSET('HARGA SATUAN'!$E$6,MATCH(RAB!C26,'HARGA SATUAN'!$C$7:$C$1492,0),0)))</f>
        <v/>
      </c>
      <c r="F26" s="504"/>
      <c r="G26" s="360">
        <f ca="1">IF(ISERROR(OFFSET('HARGA SATUAN'!$I$6,MATCH(RAB!C26,'HARGA SATUAN'!$C$7:$C$1492,0),0)),0,OFFSET('HARGA SATUAN'!$I$6,MATCH(RAB!C26,'HARGA SATUAN'!$C$7:$C$1492,0),0))</f>
        <v>0</v>
      </c>
      <c r="H26" s="361">
        <f t="shared" ca="1" si="12"/>
        <v>0</v>
      </c>
      <c r="I26" s="361">
        <f t="shared" ca="1" si="13"/>
        <v>0</v>
      </c>
      <c r="J26" s="361">
        <f t="shared" ca="1" si="14"/>
        <v>0</v>
      </c>
      <c r="K26" s="362">
        <f t="shared" ca="1" si="15"/>
        <v>0</v>
      </c>
    </row>
    <row r="27" spans="2:11">
      <c r="B27" s="501"/>
      <c r="C27" s="503" t="s">
        <v>65</v>
      </c>
      <c r="D27" s="358" t="str">
        <f ca="1">IF(ISERROR(OFFSET('HARGA SATUAN'!$D$6,MATCH(RAB!C27,'HARGA SATUAN'!$C$7:$C$1492,0),0)),"",OFFSET('HARGA SATUAN'!$D$6,MATCH(RAB!C27,'HARGA SATUAN'!$C$7:$C$1492,0),0))</f>
        <v>MDU-KD</v>
      </c>
      <c r="E27" s="359" t="str">
        <f ca="1">IF(B27="+","Unit",IF(ISERROR(OFFSET('HARGA SATUAN'!$E$6,MATCH(RAB!C27,'HARGA SATUAN'!$C$7:$C$1492,0),0)),"",OFFSET('HARGA SATUAN'!$E$6,MATCH(RAB!C27,'HARGA SATUAN'!$C$7:$C$1492,0),0)))</f>
        <v>Mtr</v>
      </c>
      <c r="F27" s="504">
        <f>F24*2</f>
        <v>2</v>
      </c>
      <c r="G27" s="360">
        <f ca="1">IF(ISERROR(OFFSET('HARGA SATUAN'!$I$6,MATCH(RAB!C27,'HARGA SATUAN'!$C$7:$C$1492,0),0)),0,OFFSET('HARGA SATUAN'!$I$6,MATCH(RAB!C27,'HARGA SATUAN'!$C$7:$C$1492,0),0))</f>
        <v>14200</v>
      </c>
      <c r="H27" s="361">
        <f t="shared" ca="1" si="12"/>
        <v>28400</v>
      </c>
      <c r="I27" s="361">
        <f t="shared" ca="1" si="13"/>
        <v>0</v>
      </c>
      <c r="J27" s="361">
        <f t="shared" ca="1" si="14"/>
        <v>0</v>
      </c>
      <c r="K27" s="362">
        <f t="shared" ca="1" si="15"/>
        <v>28400</v>
      </c>
    </row>
    <row r="28" spans="2:11">
      <c r="B28" s="513"/>
      <c r="C28" s="503" t="s">
        <v>1621</v>
      </c>
      <c r="D28" s="358" t="str">
        <f ca="1">IF(ISERROR(OFFSET('HARGA SATUAN'!$D$6,MATCH(RAB!C28,'HARGA SATUAN'!$C$7:$C$1492,0),0)),"",OFFSET('HARGA SATUAN'!$D$6,MATCH(RAB!C28,'HARGA SATUAN'!$C$7:$C$1492,0),0))</f>
        <v/>
      </c>
      <c r="E28" s="359" t="str">
        <f ca="1">IF(B28="+","Unit",IF(ISERROR(OFFSET('HARGA SATUAN'!$E$6,MATCH(RAB!C28,'HARGA SATUAN'!$C$7:$C$1492,0),0)),"",OFFSET('HARGA SATUAN'!$E$6,MATCH(RAB!C28,'HARGA SATUAN'!$C$7:$C$1492,0),0)))</f>
        <v/>
      </c>
      <c r="F28" s="504">
        <f>F24*2</f>
        <v>2</v>
      </c>
      <c r="G28" s="360">
        <f ca="1">IF(ISERROR(OFFSET('HARGA SATUAN'!$I$6,MATCH(RAB!C28,'HARGA SATUAN'!$C$7:$C$1492,0),0)),0,OFFSET('HARGA SATUAN'!$I$6,MATCH(RAB!C28,'HARGA SATUAN'!$C$7:$C$1492,0),0))</f>
        <v>0</v>
      </c>
      <c r="H28" s="361">
        <f t="shared" ca="1" si="12"/>
        <v>0</v>
      </c>
      <c r="I28" s="361">
        <f t="shared" ca="1" si="13"/>
        <v>0</v>
      </c>
      <c r="J28" s="361">
        <f t="shared" ca="1" si="14"/>
        <v>0</v>
      </c>
      <c r="K28" s="362">
        <f t="shared" ca="1" si="15"/>
        <v>0</v>
      </c>
    </row>
    <row r="29" spans="2:11">
      <c r="B29" s="513">
        <v>3</v>
      </c>
      <c r="C29" s="503" t="s">
        <v>207</v>
      </c>
      <c r="D29" s="358" t="str">
        <f ca="1">IF(ISERROR(OFFSET('HARGA SATUAN'!$D$6,MATCH(RAB!C29,'HARGA SATUAN'!$C$7:$C$1492,0),0)),"",OFFSET('HARGA SATUAN'!$D$6,MATCH(RAB!C29,'HARGA SATUAN'!$C$7:$C$1492,0),0))</f>
        <v>HDW</v>
      </c>
      <c r="E29" s="359" t="str">
        <f ca="1">IF(B29="+","Unit",IF(ISERROR(OFFSET('HARGA SATUAN'!$E$6,MATCH(RAB!C29,'HARGA SATUAN'!$C$7:$C$1492,0),0)),"",OFFSET('HARGA SATUAN'!$E$6,MATCH(RAB!C29,'HARGA SATUAN'!$C$7:$C$1492,0),0)))</f>
        <v>Bh</v>
      </c>
      <c r="F29" s="504">
        <f>F24*1</f>
        <v>1</v>
      </c>
      <c r="G29" s="360">
        <f ca="1">IF(ISERROR(OFFSET('HARGA SATUAN'!$I$6,MATCH(RAB!C29,'HARGA SATUAN'!$C$7:$C$1492,0),0)),0,OFFSET('HARGA SATUAN'!$I$6,MATCH(RAB!C29,'HARGA SATUAN'!$C$7:$C$1492,0),0))</f>
        <v>87000</v>
      </c>
      <c r="H29" s="361">
        <f t="shared" ca="1" si="12"/>
        <v>0</v>
      </c>
      <c r="I29" s="361">
        <f t="shared" ca="1" si="13"/>
        <v>87000</v>
      </c>
      <c r="J29" s="361">
        <f t="shared" ca="1" si="14"/>
        <v>0</v>
      </c>
      <c r="K29" s="362">
        <f t="shared" ca="1" si="15"/>
        <v>87000</v>
      </c>
    </row>
    <row r="30" spans="2:11">
      <c r="B30" s="513">
        <v>4</v>
      </c>
      <c r="C30" s="503" t="s">
        <v>176</v>
      </c>
      <c r="D30" s="358" t="str">
        <f ca="1">IF(ISERROR(OFFSET('HARGA SATUAN'!$D$6,MATCH(RAB!C30,'HARGA SATUAN'!$C$7:$C$1492,0),0)),"",OFFSET('HARGA SATUAN'!$D$6,MATCH(RAB!C30,'HARGA SATUAN'!$C$7:$C$1492,0),0))</f>
        <v>HDW</v>
      </c>
      <c r="E30" s="359" t="str">
        <f ca="1">IF(B30="+","Unit",IF(ISERROR(OFFSET('HARGA SATUAN'!$E$6,MATCH(RAB!C30,'HARGA SATUAN'!$C$7:$C$1492,0),0)),"",OFFSET('HARGA SATUAN'!$E$6,MATCH(RAB!C30,'HARGA SATUAN'!$C$7:$C$1492,0),0)))</f>
        <v>Bh</v>
      </c>
      <c r="F30" s="504">
        <f>F24*2</f>
        <v>2</v>
      </c>
      <c r="G30" s="360">
        <f ca="1">IF(ISERROR(OFFSET('HARGA SATUAN'!$I$6,MATCH(RAB!C30,'HARGA SATUAN'!$C$7:$C$1492,0),0)),0,OFFSET('HARGA SATUAN'!$I$6,MATCH(RAB!C30,'HARGA SATUAN'!$C$7:$C$1492,0),0))</f>
        <v>404600</v>
      </c>
      <c r="H30" s="361">
        <f t="shared" ca="1" si="12"/>
        <v>0</v>
      </c>
      <c r="I30" s="361">
        <f t="shared" ca="1" si="13"/>
        <v>809200</v>
      </c>
      <c r="J30" s="361">
        <f t="shared" ca="1" si="14"/>
        <v>0</v>
      </c>
      <c r="K30" s="362">
        <f t="shared" ca="1" si="15"/>
        <v>809200</v>
      </c>
    </row>
    <row r="31" spans="2:11">
      <c r="B31" s="513">
        <v>5</v>
      </c>
      <c r="C31" s="503" t="s">
        <v>184</v>
      </c>
      <c r="D31" s="358" t="str">
        <f ca="1">IF(ISERROR(OFFSET('HARGA SATUAN'!$D$6,MATCH(RAB!C31,'HARGA SATUAN'!$C$7:$C$1492,0),0)),"",OFFSET('HARGA SATUAN'!$D$6,MATCH(RAB!C31,'HARGA SATUAN'!$C$7:$C$1492,0),0))</f>
        <v>HDW</v>
      </c>
      <c r="E31" s="359" t="str">
        <f ca="1">IF(B31="+","Unit",IF(ISERROR(OFFSET('HARGA SATUAN'!$E$6,MATCH(RAB!C31,'HARGA SATUAN'!$C$7:$C$1492,0),0)),"",OFFSET('HARGA SATUAN'!$E$6,MATCH(RAB!C31,'HARGA SATUAN'!$C$7:$C$1492,0),0)))</f>
        <v>Bh</v>
      </c>
      <c r="F31" s="504">
        <f>F24*3</f>
        <v>3</v>
      </c>
      <c r="G31" s="360">
        <f ca="1">IF(ISERROR(OFFSET('HARGA SATUAN'!$I$6,MATCH(RAB!C31,'HARGA SATUAN'!$C$7:$C$1492,0),0)),0,OFFSET('HARGA SATUAN'!$I$6,MATCH(RAB!C31,'HARGA SATUAN'!$C$7:$C$1492,0),0))</f>
        <v>15900</v>
      </c>
      <c r="H31" s="361">
        <f t="shared" ca="1" si="12"/>
        <v>0</v>
      </c>
      <c r="I31" s="361">
        <f t="shared" ca="1" si="13"/>
        <v>47700</v>
      </c>
      <c r="J31" s="361">
        <f t="shared" ca="1" si="14"/>
        <v>0</v>
      </c>
      <c r="K31" s="362">
        <f t="shared" ca="1" si="15"/>
        <v>47700</v>
      </c>
    </row>
    <row r="32" spans="2:11">
      <c r="B32" s="513">
        <v>6</v>
      </c>
      <c r="C32" s="503" t="s">
        <v>187</v>
      </c>
      <c r="D32" s="358" t="str">
        <f ca="1">IF(ISERROR(OFFSET('HARGA SATUAN'!$D$6,MATCH(RAB!C32,'HARGA SATUAN'!$C$7:$C$1492,0),0)),"",OFFSET('HARGA SATUAN'!$D$6,MATCH(RAB!C32,'HARGA SATUAN'!$C$7:$C$1492,0),0))</f>
        <v>HDW</v>
      </c>
      <c r="E32" s="359" t="str">
        <f ca="1">IF(B32="+","Unit",IF(ISERROR(OFFSET('HARGA SATUAN'!$E$6,MATCH(RAB!C32,'HARGA SATUAN'!$C$7:$C$1492,0),0)),"",OFFSET('HARGA SATUAN'!$E$6,MATCH(RAB!C32,'HARGA SATUAN'!$C$7:$C$1492,0),0)))</f>
        <v>Bh</v>
      </c>
      <c r="F32" s="504">
        <f>F24*2</f>
        <v>2</v>
      </c>
      <c r="G32" s="360">
        <f ca="1">IF(ISERROR(OFFSET('HARGA SATUAN'!$I$6,MATCH(RAB!C32,'HARGA SATUAN'!$C$7:$C$1492,0),0)),0,OFFSET('HARGA SATUAN'!$I$6,MATCH(RAB!C32,'HARGA SATUAN'!$C$7:$C$1492,0),0))</f>
        <v>17100</v>
      </c>
      <c r="H32" s="361">
        <f t="shared" ref="H32" ca="1" si="16">IF(OR(D32="MDU",D32="MDU-KD"),(IF($O$3="RAB NON MDU","PLN KD",G32*F32)),0)</f>
        <v>0</v>
      </c>
      <c r="I32" s="361">
        <f t="shared" ref="I32" ca="1" si="17">IF(D32="HDW",G32*F32,0)</f>
        <v>34200</v>
      </c>
      <c r="J32" s="361">
        <f t="shared" ref="J32" ca="1" si="18">IF(D32="JASA",G32*F32,0)</f>
        <v>0</v>
      </c>
      <c r="K32" s="362">
        <f t="shared" ref="K32" ca="1" si="19">SUM(H32:J32)</f>
        <v>34200</v>
      </c>
    </row>
    <row r="33" spans="2:11">
      <c r="B33" s="513">
        <v>7</v>
      </c>
      <c r="C33" s="109" t="s">
        <v>1574</v>
      </c>
      <c r="D33" s="358" t="str">
        <f ca="1">IF(ISERROR(OFFSET('HARGA SATUAN'!$D$6,MATCH(RAB!C33,'HARGA SATUAN'!$C$7:$C$1492,0),0)),"",OFFSET('HARGA SATUAN'!$D$6,MATCH(RAB!C33,'HARGA SATUAN'!$C$7:$C$1492,0),0))</f>
        <v>HDW</v>
      </c>
      <c r="E33" s="359" t="str">
        <f ca="1">IF(B33="+","Unit",IF(ISERROR(OFFSET('HARGA SATUAN'!$E$6,MATCH(RAB!C33,'HARGA SATUAN'!$C$7:$C$1492,0),0)),"",OFFSET('HARGA SATUAN'!$E$6,MATCH(RAB!C33,'HARGA SATUAN'!$C$7:$C$1492,0),0)))</f>
        <v>Bh</v>
      </c>
      <c r="F33" s="504">
        <v>4</v>
      </c>
      <c r="G33" s="360">
        <f ca="1">IF(ISERROR(OFFSET('HARGA SATUAN'!$I$6,MATCH(RAB!C33,'HARGA SATUAN'!$C$7:$C$1492,0),0)),0,OFFSET('HARGA SATUAN'!$I$6,MATCH(RAB!C33,'HARGA SATUAN'!$C$7:$C$1492,0),0))</f>
        <v>73300</v>
      </c>
      <c r="H33" s="361">
        <f t="shared" ref="H33" ca="1" si="20">IF(OR(D33="MDU",D33="MDU-KD"),(IF($O$3="RAB NON MDU","PLN KD",G33*F33)),0)</f>
        <v>0</v>
      </c>
      <c r="I33" s="361">
        <f t="shared" ref="I33" ca="1" si="21">IF(D33="HDW",G33*F33,0)</f>
        <v>293200</v>
      </c>
      <c r="J33" s="361">
        <f t="shared" ref="J33" ca="1" si="22">IF(D33="JASA",G33*F33,0)</f>
        <v>0</v>
      </c>
      <c r="K33" s="362">
        <f t="shared" ref="K33" ca="1" si="23">SUM(H33:J33)</f>
        <v>293200</v>
      </c>
    </row>
    <row r="34" spans="2:11">
      <c r="B34" s="513">
        <v>8</v>
      </c>
      <c r="C34" s="503" t="s">
        <v>149</v>
      </c>
      <c r="D34" s="358" t="str">
        <f ca="1">IF(ISERROR(OFFSET('HARGA SATUAN'!$D$6,MATCH(RAB!C34,'HARGA SATUAN'!$C$7:$C$1492,0),0)),"",OFFSET('HARGA SATUAN'!$D$6,MATCH(RAB!C34,'HARGA SATUAN'!$C$7:$C$1492,0),0))</f>
        <v>HDW</v>
      </c>
      <c r="E34" s="359" t="str">
        <f ca="1">IF(B34="+","Unit",IF(ISERROR(OFFSET('HARGA SATUAN'!$E$6,MATCH(RAB!C34,'HARGA SATUAN'!$C$7:$C$1492,0),0)),"",OFFSET('HARGA SATUAN'!$E$6,MATCH(RAB!C34,'HARGA SATUAN'!$C$7:$C$1492,0),0)))</f>
        <v>Set</v>
      </c>
      <c r="F34" s="504">
        <f>F24*1</f>
        <v>1</v>
      </c>
      <c r="G34" s="360">
        <f ca="1">IF(ISERROR(OFFSET('HARGA SATUAN'!$I$6,MATCH(RAB!C34,'HARGA SATUAN'!$C$7:$C$1492,0),0)),0,OFFSET('HARGA SATUAN'!$I$6,MATCH(RAB!C34,'HARGA SATUAN'!$C$7:$C$1492,0),0))</f>
        <v>67800</v>
      </c>
      <c r="H34" s="361">
        <f t="shared" ca="1" si="12"/>
        <v>0</v>
      </c>
      <c r="I34" s="361">
        <f t="shared" ca="1" si="13"/>
        <v>67800</v>
      </c>
      <c r="J34" s="361">
        <f t="shared" ca="1" si="14"/>
        <v>0</v>
      </c>
      <c r="K34" s="362">
        <f t="shared" ca="1" si="15"/>
        <v>67800</v>
      </c>
    </row>
    <row r="35" spans="2:11">
      <c r="B35" s="513">
        <v>9</v>
      </c>
      <c r="C35" s="503" t="s">
        <v>32</v>
      </c>
      <c r="D35" s="358" t="str">
        <f ca="1">IF(ISERROR(OFFSET('HARGA SATUAN'!$D$6,MATCH(RAB!C35,'HARGA SATUAN'!$C$7:$C$1492,0),0)),"",OFFSET('HARGA SATUAN'!$D$6,MATCH(RAB!C35,'HARGA SATUAN'!$C$7:$C$1492,0),0))</f>
        <v>HDW</v>
      </c>
      <c r="E35" s="359" t="str">
        <f ca="1">IF(B35="+","Unit",IF(ISERROR(OFFSET('HARGA SATUAN'!$E$6,MATCH(RAB!C35,'HARGA SATUAN'!$C$7:$C$1492,0),0)),"",OFFSET('HARGA SATUAN'!$E$6,MATCH(RAB!C35,'HARGA SATUAN'!$C$7:$C$1492,0),0)))</f>
        <v>Mtr</v>
      </c>
      <c r="F35" s="504">
        <f>F24*2</f>
        <v>2</v>
      </c>
      <c r="G35" s="360">
        <f ca="1">IF(ISERROR(OFFSET('HARGA SATUAN'!$I$6,MATCH(RAB!C35,'HARGA SATUAN'!$C$7:$C$1492,0),0)),0,OFFSET('HARGA SATUAN'!$I$6,MATCH(RAB!C35,'HARGA SATUAN'!$C$7:$C$1492,0),0))</f>
        <v>30000</v>
      </c>
      <c r="H35" s="361">
        <f t="shared" ca="1" si="12"/>
        <v>0</v>
      </c>
      <c r="I35" s="361">
        <f t="shared" ca="1" si="13"/>
        <v>60000</v>
      </c>
      <c r="J35" s="361">
        <f t="shared" ca="1" si="14"/>
        <v>0</v>
      </c>
      <c r="K35" s="362">
        <f t="shared" ca="1" si="15"/>
        <v>60000</v>
      </c>
    </row>
    <row r="36" spans="2:11">
      <c r="B36" s="513">
        <v>10</v>
      </c>
      <c r="C36" s="503" t="s">
        <v>781</v>
      </c>
      <c r="D36" s="358" t="str">
        <f ca="1">IF(ISERROR(OFFSET('HARGA SATUAN'!$D$6,MATCH(RAB!C36,'HARGA SATUAN'!$C$7:$C$1492,0),0)),"",OFFSET('HARGA SATUAN'!$D$6,MATCH(RAB!C36,'HARGA SATUAN'!$C$7:$C$1492,0),0))</f>
        <v>JASA</v>
      </c>
      <c r="E36" s="359" t="str">
        <f ca="1">IF(B36="+","Unit",IF(ISERROR(OFFSET('HARGA SATUAN'!$E$6,MATCH(RAB!C36,'HARGA SATUAN'!$C$7:$C$1492,0),0)),"",OFFSET('HARGA SATUAN'!$E$6,MATCH(RAB!C36,'HARGA SATUAN'!$C$7:$C$1492,0),0)))</f>
        <v>Unit</v>
      </c>
      <c r="F36" s="504">
        <f>F24*1</f>
        <v>1</v>
      </c>
      <c r="G36" s="360">
        <f ca="1">IF(ISERROR(OFFSET('HARGA SATUAN'!$I$6,MATCH(RAB!C36,'HARGA SATUAN'!$C$7:$C$1492,0),0)),0,OFFSET('HARGA SATUAN'!$I$6,MATCH(RAB!C36,'HARGA SATUAN'!$C$7:$C$1492,0),0))</f>
        <v>346400</v>
      </c>
      <c r="H36" s="361">
        <f t="shared" ca="1" si="12"/>
        <v>0</v>
      </c>
      <c r="I36" s="361">
        <f t="shared" ca="1" si="13"/>
        <v>0</v>
      </c>
      <c r="J36" s="361">
        <f t="shared" ca="1" si="14"/>
        <v>346400</v>
      </c>
      <c r="K36" s="362">
        <f t="shared" ca="1" si="15"/>
        <v>346400</v>
      </c>
    </row>
    <row r="37" spans="2:11">
      <c r="B37" s="499"/>
      <c r="C37" s="496"/>
      <c r="D37" s="358" t="str">
        <f ca="1">IF(ISERROR(OFFSET('HARGA SATUAN'!$D$6,MATCH(RAB!C37,'HARGA SATUAN'!$C$7:$C$1492,0),0)),"",OFFSET('HARGA SATUAN'!$D$6,MATCH(RAB!C37,'HARGA SATUAN'!$C$7:$C$1492,0),0))</f>
        <v/>
      </c>
      <c r="E37" s="359" t="str">
        <f ca="1">IF(B37="+","Unit",IF(ISERROR(OFFSET('HARGA SATUAN'!$E$6,MATCH(RAB!C37,'HARGA SATUAN'!$C$7:$C$1492,0),0)),"",OFFSET('HARGA SATUAN'!$E$6,MATCH(RAB!C37,'HARGA SATUAN'!$C$7:$C$1492,0),0)))</f>
        <v/>
      </c>
      <c r="F37" s="504"/>
      <c r="G37" s="360">
        <f ca="1">IF(ISERROR(OFFSET('HARGA SATUAN'!$I$6,MATCH(RAB!C37,'HARGA SATUAN'!$C$7:$C$1492,0),0)),0,OFFSET('HARGA SATUAN'!$I$6,MATCH(RAB!C37,'HARGA SATUAN'!$C$7:$C$1492,0),0))</f>
        <v>0</v>
      </c>
      <c r="H37" s="361">
        <f t="shared" ref="H37:H38" ca="1" si="24">IF(OR(D37="MDU",D37="MDU-KD"),(IF($O$3="RAB NON MDU","PLN KD",G37*F37)),0)</f>
        <v>0</v>
      </c>
      <c r="I37" s="361">
        <f t="shared" ref="I37:I38" ca="1" si="25">IF(D37="HDW",G37*F37,0)</f>
        <v>0</v>
      </c>
      <c r="J37" s="361">
        <f t="shared" ref="J37:J38" ca="1" si="26">IF(D37="JASA",G37*F37,0)</f>
        <v>0</v>
      </c>
      <c r="K37" s="362">
        <f t="shared" ref="K37:K38" ca="1" si="27">SUM(H37:J37)</f>
        <v>0</v>
      </c>
    </row>
    <row r="38" spans="2:11">
      <c r="B38" s="499" t="s">
        <v>1035</v>
      </c>
      <c r="C38" s="109" t="s">
        <v>6</v>
      </c>
      <c r="D38" s="358" t="str">
        <f ca="1">IF(ISERROR(OFFSET('HARGA SATUAN'!$D$6,MATCH(RAB!C38,'HARGA SATUAN'!$C$7:$C$1492,0),0)),"",OFFSET('HARGA SATUAN'!$D$6,MATCH(RAB!C38,'HARGA SATUAN'!$C$7:$C$1492,0),0))</f>
        <v>JASA</v>
      </c>
      <c r="E38" s="359" t="str">
        <f ca="1">IF(B38="+","Unit",IF(ISERROR(OFFSET('HARGA SATUAN'!$E$6,MATCH(RAB!C38,'HARGA SATUAN'!$C$7:$C$1492,0),0)),"",OFFSET('HARGA SATUAN'!$E$6,MATCH(RAB!C38,'HARGA SATUAN'!$C$7:$C$1492,0),0)))</f>
        <v>Unit</v>
      </c>
      <c r="F38" s="504">
        <v>20</v>
      </c>
      <c r="G38" s="360">
        <f ca="1">IF(ISERROR(OFFSET('HARGA SATUAN'!$I$6,MATCH(RAB!C38,'HARGA SATUAN'!$C$7:$C$1492,0),0)),0,OFFSET('HARGA SATUAN'!$I$6,MATCH(RAB!C38,'HARGA SATUAN'!$C$7:$C$1492,0),0))</f>
        <v>10066.666666666668</v>
      </c>
      <c r="H38" s="361">
        <f t="shared" ca="1" si="24"/>
        <v>0</v>
      </c>
      <c r="I38" s="361">
        <f t="shared" ca="1" si="25"/>
        <v>0</v>
      </c>
      <c r="J38" s="361">
        <f t="shared" ca="1" si="26"/>
        <v>201333.33333333337</v>
      </c>
      <c r="K38" s="362">
        <f t="shared" ca="1" si="27"/>
        <v>201333.33333333337</v>
      </c>
    </row>
    <row r="39" spans="2:11">
      <c r="B39" s="505"/>
      <c r="C39" s="109"/>
      <c r="D39" s="358" t="str">
        <f ca="1">IF(ISERROR(OFFSET('HARGA SATUAN'!$D$6,MATCH(RAB!C39,'HARGA SATUAN'!$C$7:$C$1492,0),0)),"",OFFSET('HARGA SATUAN'!$D$6,MATCH(RAB!C39,'HARGA SATUAN'!$C$7:$C$1492,0),0))</f>
        <v/>
      </c>
      <c r="E39" s="359" t="str">
        <f ca="1">IF(B39="+","Unit",IF(ISERROR(OFFSET('HARGA SATUAN'!$E$6,MATCH(RAB!C39,'HARGA SATUAN'!$C$7:$C$1492,0),0)),"",OFFSET('HARGA SATUAN'!$E$6,MATCH(RAB!C39,'HARGA SATUAN'!$C$7:$C$1492,0),0)))</f>
        <v/>
      </c>
      <c r="F39" s="472"/>
      <c r="G39" s="360">
        <f ca="1">IF(ISERROR(OFFSET('HARGA SATUAN'!$I$6,MATCH(RAB!C39,'HARGA SATUAN'!$C$7:$C$1492,0),0)),0,OFFSET('HARGA SATUAN'!$I$6,MATCH(RAB!C39,'HARGA SATUAN'!$C$7:$C$1492,0),0))</f>
        <v>0</v>
      </c>
      <c r="H39" s="361">
        <f t="shared" ref="H39" ca="1" si="28">IF(OR(D39="MDU",D39="MDU-KD"),(IF($O$3="RAB NON MDU","PLN KD",G39*F39)),0)</f>
        <v>0</v>
      </c>
      <c r="I39" s="361">
        <f t="shared" ref="I39" ca="1" si="29">IF(D39="HDW",G39*F39,0)</f>
        <v>0</v>
      </c>
      <c r="J39" s="361">
        <f t="shared" ref="J39" ca="1" si="30">IF(D39="JASA",G39*F39,0)</f>
        <v>0</v>
      </c>
      <c r="K39" s="362">
        <f t="shared" ref="K39" ca="1" si="31">SUM(H39:J39)</f>
        <v>0</v>
      </c>
    </row>
    <row r="40" spans="2:11">
      <c r="B40" s="499" t="s">
        <v>524</v>
      </c>
      <c r="C40" s="496" t="s">
        <v>1616</v>
      </c>
      <c r="D40" s="358" t="str">
        <f ca="1">IF(ISERROR(OFFSET('HARGA SATUAN'!$D$6,MATCH(RAB!C40,'HARGA SATUAN'!$C$7:$C$1492,0),0)),"",OFFSET('HARGA SATUAN'!$D$6,MATCH(RAB!C40,'HARGA SATUAN'!$C$7:$C$1492,0),0))</f>
        <v/>
      </c>
      <c r="E40" s="359" t="str">
        <f ca="1">IF(B40="+","Unit",IF(ISERROR(OFFSET('HARGA SATUAN'!$E$6,MATCH(RAB!C40,'HARGA SATUAN'!$C$7:$C$1492,0),0)),"",OFFSET('HARGA SATUAN'!$E$6,MATCH(RAB!C40,'HARGA SATUAN'!$C$7:$C$1492,0),0)))</f>
        <v/>
      </c>
      <c r="F40" s="472"/>
      <c r="G40" s="360">
        <f ca="1">IF(ISERROR(OFFSET('HARGA SATUAN'!$I$6,MATCH(RAB!C40,'HARGA SATUAN'!$C$7:$C$1492,0),0)),0,OFFSET('HARGA SATUAN'!$I$6,MATCH(RAB!C40,'HARGA SATUAN'!$C$7:$C$1492,0),0))</f>
        <v>0</v>
      </c>
      <c r="H40" s="361">
        <f t="shared" ref="H40" ca="1" si="32">IF(OR(D40="MDU",D40="MDU-KD"),(IF($O$3="RAB NON MDU","PLN KD",G40*F40)),0)</f>
        <v>0</v>
      </c>
      <c r="I40" s="361">
        <f t="shared" ref="I40" ca="1" si="33">IF(D40="HDW",G40*F40,0)</f>
        <v>0</v>
      </c>
      <c r="J40" s="361">
        <f t="shared" ref="J40" ca="1" si="34">IF(D40="JASA",G40*F40,0)</f>
        <v>0</v>
      </c>
      <c r="K40" s="362">
        <f t="shared" ref="K40" ca="1" si="35">SUM(H40:J40)</f>
        <v>0</v>
      </c>
    </row>
    <row r="41" spans="2:11">
      <c r="B41" s="501" t="s">
        <v>1035</v>
      </c>
      <c r="C41" s="511" t="s">
        <v>1617</v>
      </c>
      <c r="D41" s="358" t="str">
        <f ca="1">IF(ISERROR(OFFSET('HARGA SATUAN'!$D$6,MATCH(RAB!C41,'HARGA SATUAN'!$C$7:$C$1492,0),0)),"",OFFSET('HARGA SATUAN'!$D$6,MATCH(RAB!C41,'HARGA SATUAN'!$C$7:$C$1492,0),0))</f>
        <v/>
      </c>
      <c r="E41" s="359" t="str">
        <f ca="1">IF(B41="+","Unit",IF(ISERROR(OFFSET('HARGA SATUAN'!$E$6,MATCH(RAB!C41,'HARGA SATUAN'!$C$7:$C$1492,0),0)),"",OFFSET('HARGA SATUAN'!$E$6,MATCH(RAB!C41,'HARGA SATUAN'!$C$7:$C$1492,0),0)))</f>
        <v>Unit</v>
      </c>
      <c r="F41" s="472">
        <v>2</v>
      </c>
      <c r="G41" s="360">
        <f ca="1">IF(ISERROR(OFFSET('HARGA SATUAN'!$I$6,MATCH(RAB!C41,'HARGA SATUAN'!$C$7:$C$1492,0),0)),0,OFFSET('HARGA SATUAN'!$I$6,MATCH(RAB!C41,'HARGA SATUAN'!$C$7:$C$1492,0),0))</f>
        <v>0</v>
      </c>
      <c r="H41" s="361">
        <f t="shared" ref="H41:H52" ca="1" si="36">IF(OR(D41="MDU",D41="MDU-KD"),(IF($O$3="RAB NON MDU","PLN KD",G41*F41)),0)</f>
        <v>0</v>
      </c>
      <c r="I41" s="361">
        <f t="shared" ref="I41:I52" ca="1" si="37">IF(D41="HDW",G41*F41,0)</f>
        <v>0</v>
      </c>
      <c r="J41" s="361">
        <f t="shared" ref="J41:J52" ca="1" si="38">IF(D41="JASA",G41*F41,0)</f>
        <v>0</v>
      </c>
      <c r="K41" s="362">
        <f t="shared" ref="K41:K52" ca="1" si="39">SUM(H41:J41)</f>
        <v>0</v>
      </c>
    </row>
    <row r="42" spans="2:11">
      <c r="B42" s="501">
        <v>1</v>
      </c>
      <c r="C42" s="510" t="s">
        <v>29</v>
      </c>
      <c r="D42" s="358" t="str">
        <f ca="1">IF(ISERROR(OFFSET('HARGA SATUAN'!$D$6,MATCH(RAB!C42,'HARGA SATUAN'!$C$7:$C$1492,0),0)),"",OFFSET('HARGA SATUAN'!$D$6,MATCH(RAB!C42,'HARGA SATUAN'!$C$7:$C$1492,0),0))</f>
        <v>HDW</v>
      </c>
      <c r="E42" s="359" t="str">
        <f ca="1">IF(B42="+","Unit",IF(ISERROR(OFFSET('HARGA SATUAN'!$E$6,MATCH(RAB!C42,'HARGA SATUAN'!$C$7:$C$1492,0),0)),"",OFFSET('HARGA SATUAN'!$E$6,MATCH(RAB!C42,'HARGA SATUAN'!$C$7:$C$1492,0),0)))</f>
        <v>Bh</v>
      </c>
      <c r="F42" s="472">
        <f>F41*1</f>
        <v>2</v>
      </c>
      <c r="G42" s="360">
        <f ca="1">IF(ISERROR(OFFSET('HARGA SATUAN'!$I$6,MATCH(RAB!C42,'HARGA SATUAN'!$C$7:$C$1492,0),0)),0,OFFSET('HARGA SATUAN'!$I$6,MATCH(RAB!C42,'HARGA SATUAN'!$C$7:$C$1492,0),0))</f>
        <v>185200</v>
      </c>
      <c r="H42" s="361">
        <f t="shared" ca="1" si="36"/>
        <v>0</v>
      </c>
      <c r="I42" s="361">
        <f t="shared" ca="1" si="37"/>
        <v>370400</v>
      </c>
      <c r="J42" s="361">
        <f t="shared" ca="1" si="38"/>
        <v>0</v>
      </c>
      <c r="K42" s="362">
        <f t="shared" ca="1" si="39"/>
        <v>370400</v>
      </c>
    </row>
    <row r="43" spans="2:11">
      <c r="B43" s="507">
        <v>2</v>
      </c>
      <c r="C43" s="508" t="s">
        <v>30</v>
      </c>
      <c r="D43" s="358" t="str">
        <f ca="1">IF(ISERROR(OFFSET('HARGA SATUAN'!$D$6,MATCH(RAB!C43,'HARGA SATUAN'!$C$7:$C$1492,0),0)),"",OFFSET('HARGA SATUAN'!$D$6,MATCH(RAB!C43,'HARGA SATUAN'!$C$7:$C$1492,0),0))</f>
        <v>HDW</v>
      </c>
      <c r="E43" s="359" t="str">
        <f ca="1">IF(B43="+","Unit",IF(ISERROR(OFFSET('HARGA SATUAN'!$E$6,MATCH(RAB!C43,'HARGA SATUAN'!$C$7:$C$1492,0),0)),"",OFFSET('HARGA SATUAN'!$E$6,MATCH(RAB!C43,'HARGA SATUAN'!$C$7:$C$1492,0),0)))</f>
        <v>Bh</v>
      </c>
      <c r="F43" s="472">
        <f>F41*1</f>
        <v>2</v>
      </c>
      <c r="G43" s="360">
        <f ca="1">IF(ISERROR(OFFSET('HARGA SATUAN'!$I$6,MATCH(RAB!C43,'HARGA SATUAN'!$C$7:$C$1492,0),0)),0,OFFSET('HARGA SATUAN'!$I$6,MATCH(RAB!C43,'HARGA SATUAN'!$C$7:$C$1492,0),0))</f>
        <v>47459</v>
      </c>
      <c r="H43" s="361">
        <f t="shared" ca="1" si="36"/>
        <v>0</v>
      </c>
      <c r="I43" s="361">
        <f t="shared" ca="1" si="37"/>
        <v>94918</v>
      </c>
      <c r="J43" s="361">
        <f t="shared" ca="1" si="38"/>
        <v>0</v>
      </c>
      <c r="K43" s="362">
        <f t="shared" ca="1" si="39"/>
        <v>94918</v>
      </c>
    </row>
    <row r="44" spans="2:11">
      <c r="B44" s="507">
        <v>3</v>
      </c>
      <c r="C44" s="508" t="s">
        <v>31</v>
      </c>
      <c r="D44" s="358" t="str">
        <f ca="1">IF(ISERROR(OFFSET('HARGA SATUAN'!$D$6,MATCH(RAB!C44,'HARGA SATUAN'!$C$7:$C$1492,0),0)),"",OFFSET('HARGA SATUAN'!$D$6,MATCH(RAB!C44,'HARGA SATUAN'!$C$7:$C$1492,0),0))</f>
        <v>HDW</v>
      </c>
      <c r="E44" s="359" t="str">
        <f ca="1">IF(B44="+","Unit",IF(ISERROR(OFFSET('HARGA SATUAN'!$E$6,MATCH(RAB!C44,'HARGA SATUAN'!$C$7:$C$1492,0),0)),"",OFFSET('HARGA SATUAN'!$E$6,MATCH(RAB!C44,'HARGA SATUAN'!$C$7:$C$1492,0),0)))</f>
        <v>Bh</v>
      </c>
      <c r="F44" s="472">
        <f>F41*1</f>
        <v>2</v>
      </c>
      <c r="G44" s="360">
        <f ca="1">IF(ISERROR(OFFSET('HARGA SATUAN'!$I$6,MATCH(RAB!C44,'HARGA SATUAN'!$C$7:$C$1492,0),0)),0,OFFSET('HARGA SATUAN'!$I$6,MATCH(RAB!C44,'HARGA SATUAN'!$C$7:$C$1492,0),0))</f>
        <v>4880</v>
      </c>
      <c r="H44" s="361">
        <f t="shared" ca="1" si="36"/>
        <v>0</v>
      </c>
      <c r="I44" s="361">
        <f t="shared" ca="1" si="37"/>
        <v>9760</v>
      </c>
      <c r="J44" s="361">
        <f t="shared" ca="1" si="38"/>
        <v>0</v>
      </c>
      <c r="K44" s="362">
        <f t="shared" ca="1" si="39"/>
        <v>9760</v>
      </c>
    </row>
    <row r="45" spans="2:11">
      <c r="B45" s="507">
        <v>4</v>
      </c>
      <c r="C45" s="508" t="s">
        <v>32</v>
      </c>
      <c r="D45" s="358" t="str">
        <f ca="1">IF(ISERROR(OFFSET('HARGA SATUAN'!$D$6,MATCH(RAB!C45,'HARGA SATUAN'!$C$7:$C$1492,0),0)),"",OFFSET('HARGA SATUAN'!$D$6,MATCH(RAB!C45,'HARGA SATUAN'!$C$7:$C$1492,0),0))</f>
        <v>HDW</v>
      </c>
      <c r="E45" s="359" t="str">
        <f ca="1">IF(B45="+","Unit",IF(ISERROR(OFFSET('HARGA SATUAN'!$E$6,MATCH(RAB!C45,'HARGA SATUAN'!$C$7:$C$1492,0),0)),"",OFFSET('HARGA SATUAN'!$E$6,MATCH(RAB!C45,'HARGA SATUAN'!$C$7:$C$1492,0),0)))</f>
        <v>Mtr</v>
      </c>
      <c r="F45" s="472">
        <f>F41*10</f>
        <v>20</v>
      </c>
      <c r="G45" s="360">
        <f ca="1">IF(ISERROR(OFFSET('HARGA SATUAN'!$I$6,MATCH(RAB!C45,'HARGA SATUAN'!$C$7:$C$1492,0),0)),0,OFFSET('HARGA SATUAN'!$I$6,MATCH(RAB!C45,'HARGA SATUAN'!$C$7:$C$1492,0),0))</f>
        <v>30000</v>
      </c>
      <c r="H45" s="361">
        <f t="shared" ca="1" si="36"/>
        <v>0</v>
      </c>
      <c r="I45" s="361">
        <f t="shared" ca="1" si="37"/>
        <v>600000</v>
      </c>
      <c r="J45" s="361">
        <f t="shared" ca="1" si="38"/>
        <v>0</v>
      </c>
      <c r="K45" s="362">
        <f t="shared" ca="1" si="39"/>
        <v>600000</v>
      </c>
    </row>
    <row r="46" spans="2:11">
      <c r="B46" s="507">
        <v>5</v>
      </c>
      <c r="C46" s="508" t="s">
        <v>33</v>
      </c>
      <c r="D46" s="358" t="str">
        <f ca="1">IF(ISERROR(OFFSET('HARGA SATUAN'!$D$6,MATCH(RAB!C46,'HARGA SATUAN'!$C$7:$C$1492,0),0)),"",OFFSET('HARGA SATUAN'!$D$6,MATCH(RAB!C46,'HARGA SATUAN'!$C$7:$C$1492,0),0))</f>
        <v>HDW</v>
      </c>
      <c r="E46" s="359" t="str">
        <f ca="1">IF(B46="+","Unit",IF(ISERROR(OFFSET('HARGA SATUAN'!$E$6,MATCH(RAB!C46,'HARGA SATUAN'!$C$7:$C$1492,0),0)),"",OFFSET('HARGA SATUAN'!$E$6,MATCH(RAB!C46,'HARGA SATUAN'!$C$7:$C$1492,0),0)))</f>
        <v>Bh</v>
      </c>
      <c r="F46" s="472">
        <f>F41*2</f>
        <v>4</v>
      </c>
      <c r="G46" s="360">
        <f ca="1">IF(ISERROR(OFFSET('HARGA SATUAN'!$I$6,MATCH(RAB!C46,'HARGA SATUAN'!$C$7:$C$1492,0),0)),0,OFFSET('HARGA SATUAN'!$I$6,MATCH(RAB!C46,'HARGA SATUAN'!$C$7:$C$1492,0),0))</f>
        <v>9500</v>
      </c>
      <c r="H46" s="361">
        <f t="shared" ca="1" si="36"/>
        <v>0</v>
      </c>
      <c r="I46" s="361">
        <f t="shared" ca="1" si="37"/>
        <v>38000</v>
      </c>
      <c r="J46" s="361">
        <f t="shared" ca="1" si="38"/>
        <v>0</v>
      </c>
      <c r="K46" s="362">
        <f t="shared" ca="1" si="39"/>
        <v>38000</v>
      </c>
    </row>
    <row r="47" spans="2:11">
      <c r="B47" s="507">
        <v>6</v>
      </c>
      <c r="C47" s="508" t="s">
        <v>34</v>
      </c>
      <c r="D47" s="358" t="str">
        <f ca="1">IF(ISERROR(OFFSET('HARGA SATUAN'!$D$6,MATCH(RAB!C47,'HARGA SATUAN'!$C$7:$C$1492,0),0)),"",OFFSET('HARGA SATUAN'!$D$6,MATCH(RAB!C47,'HARGA SATUAN'!$C$7:$C$1492,0),0))</f>
        <v>HDW</v>
      </c>
      <c r="E47" s="359" t="str">
        <f ca="1">IF(B47="+","Unit",IF(ISERROR(OFFSET('HARGA SATUAN'!$E$6,MATCH(RAB!C47,'HARGA SATUAN'!$C$7:$C$1492,0),0)),"",OFFSET('HARGA SATUAN'!$E$6,MATCH(RAB!C47,'HARGA SATUAN'!$C$7:$C$1492,0),0)))</f>
        <v>Bh</v>
      </c>
      <c r="F47" s="472">
        <f>F41*5.5</f>
        <v>11</v>
      </c>
      <c r="G47" s="360">
        <f ca="1">IF(ISERROR(OFFSET('HARGA SATUAN'!$I$6,MATCH(RAB!C47,'HARGA SATUAN'!$C$7:$C$1492,0),0)),0,OFFSET('HARGA SATUAN'!$I$6,MATCH(RAB!C47,'HARGA SATUAN'!$C$7:$C$1492,0),0))</f>
        <v>6100</v>
      </c>
      <c r="H47" s="361">
        <f t="shared" ca="1" si="36"/>
        <v>0</v>
      </c>
      <c r="I47" s="361">
        <f t="shared" ca="1" si="37"/>
        <v>67100</v>
      </c>
      <c r="J47" s="361">
        <f t="shared" ca="1" si="38"/>
        <v>0</v>
      </c>
      <c r="K47" s="362">
        <f t="shared" ca="1" si="39"/>
        <v>67100</v>
      </c>
    </row>
    <row r="48" spans="2:11">
      <c r="B48" s="507">
        <v>7</v>
      </c>
      <c r="C48" s="508" t="s">
        <v>35</v>
      </c>
      <c r="D48" s="358" t="str">
        <f ca="1">IF(ISERROR(OFFSET('HARGA SATUAN'!$D$6,MATCH(RAB!C48,'HARGA SATUAN'!$C$7:$C$1492,0),0)),"",OFFSET('HARGA SATUAN'!$D$6,MATCH(RAB!C48,'HARGA SATUAN'!$C$7:$C$1492,0),0))</f>
        <v>HDW</v>
      </c>
      <c r="E48" s="359" t="str">
        <f ca="1">IF(B48="+","Unit",IF(ISERROR(OFFSET('HARGA SATUAN'!$E$6,MATCH(RAB!C48,'HARGA SATUAN'!$C$7:$C$1492,0),0)),"",OFFSET('HARGA SATUAN'!$E$6,MATCH(RAB!C48,'HARGA SATUAN'!$C$7:$C$1492,0),0)))</f>
        <v>Bh</v>
      </c>
      <c r="F48" s="472">
        <f>F41*6</f>
        <v>12</v>
      </c>
      <c r="G48" s="360">
        <f ca="1">IF(ISERROR(OFFSET('HARGA SATUAN'!$I$6,MATCH(RAB!C48,'HARGA SATUAN'!$C$7:$C$1492,0),0)),0,OFFSET('HARGA SATUAN'!$I$6,MATCH(RAB!C48,'HARGA SATUAN'!$C$7:$C$1492,0),0))</f>
        <v>2300</v>
      </c>
      <c r="H48" s="361">
        <f t="shared" ca="1" si="36"/>
        <v>0</v>
      </c>
      <c r="I48" s="361">
        <f t="shared" ca="1" si="37"/>
        <v>27600</v>
      </c>
      <c r="J48" s="361">
        <f t="shared" ca="1" si="38"/>
        <v>0</v>
      </c>
      <c r="K48" s="362">
        <f t="shared" ca="1" si="39"/>
        <v>27600</v>
      </c>
    </row>
    <row r="49" spans="2:13">
      <c r="B49" s="507">
        <v>8</v>
      </c>
      <c r="C49" s="508" t="s">
        <v>1618</v>
      </c>
      <c r="D49" s="358" t="str">
        <f ca="1">IF(ISERROR(OFFSET('HARGA SATUAN'!$D$6,MATCH(RAB!C49,'HARGA SATUAN'!$C$7:$C$1492,0),0)),"",OFFSET('HARGA SATUAN'!$D$6,MATCH(RAB!C49,'HARGA SATUAN'!$C$7:$C$1492,0),0))</f>
        <v>HDW</v>
      </c>
      <c r="E49" s="359" t="str">
        <f ca="1">IF(B49="+","Unit",IF(ISERROR(OFFSET('HARGA SATUAN'!$E$6,MATCH(RAB!C49,'HARGA SATUAN'!$C$7:$C$1492,0),0)),"",OFFSET('HARGA SATUAN'!$E$6,MATCH(RAB!C49,'HARGA SATUAN'!$C$7:$C$1492,0),0)))</f>
        <v>Mtr</v>
      </c>
      <c r="F49" s="472">
        <f>F41*4.8</f>
        <v>9.6</v>
      </c>
      <c r="G49" s="360">
        <f ca="1">IF(ISERROR(OFFSET('HARGA SATUAN'!$I$6,MATCH(RAB!C49,'HARGA SATUAN'!$C$7:$C$1492,0),0)),0,OFFSET('HARGA SATUAN'!$I$6,MATCH(RAB!C49,'HARGA SATUAN'!$C$7:$C$1492,0),0))</f>
        <v>23310</v>
      </c>
      <c r="H49" s="361">
        <f t="shared" ca="1" si="36"/>
        <v>0</v>
      </c>
      <c r="I49" s="361">
        <f t="shared" ca="1" si="37"/>
        <v>223776</v>
      </c>
      <c r="J49" s="361">
        <f t="shared" ca="1" si="38"/>
        <v>0</v>
      </c>
      <c r="K49" s="362">
        <f t="shared" ca="1" si="39"/>
        <v>223776</v>
      </c>
    </row>
    <row r="50" spans="2:13">
      <c r="B50" s="507">
        <v>9</v>
      </c>
      <c r="C50" s="508" t="s">
        <v>736</v>
      </c>
      <c r="D50" s="358" t="str">
        <f ca="1">IF(ISERROR(OFFSET('HARGA SATUAN'!$D$6,MATCH(RAB!C50,'HARGA SATUAN'!$C$7:$C$1492,0),0)),"",OFFSET('HARGA SATUAN'!$D$6,MATCH(RAB!C50,'HARGA SATUAN'!$C$7:$C$1492,0),0))</f>
        <v>JASA</v>
      </c>
      <c r="E50" s="359" t="str">
        <f ca="1">IF(B50="+","Unit",IF(ISERROR(OFFSET('HARGA SATUAN'!$E$6,MATCH(RAB!C50,'HARGA SATUAN'!$C$7:$C$1492,0),0)),"",OFFSET('HARGA SATUAN'!$E$6,MATCH(RAB!C50,'HARGA SATUAN'!$C$7:$C$1492,0),0)))</f>
        <v>Unit</v>
      </c>
      <c r="F50" s="472">
        <f>F41*1</f>
        <v>2</v>
      </c>
      <c r="G50" s="360">
        <f ca="1">IF(ISERROR(OFFSET('HARGA SATUAN'!$I$6,MATCH(RAB!C50,'HARGA SATUAN'!$C$7:$C$1492,0),0)),0,OFFSET('HARGA SATUAN'!$I$6,MATCH(RAB!C50,'HARGA SATUAN'!$C$7:$C$1492,0),0))</f>
        <v>65400</v>
      </c>
      <c r="H50" s="361">
        <f t="shared" ca="1" si="36"/>
        <v>0</v>
      </c>
      <c r="I50" s="361">
        <f t="shared" ca="1" si="37"/>
        <v>0</v>
      </c>
      <c r="J50" s="361">
        <f t="shared" ca="1" si="38"/>
        <v>130800</v>
      </c>
      <c r="K50" s="362">
        <f t="shared" ca="1" si="39"/>
        <v>130800</v>
      </c>
    </row>
    <row r="51" spans="2:13">
      <c r="B51" s="507"/>
      <c r="C51" s="508"/>
      <c r="D51" s="358"/>
      <c r="E51" s="359"/>
      <c r="F51" s="472"/>
      <c r="G51" s="360"/>
      <c r="H51" s="361"/>
      <c r="I51" s="361"/>
      <c r="J51" s="361"/>
      <c r="K51" s="362"/>
    </row>
    <row r="52" spans="2:13">
      <c r="B52" s="367"/>
      <c r="C52" s="109"/>
      <c r="D52" s="358" t="str">
        <f ca="1">IF(ISERROR(OFFSET('HARGA SATUAN'!$D$6,MATCH(RAB!C52,'HARGA SATUAN'!$C$7:$C$1492,0),0)),"",OFFSET('HARGA SATUAN'!$D$6,MATCH(RAB!C52,'HARGA SATUAN'!$C$7:$C$1492,0),0))</f>
        <v/>
      </c>
      <c r="E52" s="359" t="str">
        <f ca="1">IF(B52="+","Unit",IF(ISERROR(OFFSET('HARGA SATUAN'!$E$6,MATCH(RAB!C52,'HARGA SATUAN'!$C$7:$C$1492,0),0)),"",OFFSET('HARGA SATUAN'!$E$6,MATCH(RAB!C52,'HARGA SATUAN'!$C$7:$C$1492,0),0)))</f>
        <v/>
      </c>
      <c r="F52" s="472"/>
      <c r="G52" s="360">
        <f ca="1">IF(ISERROR(OFFSET('HARGA SATUAN'!$I$6,MATCH(RAB!C52,'HARGA SATUAN'!$C$7:$C$1492,0),0)),0,OFFSET('HARGA SATUAN'!$I$6,MATCH(RAB!C52,'HARGA SATUAN'!$C$7:$C$1492,0),0))</f>
        <v>0</v>
      </c>
      <c r="H52" s="361">
        <f t="shared" ca="1" si="36"/>
        <v>0</v>
      </c>
      <c r="I52" s="361">
        <f t="shared" ca="1" si="37"/>
        <v>0</v>
      </c>
      <c r="J52" s="361">
        <f t="shared" ca="1" si="38"/>
        <v>0</v>
      </c>
      <c r="K52" s="362">
        <f t="shared" ca="1" si="39"/>
        <v>0</v>
      </c>
    </row>
    <row r="53" spans="2:13">
      <c r="B53" s="368"/>
      <c r="C53" s="369" t="s">
        <v>475</v>
      </c>
      <c r="D53" s="358" t="str">
        <f ca="1">IF(ISERROR(OFFSET('HARGA SATUAN'!$D$6,MATCH(RAB!C53,'HARGA SATUAN'!$C$7:$C$1492,0),0)),"",OFFSET('HARGA SATUAN'!$D$6,MATCH(RAB!C53,'HARGA SATUAN'!$C$7:$C$1492,0),0))</f>
        <v/>
      </c>
      <c r="E53" s="359" t="str">
        <f ca="1">IF(B53="+","Unit",IF(ISERROR(OFFSET('HARGA SATUAN'!$E$6,MATCH(RAB!C53,'HARGA SATUAN'!$C$7:$C$1492,0),0)),"",OFFSET('HARGA SATUAN'!$E$6,MATCH(RAB!C53,'HARGA SATUAN'!$C$7:$C$1492,0),0)))</f>
        <v/>
      </c>
      <c r="F53" s="472"/>
      <c r="G53" s="360">
        <f ca="1">IF(ISERROR(OFFSET('HARGA SATUAN'!$I$6,MATCH(RAB!C53,'HARGA SATUAN'!$C$7:$C$1492,0),0)),0,OFFSET('HARGA SATUAN'!$I$6,MATCH(RAB!C53,'HARGA SATUAN'!$C$7:$C$1492,0),0))</f>
        <v>0</v>
      </c>
      <c r="H53" s="361">
        <f t="shared" ref="H53" ca="1" si="40">IF(OR(D53="MDU",D53="MDU-KD"),(IF($O$3="RAB NON MDU","PLN KD",G53*F53)),0)</f>
        <v>0</v>
      </c>
      <c r="I53" s="361">
        <f t="shared" ref="I53" ca="1" si="41">IF(D53="HDW",G53*F53,0)</f>
        <v>0</v>
      </c>
      <c r="J53" s="361">
        <f t="shared" ref="J53" ca="1" si="42">IF(D53="JASA",G53*F53,0)</f>
        <v>0</v>
      </c>
      <c r="K53" s="362">
        <f t="shared" ref="K53" ca="1" si="43">SUM(H53:J53)</f>
        <v>0</v>
      </c>
    </row>
    <row r="54" spans="2:13">
      <c r="B54" s="371">
        <v>1</v>
      </c>
      <c r="C54" s="372" t="s">
        <v>1091</v>
      </c>
      <c r="D54" s="373" t="str">
        <f ca="1">IF(ISERROR(OFFSET('HARGA SATUAN'!$D$6,MATCH(RAB!C54,'HARGA SATUAN'!$C$7:$C$1492,0),0)),"",OFFSET('HARGA SATUAN'!$D$6,MATCH(RAB!C54,'HARGA SATUAN'!$C$7:$C$1492,0),0))</f>
        <v>JASA</v>
      </c>
      <c r="E54" s="374" t="str">
        <f ca="1">IF(ISERROR(OFFSET('HARGA SATUAN'!$E$6,MATCH(RAB!C54,'HARGA SATUAN'!$C$7:$C$1492,0),0)),"",OFFSET('HARGA SATUAN'!$E$6,MATCH(RAB!C54,'HARGA SATUAN'!$C$7:$C$1492,0),0))</f>
        <v>Lot</v>
      </c>
      <c r="F54" s="375">
        <v>1</v>
      </c>
      <c r="G54" s="376">
        <f ca="1">IF(ISERROR(OFFSET('HARGA SATUAN'!$I$6,MATCH(RAB!C54,'HARGA SATUAN'!$C$7:$C$1492,0),0)),0,OFFSET('HARGA SATUAN'!$I$6,MATCH(RAB!C54,'HARGA SATUAN'!$C$7:$C$1492,0),0))</f>
        <v>2.5000000000000001E-2</v>
      </c>
      <c r="H54" s="377"/>
      <c r="I54" s="377"/>
      <c r="J54" s="377">
        <f ca="1">2.5%*(SUM(K14:K53))</f>
        <v>836203.43333333335</v>
      </c>
      <c r="K54" s="378">
        <f ca="1">SUM(H54:J54)</f>
        <v>836203.43333333335</v>
      </c>
    </row>
    <row r="55" spans="2:13">
      <c r="B55" s="379"/>
      <c r="C55" s="380"/>
      <c r="D55" s="358" t="str">
        <f ca="1">IF(ISERROR(OFFSET('HARGA SATUAN'!$D$6,MATCH(RAB!C55,'HARGA SATUAN'!$C$7:$C$1492,0),0)),"",OFFSET('HARGA SATUAN'!$D$6,MATCH(RAB!C55,'HARGA SATUAN'!$C$7:$C$1492,0),0))</f>
        <v/>
      </c>
      <c r="E55" s="359" t="str">
        <f ca="1">IF(ISERROR(OFFSET('HARGA SATUAN'!$E$6,MATCH(RAB!C55,'HARGA SATUAN'!$C$7:$C$1492,0),0)),"",OFFSET('HARGA SATUAN'!$E$6,MATCH(RAB!C55,'HARGA SATUAN'!$C$7:$C$1492,0),0))</f>
        <v/>
      </c>
      <c r="F55" s="370"/>
      <c r="G55" s="360" t="str">
        <f ca="1">IF(ISERROR(OFFSET('HARGA SATUAN'!$I$6,MATCH(RAB!C55,'HARGA SATUAN'!$C$7:$C$1492,0),0)),"",OFFSET('HARGA SATUAN'!$I$6,MATCH(RAB!C55,'HARGA SATUAN'!$C$7:$C$1492,0),0))</f>
        <v/>
      </c>
      <c r="H55" s="361">
        <f ca="1">IF(OR(D55="MDU",D55="MDU-KD"),IF(G55="PLN",0,G55*F55),0)</f>
        <v>0</v>
      </c>
      <c r="I55" s="361">
        <f ca="1">IF(D55="HDW",IF(G55="PLN",0,G55*F55),0)</f>
        <v>0</v>
      </c>
      <c r="J55" s="361">
        <f ca="1">IF(D55="JASA",IF(G55="PLN",0,G55*F55),0)</f>
        <v>0</v>
      </c>
      <c r="K55" s="362">
        <f ca="1">SUM(H55:J55)</f>
        <v>0</v>
      </c>
    </row>
    <row r="56" spans="2:13" ht="15.75" thickBot="1">
      <c r="B56" s="381"/>
      <c r="C56" s="382"/>
      <c r="D56" s="383"/>
      <c r="E56" s="384"/>
      <c r="F56" s="384"/>
      <c r="G56" s="384"/>
      <c r="H56" s="385"/>
      <c r="I56" s="385"/>
      <c r="J56" s="385"/>
      <c r="K56" s="386"/>
    </row>
    <row r="57" spans="2:13">
      <c r="B57" s="387"/>
      <c r="C57" s="635" t="s">
        <v>1008</v>
      </c>
      <c r="D57" s="635"/>
      <c r="E57" s="635"/>
      <c r="F57" s="635"/>
      <c r="G57" s="388" t="s">
        <v>9</v>
      </c>
      <c r="H57" s="389">
        <f ca="1">SUM(H14:H55)</f>
        <v>29884550</v>
      </c>
      <c r="I57" s="389">
        <f ca="1">SUM(I14:I55)</f>
        <v>2830654</v>
      </c>
      <c r="J57" s="389">
        <f ca="1">SUM(J14:J55)</f>
        <v>1569136.7666666666</v>
      </c>
      <c r="K57" s="389">
        <f ca="1">SUM(K14:K55)</f>
        <v>34284340.766666666</v>
      </c>
    </row>
    <row r="58" spans="2:13">
      <c r="B58" s="390"/>
      <c r="C58" s="618" t="s">
        <v>1457</v>
      </c>
      <c r="D58" s="618"/>
      <c r="E58" s="618"/>
      <c r="F58" s="618"/>
      <c r="G58" s="391" t="s">
        <v>9</v>
      </c>
      <c r="H58" s="392">
        <f ca="1">H57*0.11</f>
        <v>3287300.5</v>
      </c>
      <c r="I58" s="392">
        <f ca="1">I57*0.11</f>
        <v>311371.94</v>
      </c>
      <c r="J58" s="392">
        <f ca="1">J57*0.11</f>
        <v>172605.04433333332</v>
      </c>
      <c r="K58" s="392">
        <f ca="1">K57*0.11</f>
        <v>3771277.4843333331</v>
      </c>
    </row>
    <row r="59" spans="2:13" ht="15.75" thickBot="1">
      <c r="B59" s="390"/>
      <c r="C59" s="615" t="s">
        <v>463</v>
      </c>
      <c r="D59" s="615"/>
      <c r="E59" s="615"/>
      <c r="F59" s="615"/>
      <c r="G59" s="393" t="s">
        <v>9</v>
      </c>
      <c r="H59" s="394">
        <f ca="1">SUM(H57:H58)</f>
        <v>33171850.5</v>
      </c>
      <c r="I59" s="394">
        <f ca="1">SUM(I57:I58)</f>
        <v>3142025.94</v>
      </c>
      <c r="J59" s="393">
        <f ca="1">SUM(J57:J58)</f>
        <v>1741741.811</v>
      </c>
      <c r="K59" s="393">
        <f ca="1">SUM(K57:K58)</f>
        <v>38055618.251000002</v>
      </c>
      <c r="M59" s="477"/>
    </row>
    <row r="60" spans="2:13">
      <c r="B60" s="619" t="str">
        <f ca="1">"Terbilang : "&amp;PROPER(IF(K59=0,"nol",IF(K59&lt;0,"minus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IF(--MID(TEXT(ABS(K59),"000000000000000"),1,3)=0,"",MID(TEXT(ABS(K59),"000000000000000"),1,1)&amp;" ratus "&amp;MID(TEXT(ABS(K59),"000000000000000"),2,1)&amp;" puluh "&amp;MID(TEXT(ABS(K59),"000000000000000"),3,1)&amp;" trilyun ")&amp; IF(--MID(TEXT(ABS(K59),"000000000000000"),4,3)=0,"",MID(TEXT(ABS(K59),"000000000000000"),4,1)&amp;" ratus "&amp;MID(TEXT(ABS(K59),"000000000000000"),5,1)&amp;" puluh "&amp;MID(TEXT(ABS(K59),"000000000000000"),6,1)&amp;" milyar ")&amp; IF(--MID(TEXT(ABS(K59),"000000000000000"),7,3)=0,"",MID(TEXT(ABS(K59),"000000000000000"),7,1)&amp;" ratus "&amp;MID(TEXT(ABS(K59),"000000000000000"),8,1)&amp;" puluh "&amp;MID(TEXT(ABS(K59),"000000000000000"),9,1)&amp;" juta ")&amp; IF(--MID(TEXT(ABS(K59),"000000000000000"),10,3)=0,"",IF(--MID(TEXT(ABS(K59),"000000000000000"),10,3)=1,"*",MID(TEXT(ABS(K59),"000000000000000"),10,1)&amp;" ratus "&amp;MID(TEXT(ABS(K59),"000000000000000"),11,1)&amp;" puluh ")&amp;MID(TEXT(ABS(K59),"000000000000000"),12,1)&amp;" ribu ")&amp; IF(--MID(TEXT(ABS(K59),"000000000000000"),13,3)=0,"",MID(TEXT(ABS(K59),"000000000000000"),13,1)&amp;" ratus "&amp;MID(TEXT(ABS(K59),"000000000000000"),14,1)&amp;" puluh "&amp;MID(TEXT(ABS(K59),"000000000000000"),15,1)),1,"satu"),2,"dua"),3,"tiga"),4,"empat"),5,"lima"),6,"enam"),7,"tujuh"),8,"delapan"),9,"sembilan"),"0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Tiga Puluh Delapan Juta Lima Puluh Lima Ribu Enam Ratus Delapan Belas Rupiah</v>
      </c>
      <c r="C60" s="620"/>
      <c r="D60" s="620"/>
      <c r="E60" s="620"/>
      <c r="F60" s="620"/>
      <c r="G60" s="620"/>
      <c r="H60" s="620"/>
      <c r="I60" s="620"/>
      <c r="J60" s="620"/>
      <c r="K60" s="621"/>
      <c r="M60" s="506"/>
    </row>
    <row r="61" spans="2:13">
      <c r="B61" s="622"/>
      <c r="C61" s="623"/>
      <c r="D61" s="623"/>
      <c r="E61" s="623"/>
      <c r="F61" s="623"/>
      <c r="G61" s="623"/>
      <c r="H61" s="623"/>
      <c r="I61" s="623"/>
      <c r="J61" s="623"/>
      <c r="K61" s="624"/>
    </row>
    <row r="62" spans="2:13" ht="15.75" thickBot="1">
      <c r="B62" s="395" t="str">
        <f>"Harga yang dipakai adalah "&amp;'HARGA SATUAN'!I5&amp;""</f>
        <v>Harga yang dipakai adalah RAB HSS 2023</v>
      </c>
      <c r="C62" s="396"/>
      <c r="D62" s="397"/>
      <c r="E62" s="397"/>
      <c r="F62" s="397"/>
      <c r="G62" s="398"/>
      <c r="H62" s="398"/>
      <c r="I62" s="398"/>
      <c r="J62" s="398"/>
      <c r="K62" s="399"/>
    </row>
    <row r="63" spans="2:13">
      <c r="C63" s="400"/>
      <c r="E63" s="402"/>
      <c r="F63" s="402"/>
      <c r="G63" s="402"/>
    </row>
    <row r="64" spans="2:13">
      <c r="C64" s="337"/>
      <c r="E64" s="402"/>
      <c r="F64" s="402"/>
      <c r="G64" s="402"/>
      <c r="H64" s="625"/>
      <c r="I64" s="625"/>
      <c r="J64" s="626"/>
      <c r="K64" s="626"/>
    </row>
    <row r="65" spans="3:11">
      <c r="C65" s="337"/>
      <c r="E65" s="402"/>
      <c r="F65" s="402"/>
      <c r="G65" s="402"/>
      <c r="H65" s="403"/>
      <c r="I65" s="614" t="s">
        <v>1627</v>
      </c>
      <c r="J65" s="614"/>
      <c r="K65" s="614"/>
    </row>
    <row r="66" spans="3:11">
      <c r="C66" s="337"/>
      <c r="E66" s="402"/>
      <c r="F66" s="402"/>
      <c r="G66" s="402"/>
      <c r="H66" s="403"/>
      <c r="I66" s="614" t="s">
        <v>1609</v>
      </c>
      <c r="J66" s="614"/>
      <c r="K66" s="614"/>
    </row>
    <row r="67" spans="3:11">
      <c r="C67" s="337"/>
      <c r="E67" s="402"/>
      <c r="F67" s="402"/>
      <c r="G67" s="402"/>
      <c r="H67" s="404"/>
      <c r="I67" s="405"/>
      <c r="J67" s="405"/>
      <c r="K67" s="405"/>
    </row>
    <row r="68" spans="3:11">
      <c r="C68" s="337"/>
      <c r="E68" s="402"/>
      <c r="F68" s="402"/>
      <c r="G68" s="402"/>
      <c r="H68" s="404"/>
      <c r="I68" s="404"/>
      <c r="J68" s="404"/>
      <c r="K68" s="404"/>
    </row>
    <row r="69" spans="3:11">
      <c r="C69" s="337"/>
      <c r="E69" s="402"/>
      <c r="F69" s="402"/>
      <c r="G69" s="402"/>
      <c r="H69" s="404"/>
      <c r="I69" s="404"/>
      <c r="J69" s="404"/>
      <c r="K69" s="404"/>
    </row>
    <row r="70" spans="3:11">
      <c r="C70" s="337"/>
      <c r="E70" s="402"/>
      <c r="F70" s="402"/>
      <c r="G70" s="402"/>
      <c r="H70" s="404"/>
      <c r="I70" s="404"/>
      <c r="J70" s="404"/>
      <c r="K70" s="404"/>
    </row>
    <row r="71" spans="3:11">
      <c r="C71" s="337"/>
      <c r="E71" s="402"/>
      <c r="F71" s="402"/>
      <c r="G71" s="402"/>
      <c r="H71" s="406"/>
      <c r="I71" s="614" t="s">
        <v>1611</v>
      </c>
      <c r="J71" s="614"/>
      <c r="K71" s="614"/>
    </row>
    <row r="72" spans="3:11">
      <c r="C72" s="400"/>
      <c r="E72" s="402"/>
      <c r="F72" s="402"/>
      <c r="G72" s="402"/>
      <c r="H72" s="404"/>
      <c r="I72" s="404"/>
      <c r="J72" s="404"/>
      <c r="K72" s="404"/>
    </row>
    <row r="73" spans="3:11">
      <c r="C73" s="400"/>
      <c r="E73" s="402"/>
      <c r="F73" s="402"/>
      <c r="G73" s="402"/>
      <c r="H73" s="404"/>
      <c r="I73" s="404"/>
      <c r="J73" s="404"/>
      <c r="K73" s="404"/>
    </row>
    <row r="74" spans="3:11">
      <c r="C74" s="400"/>
      <c r="E74" s="402"/>
      <c r="F74" s="402"/>
      <c r="G74" s="402"/>
      <c r="H74" s="404"/>
      <c r="I74" s="404"/>
      <c r="J74" s="404"/>
      <c r="K74" s="404"/>
    </row>
  </sheetData>
  <sheetProtection sort="0" autoFilter="0"/>
  <protectedRanges>
    <protectedRange sqref="B52" name="Range1_1"/>
    <protectedRange sqref="F14" name="Range1_1_2_2"/>
    <protectedRange sqref="C52" name="Range1_1_3_12"/>
    <protectedRange sqref="B17:B21" name="Range1_1_4"/>
    <protectedRange sqref="B15:C16 B23:C31 B40:C40 B32:B33 B34:C37 B38" name="Range1_6_2"/>
    <protectedRange sqref="C17 C19:C20" name="Range1_3"/>
    <protectedRange sqref="F16:F52" name="Range1_1_3_1_1"/>
    <protectedRange sqref="F15" name="Range1_1_2_2_3_2"/>
    <protectedRange sqref="B41:B51 B39" name="Range1_6_2_2"/>
    <protectedRange sqref="C51" name="Range1_6_2_2_2_1"/>
    <protectedRange sqref="C41:C50 C39" name="Range1_1_3_2"/>
    <protectedRange sqref="C21" name="Range1_1_3_4"/>
    <protectedRange sqref="C32" name="Range1_1_3_5"/>
    <protectedRange sqref="C33" name="Range1_1_3_6"/>
    <protectedRange sqref="C38" name="Range1_1_3_1"/>
    <protectedRange sqref="C18" name="Range1_1_3_3"/>
  </protectedRanges>
  <mergeCells count="22">
    <mergeCell ref="O3:P4"/>
    <mergeCell ref="B4:K4"/>
    <mergeCell ref="C57:F57"/>
    <mergeCell ref="B11:B13"/>
    <mergeCell ref="C11:C13"/>
    <mergeCell ref="D11:D13"/>
    <mergeCell ref="E11:E13"/>
    <mergeCell ref="F11:F13"/>
    <mergeCell ref="G11:G13"/>
    <mergeCell ref="I12:I13"/>
    <mergeCell ref="I66:K66"/>
    <mergeCell ref="I71:K71"/>
    <mergeCell ref="C59:F59"/>
    <mergeCell ref="G6:K6"/>
    <mergeCell ref="I65:K65"/>
    <mergeCell ref="C58:F58"/>
    <mergeCell ref="B60:K61"/>
    <mergeCell ref="H64:K64"/>
    <mergeCell ref="H11:K11"/>
    <mergeCell ref="H12:H13"/>
    <mergeCell ref="J12:J13"/>
    <mergeCell ref="K12:K13"/>
  </mergeCells>
  <phoneticPr fontId="136" type="noConversion"/>
  <conditionalFormatting sqref="C18">
    <cfRule type="cellIs" dxfId="9" priority="1" operator="equal">
      <formula>0</formula>
    </cfRule>
  </conditionalFormatting>
  <conditionalFormatting sqref="C33">
    <cfRule type="cellIs" dxfId="8" priority="6" operator="equal">
      <formula>0</formula>
    </cfRule>
  </conditionalFormatting>
  <conditionalFormatting sqref="C38:C39">
    <cfRule type="cellIs" dxfId="7" priority="2" operator="equal">
      <formula>0</formula>
    </cfRule>
  </conditionalFormatting>
  <conditionalFormatting sqref="C52">
    <cfRule type="cellIs" dxfId="6" priority="132" operator="equal">
      <formula>0</formula>
    </cfRule>
  </conditionalFormatting>
  <conditionalFormatting sqref="E1:E3 G1:G13 E5:E13 H12:I12 O13 S14:V14 E54:G54 H54:K56 E55:H55 E56:F56">
    <cfRule type="cellIs" dxfId="5" priority="1114" stopIfTrue="1" operator="equal">
      <formula>0</formula>
    </cfRule>
  </conditionalFormatting>
  <conditionalFormatting sqref="E15:E52 G15:K52 E53:K53">
    <cfRule type="cellIs" dxfId="4" priority="113" stopIfTrue="1" operator="equal">
      <formula>0</formula>
    </cfRule>
  </conditionalFormatting>
  <conditionalFormatting sqref="E14:K14">
    <cfRule type="cellIs" dxfId="3" priority="82" stopIfTrue="1" operator="equal">
      <formula>0</formula>
    </cfRule>
  </conditionalFormatting>
  <conditionalFormatting sqref="F15:F23">
    <cfRule type="cellIs" dxfId="2" priority="10" stopIfTrue="1" operator="equal">
      <formula>0</formula>
    </cfRule>
  </conditionalFormatting>
  <conditionalFormatting sqref="F25:F52">
    <cfRule type="cellIs" dxfId="1" priority="7" stopIfTrue="1" operator="equal">
      <formula>0</formula>
    </cfRule>
  </conditionalFormatting>
  <conditionalFormatting sqref="G55:G65521 E60:E65521">
    <cfRule type="cellIs" dxfId="0" priority="248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15:F16 C26:C28 F23 C34:C36 H14:K56 F25:F53" xr:uid="{00000000-0002-0000-0800-000000000000}"/>
    <dataValidation type="list" allowBlank="1" showInputMessage="1" showErrorMessage="1" errorTitle="PERINGATAN!!!" error="HARGA YANG DIPAKAI SALAH...." sqref="O3" xr:uid="{00000000-0002-0000-0800-000001000000}">
      <formula1>$U$1:$U$4</formula1>
    </dataValidation>
    <dataValidation allowBlank="1" showInputMessage="1" showErrorMessage="1" errorTitle="PERINGATAN!!!" error="HARGA YANG DIPAKAI SALAH...." sqref="Q3" xr:uid="{00000000-0002-0000-0800-000002000000}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MIFTAKHUL HUDA</cp:lastModifiedBy>
  <cp:lastPrinted>2023-08-11T05:50:27Z</cp:lastPrinted>
  <dcterms:created xsi:type="dcterms:W3CDTF">2011-02-06T11:57:38Z</dcterms:created>
  <dcterms:modified xsi:type="dcterms:W3CDTF">2024-05-06T03:56:27Z</dcterms:modified>
</cp:coreProperties>
</file>