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ftakhul.huda\Desktop\2020\01. PBPD\2024\04. APRIL 2024\22. 52554 KKO KKF SAHONO PD 2.2 KE 33KVA PULOKULON\"/>
    </mc:Choice>
  </mc:AlternateContent>
  <bookViews>
    <workbookView xWindow="0" yWindow="0" windowWidth="16815" windowHeight="7200" tabRatio="859" activeTab="8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7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RAB!$A$1:$K$80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1" l="1"/>
  <c r="J46" i="11" s="1"/>
  <c r="E46" i="11"/>
  <c r="G46" i="11"/>
  <c r="H46" i="11" l="1"/>
  <c r="I46" i="11"/>
  <c r="D33" i="11"/>
  <c r="E33" i="11"/>
  <c r="G33" i="11"/>
  <c r="G6" i="11"/>
  <c r="K46" i="11" l="1"/>
  <c r="F56" i="11" l="1"/>
  <c r="F55" i="11"/>
  <c r="F54" i="11"/>
  <c r="F53" i="11"/>
  <c r="F52" i="11"/>
  <c r="F51" i="11"/>
  <c r="F50" i="11"/>
  <c r="F49" i="11"/>
  <c r="F48" i="11"/>
  <c r="D47" i="11"/>
  <c r="J47" i="11" s="1"/>
  <c r="E47" i="11"/>
  <c r="G47" i="11"/>
  <c r="D48" i="11"/>
  <c r="J48" i="11" s="1"/>
  <c r="E48" i="11"/>
  <c r="G48" i="11"/>
  <c r="D49" i="11"/>
  <c r="H49" i="11" s="1"/>
  <c r="E49" i="11"/>
  <c r="G49" i="11"/>
  <c r="D50" i="11"/>
  <c r="H50" i="11" s="1"/>
  <c r="E50" i="11"/>
  <c r="G50" i="11"/>
  <c r="D51" i="11"/>
  <c r="J51" i="11" s="1"/>
  <c r="E51" i="11"/>
  <c r="G51" i="11"/>
  <c r="D52" i="11"/>
  <c r="J52" i="11" s="1"/>
  <c r="E52" i="11"/>
  <c r="G52" i="11"/>
  <c r="D53" i="11"/>
  <c r="H53" i="11" s="1"/>
  <c r="E53" i="11"/>
  <c r="G53" i="11"/>
  <c r="D54" i="11"/>
  <c r="J54" i="11" s="1"/>
  <c r="E54" i="11"/>
  <c r="G54" i="11"/>
  <c r="D55" i="11"/>
  <c r="J55" i="11" s="1"/>
  <c r="E55" i="11"/>
  <c r="G55" i="11"/>
  <c r="D56" i="11"/>
  <c r="E56" i="11"/>
  <c r="G56" i="11"/>
  <c r="D58" i="11"/>
  <c r="J58" i="11" s="1"/>
  <c r="E58" i="11"/>
  <c r="G58" i="11"/>
  <c r="G23" i="11"/>
  <c r="G24" i="11"/>
  <c r="G25" i="11"/>
  <c r="G26" i="11"/>
  <c r="G27" i="11"/>
  <c r="G28" i="11"/>
  <c r="G29" i="11"/>
  <c r="G30" i="11"/>
  <c r="G31" i="11"/>
  <c r="G32" i="11"/>
  <c r="G34" i="11"/>
  <c r="G35" i="11"/>
  <c r="G36" i="11"/>
  <c r="G37" i="11"/>
  <c r="G38" i="11"/>
  <c r="G39" i="11"/>
  <c r="G40" i="11"/>
  <c r="G41" i="11"/>
  <c r="G42" i="11"/>
  <c r="G43" i="11"/>
  <c r="J56" i="11" l="1"/>
  <c r="I55" i="11"/>
  <c r="I51" i="11"/>
  <c r="J50" i="11"/>
  <c r="H47" i="11"/>
  <c r="I47" i="11"/>
  <c r="I50" i="11"/>
  <c r="I58" i="11"/>
  <c r="J49" i="11"/>
  <c r="J53" i="11"/>
  <c r="H51" i="11"/>
  <c r="H58" i="11"/>
  <c r="I49" i="11"/>
  <c r="I48" i="11"/>
  <c r="I54" i="11"/>
  <c r="I56" i="11"/>
  <c r="H54" i="11"/>
  <c r="H55" i="11"/>
  <c r="I53" i="11"/>
  <c r="I52" i="11"/>
  <c r="H56" i="11"/>
  <c r="H52" i="11"/>
  <c r="H48" i="11"/>
  <c r="K54" i="11" l="1"/>
  <c r="K55" i="11"/>
  <c r="K48" i="11"/>
  <c r="K58" i="11"/>
  <c r="K50" i="11"/>
  <c r="K51" i="11"/>
  <c r="K53" i="11"/>
  <c r="K49" i="11"/>
  <c r="K47" i="11"/>
  <c r="K56" i="11"/>
  <c r="K52" i="11"/>
  <c r="E28" i="11" l="1"/>
  <c r="E29" i="11"/>
  <c r="E30" i="11"/>
  <c r="E31" i="11"/>
  <c r="E32" i="11"/>
  <c r="E34" i="11"/>
  <c r="E35" i="11"/>
  <c r="E36" i="11"/>
  <c r="E37" i="11"/>
  <c r="E38" i="11"/>
  <c r="E39" i="11"/>
  <c r="E40" i="11"/>
  <c r="E41" i="11"/>
  <c r="E42" i="11"/>
  <c r="E43" i="11"/>
  <c r="D45" i="11" l="1"/>
  <c r="I45" i="11" s="1"/>
  <c r="E45" i="11"/>
  <c r="G45" i="11"/>
  <c r="H45" i="11" l="1"/>
  <c r="J45" i="11"/>
  <c r="K45" i="11" l="1"/>
  <c r="F44" i="11" l="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6" i="11"/>
  <c r="D24" i="11" l="1"/>
  <c r="E24" i="11"/>
  <c r="D25" i="11"/>
  <c r="E25" i="11"/>
  <c r="D26" i="11"/>
  <c r="E26" i="11"/>
  <c r="D27" i="11"/>
  <c r="E27" i="11"/>
  <c r="D28" i="11"/>
  <c r="D29" i="11"/>
  <c r="D30" i="11"/>
  <c r="D31" i="11"/>
  <c r="D32" i="11"/>
  <c r="D34" i="11"/>
  <c r="D35" i="11"/>
  <c r="D36" i="11"/>
  <c r="D37" i="11"/>
  <c r="D38" i="11"/>
  <c r="D39" i="11"/>
  <c r="D40" i="11"/>
  <c r="D41" i="11"/>
  <c r="D42" i="11"/>
  <c r="D43" i="11"/>
  <c r="D44" i="11"/>
  <c r="H44" i="11" s="1"/>
  <c r="E44" i="11"/>
  <c r="G44" i="11"/>
  <c r="H33" i="11" l="1"/>
  <c r="I33" i="11"/>
  <c r="J33" i="11"/>
  <c r="I34" i="11"/>
  <c r="J34" i="11"/>
  <c r="H34" i="11"/>
  <c r="I30" i="11"/>
  <c r="J30" i="11"/>
  <c r="H30" i="11"/>
  <c r="H27" i="11"/>
  <c r="I27" i="11"/>
  <c r="J27" i="11"/>
  <c r="J41" i="11"/>
  <c r="H41" i="11"/>
  <c r="I41" i="11"/>
  <c r="H40" i="11"/>
  <c r="I40" i="11"/>
  <c r="J40" i="11"/>
  <c r="H32" i="11"/>
  <c r="I32" i="11"/>
  <c r="J32" i="11"/>
  <c r="H43" i="11"/>
  <c r="I43" i="11"/>
  <c r="J43" i="11"/>
  <c r="H39" i="11"/>
  <c r="I39" i="11"/>
  <c r="J39" i="11"/>
  <c r="H35" i="11"/>
  <c r="I35" i="11"/>
  <c r="J35" i="11"/>
  <c r="H31" i="11"/>
  <c r="I31" i="11"/>
  <c r="J31" i="11"/>
  <c r="I42" i="11"/>
  <c r="J42" i="11"/>
  <c r="H42" i="11"/>
  <c r="J37" i="11"/>
  <c r="H37" i="11"/>
  <c r="I37" i="11"/>
  <c r="J29" i="11"/>
  <c r="H29" i="11"/>
  <c r="I29" i="11"/>
  <c r="I38" i="11"/>
  <c r="J38" i="11"/>
  <c r="H38" i="11"/>
  <c r="J25" i="11"/>
  <c r="H25" i="11"/>
  <c r="I25" i="11"/>
  <c r="H36" i="11"/>
  <c r="I36" i="11"/>
  <c r="J36" i="11"/>
  <c r="H28" i="11"/>
  <c r="I28" i="11"/>
  <c r="J28" i="11"/>
  <c r="I26" i="11"/>
  <c r="J26" i="11"/>
  <c r="H26" i="11"/>
  <c r="H24" i="11"/>
  <c r="I24" i="11"/>
  <c r="J24" i="11"/>
  <c r="J44" i="11"/>
  <c r="I44" i="11"/>
  <c r="K33" i="11" l="1"/>
  <c r="K34" i="11"/>
  <c r="K28" i="11"/>
  <c r="K25" i="11"/>
  <c r="K31" i="11"/>
  <c r="K32" i="11"/>
  <c r="K37" i="11"/>
  <c r="K43" i="11"/>
  <c r="K41" i="11"/>
  <c r="K27" i="11"/>
  <c r="K38" i="11"/>
  <c r="K29" i="11"/>
  <c r="K39" i="11"/>
  <c r="K30" i="11"/>
  <c r="K24" i="11"/>
  <c r="K26" i="11"/>
  <c r="K36" i="11"/>
  <c r="K42" i="11"/>
  <c r="K35" i="11"/>
  <c r="K40" i="11"/>
  <c r="K44" i="11"/>
  <c r="D23" i="11" l="1"/>
  <c r="E23" i="11"/>
  <c r="H23" i="11" l="1"/>
  <c r="I23" i="11"/>
  <c r="J23" i="11"/>
  <c r="D15" i="11"/>
  <c r="H15" i="11" s="1"/>
  <c r="E15" i="11"/>
  <c r="G15" i="11"/>
  <c r="F22" i="11"/>
  <c r="F20" i="11"/>
  <c r="F19" i="11"/>
  <c r="F18" i="11"/>
  <c r="D16" i="11"/>
  <c r="J16" i="11" s="1"/>
  <c r="E16" i="11"/>
  <c r="G16" i="11"/>
  <c r="D17" i="11"/>
  <c r="H17" i="11" s="1"/>
  <c r="E17" i="11"/>
  <c r="G17" i="11"/>
  <c r="D18" i="11"/>
  <c r="E18" i="11"/>
  <c r="G18" i="11"/>
  <c r="D19" i="11"/>
  <c r="E19" i="11"/>
  <c r="G19" i="11"/>
  <c r="D20" i="11"/>
  <c r="J20" i="11" s="1"/>
  <c r="E20" i="11"/>
  <c r="G20" i="11"/>
  <c r="D21" i="11"/>
  <c r="J21" i="11" s="1"/>
  <c r="E21" i="11"/>
  <c r="G21" i="11"/>
  <c r="D22" i="11"/>
  <c r="I22" i="11" s="1"/>
  <c r="E22" i="11"/>
  <c r="G22" i="11"/>
  <c r="K23" i="11" l="1"/>
  <c r="I15" i="11"/>
  <c r="J15" i="11"/>
  <c r="H19" i="11"/>
  <c r="I17" i="11"/>
  <c r="I19" i="11"/>
  <c r="J17" i="11"/>
  <c r="I21" i="11"/>
  <c r="I16" i="11"/>
  <c r="H21" i="11"/>
  <c r="I20" i="11"/>
  <c r="J19" i="11"/>
  <c r="H22" i="11"/>
  <c r="J22" i="11"/>
  <c r="H18" i="11"/>
  <c r="J18" i="11"/>
  <c r="I18" i="11"/>
  <c r="H20" i="11"/>
  <c r="H16" i="11"/>
  <c r="K15" i="11" l="1"/>
  <c r="K17" i="11"/>
  <c r="K16" i="11"/>
  <c r="K19" i="11"/>
  <c r="K21" i="11"/>
  <c r="K20" i="11"/>
  <c r="K18" i="11"/>
  <c r="K22" i="11"/>
  <c r="W49" i="64"/>
  <c r="D59" i="11" l="1"/>
  <c r="I59" i="11" s="1"/>
  <c r="E59" i="11"/>
  <c r="G59" i="11"/>
  <c r="J59" i="11" l="1"/>
  <c r="H59" i="11"/>
  <c r="K59" i="11" l="1"/>
  <c r="D21" i="59" l="1"/>
  <c r="K6" i="60"/>
  <c r="D14" i="11" l="1"/>
  <c r="J14" i="11" s="1"/>
  <c r="E14" i="11"/>
  <c r="G14" i="11"/>
  <c r="K19" i="60"/>
  <c r="D19" i="60"/>
  <c r="H14" i="11" l="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D22" i="59" l="1"/>
  <c r="K8" i="60" s="1"/>
  <c r="D19" i="59"/>
  <c r="D8" i="60" s="1"/>
  <c r="D18" i="59"/>
  <c r="D7" i="60" s="1"/>
  <c r="K7" i="60"/>
  <c r="K9" i="60" s="1"/>
  <c r="K16" i="60" s="1"/>
  <c r="K18" i="60"/>
  <c r="K17" i="60"/>
  <c r="D17" i="60"/>
  <c r="D18" i="60"/>
  <c r="D20" i="60" l="1"/>
  <c r="D6" i="60"/>
  <c r="D9" i="60" s="1"/>
  <c r="K20" i="60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D60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60" i="11"/>
  <c r="D61" i="11"/>
  <c r="H61" i="11" s="1"/>
  <c r="E61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P13" i="10" s="1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 s="1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M119" i="10" s="1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 s="1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 s="1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L181" i="10" s="1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P184" i="10" s="1"/>
  <c r="J185" i="10"/>
  <c r="L185" i="10" s="1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P189" i="10" s="1"/>
  <c r="J190" i="10"/>
  <c r="L190" i="10" s="1"/>
  <c r="K190" i="10"/>
  <c r="O190" i="10"/>
  <c r="J191" i="10"/>
  <c r="L191" i="10" s="1"/>
  <c r="K191" i="10"/>
  <c r="O191" i="10"/>
  <c r="J192" i="10"/>
  <c r="K192" i="10"/>
  <c r="M192" i="10" s="1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P201" i="10" s="1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M228" i="10" s="1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M244" i="10" s="1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L256" i="10" s="1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 s="1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 s="1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 s="1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 s="1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 s="1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 s="1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 s="1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 s="1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 s="1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 s="1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 s="1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 s="1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 s="1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 s="1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 s="1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 s="1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 s="1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 s="1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 s="1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 s="1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 s="1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 s="1"/>
  <c r="K580" i="10"/>
  <c r="O580" i="10"/>
  <c r="P580" i="10" s="1"/>
  <c r="J581" i="10"/>
  <c r="L581" i="10" s="1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N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O636" i="10"/>
  <c r="P636" i="10" s="1"/>
  <c r="J637" i="10"/>
  <c r="L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N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 s="1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N699" i="10" s="1"/>
  <c r="O699" i="10"/>
  <c r="P699" i="10" s="1"/>
  <c r="J700" i="10"/>
  <c r="L700" i="10" s="1"/>
  <c r="K700" i="10"/>
  <c r="M700" i="10" s="1"/>
  <c r="O700" i="10"/>
  <c r="P700" i="10" s="1"/>
  <c r="J701" i="10"/>
  <c r="L701" i="10" s="1"/>
  <c r="N701" i="10" s="1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 s="1"/>
  <c r="O703" i="10"/>
  <c r="P703" i="10" s="1"/>
  <c r="J704" i="10"/>
  <c r="L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 s="1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 s="1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K791" i="10"/>
  <c r="M791" i="10" s="1"/>
  <c r="O791" i="10"/>
  <c r="P791" i="10" s="1"/>
  <c r="J792" i="10"/>
  <c r="L792" i="10" s="1"/>
  <c r="K792" i="10"/>
  <c r="M792" i="10" s="1"/>
  <c r="N792" i="10" s="1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K806" i="10"/>
  <c r="M806" i="10" s="1"/>
  <c r="O806" i="10"/>
  <c r="P806" i="10" s="1"/>
  <c r="J807" i="10"/>
  <c r="L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 s="1"/>
  <c r="O809" i="10"/>
  <c r="P809" i="10" s="1"/>
  <c r="J810" i="10"/>
  <c r="L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N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 s="1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K837" i="10"/>
  <c r="M837" i="10" s="1"/>
  <c r="O837" i="10"/>
  <c r="P837" i="10" s="1"/>
  <c r="J838" i="10"/>
  <c r="L838" i="10" s="1"/>
  <c r="K838" i="10"/>
  <c r="M838" i="10" s="1"/>
  <c r="O838" i="10"/>
  <c r="P838" i="10" s="1"/>
  <c r="J839" i="10"/>
  <c r="L839" i="10" s="1"/>
  <c r="K839" i="10"/>
  <c r="M839" i="10" s="1"/>
  <c r="O839" i="10"/>
  <c r="P839" i="10" s="1"/>
  <c r="J840" i="10"/>
  <c r="L840" i="10" s="1"/>
  <c r="K840" i="10"/>
  <c r="M840" i="10" s="1"/>
  <c r="N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 s="1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K854" i="10"/>
  <c r="M854" i="10" s="1"/>
  <c r="O854" i="10"/>
  <c r="P854" i="10" s="1"/>
  <c r="J855" i="10"/>
  <c r="L855" i="10" s="1"/>
  <c r="K855" i="10"/>
  <c r="M855" i="10" s="1"/>
  <c r="O855" i="10"/>
  <c r="P855" i="10" s="1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N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N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N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N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N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 s="1"/>
  <c r="J909" i="10"/>
  <c r="L909" i="10" s="1"/>
  <c r="K909" i="10"/>
  <c r="M909" i="10" s="1"/>
  <c r="O909" i="10"/>
  <c r="P909" i="10" s="1"/>
  <c r="J910" i="10"/>
  <c r="L910" i="10" s="1"/>
  <c r="K910" i="10"/>
  <c r="M910" i="10" s="1"/>
  <c r="O910" i="10"/>
  <c r="P910" i="10" s="1"/>
  <c r="J911" i="10"/>
  <c r="L911" i="10" s="1"/>
  <c r="K911" i="10"/>
  <c r="M911" i="10" s="1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N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 s="1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 s="1"/>
  <c r="N936" i="10" s="1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 s="1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 s="1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 s="1"/>
  <c r="J1033" i="10"/>
  <c r="L1033" i="10" s="1"/>
  <c r="K1033" i="10"/>
  <c r="M1033" i="10" s="1"/>
  <c r="O1033" i="10"/>
  <c r="P1033" i="10" s="1"/>
  <c r="J1034" i="10"/>
  <c r="L1034" i="10" s="1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N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 s="1"/>
  <c r="J1042" i="10"/>
  <c r="L1042" i="10" s="1"/>
  <c r="K1042" i="10"/>
  <c r="M1042" i="10" s="1"/>
  <c r="O1042" i="10"/>
  <c r="P1042" i="10" s="1"/>
  <c r="J1043" i="10"/>
  <c r="L1043" i="10" s="1"/>
  <c r="K1043" i="10"/>
  <c r="M1043" i="10" s="1"/>
  <c r="N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N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N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N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N1071" i="10" s="1"/>
  <c r="O1071" i="10"/>
  <c r="P1071" i="10" s="1"/>
  <c r="J1072" i="10"/>
  <c r="L1072" i="10" s="1"/>
  <c r="N1072" i="10" s="1"/>
  <c r="K1072" i="10"/>
  <c r="M1072" i="10" s="1"/>
  <c r="O1072" i="10"/>
  <c r="P1072" i="10" s="1"/>
  <c r="J1073" i="10"/>
  <c r="L1073" i="10" s="1"/>
  <c r="K1073" i="10"/>
  <c r="M1073" i="10" s="1"/>
  <c r="N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N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N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N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 s="1"/>
  <c r="N1091" i="10" s="1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 s="1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 s="1"/>
  <c r="O1101" i="10"/>
  <c r="P1101" i="10" s="1"/>
  <c r="J1102" i="10"/>
  <c r="L1102" i="10" s="1"/>
  <c r="K1102" i="10"/>
  <c r="M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 s="1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 s="1"/>
  <c r="K1167" i="10"/>
  <c r="M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 s="1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 s="1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 s="1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K1192" i="10"/>
  <c r="M1192" i="10" s="1"/>
  <c r="N1192" i="10" s="1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K1220" i="10"/>
  <c r="M1220" i="10" s="1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 s="1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 s="1"/>
  <c r="N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K1228" i="10"/>
  <c r="M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K1234" i="10"/>
  <c r="M1234" i="10" s="1"/>
  <c r="O1234" i="10"/>
  <c r="P1234" i="10" s="1"/>
  <c r="J1235" i="10"/>
  <c r="L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 s="1"/>
  <c r="J1241" i="10"/>
  <c r="L1241" i="10" s="1"/>
  <c r="K1241" i="10"/>
  <c r="M1241" i="10" s="1"/>
  <c r="O1241" i="10"/>
  <c r="P1241" i="10" s="1"/>
  <c r="J1242" i="10"/>
  <c r="L1242" i="10" s="1"/>
  <c r="K1242" i="10"/>
  <c r="M1242" i="10" s="1"/>
  <c r="O1242" i="10"/>
  <c r="P1242" i="10" s="1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 s="1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 s="1"/>
  <c r="K1250" i="10"/>
  <c r="M1250" i="10" s="1"/>
  <c r="O1250" i="10"/>
  <c r="P1250" i="10" s="1"/>
  <c r="J1251" i="10"/>
  <c r="L1251" i="10" s="1"/>
  <c r="K1251" i="10"/>
  <c r="M1251" i="10" s="1"/>
  <c r="O1251" i="10"/>
  <c r="P1251" i="10" s="1"/>
  <c r="J1252" i="10"/>
  <c r="L1252" i="10" s="1"/>
  <c r="K1252" i="10"/>
  <c r="M1252" i="10" s="1"/>
  <c r="O1252" i="10"/>
  <c r="P1252" i="10" s="1"/>
  <c r="J1253" i="10"/>
  <c r="L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N1260" i="10" s="1"/>
  <c r="O1260" i="10"/>
  <c r="P1260" i="10" s="1"/>
  <c r="J1261" i="10"/>
  <c r="L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N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 s="1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/>
  <c r="O1278" i="10"/>
  <c r="P1278" i="10" s="1"/>
  <c r="J1279" i="10"/>
  <c r="L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N1306" i="10" s="1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 s="1"/>
  <c r="K1312" i="10"/>
  <c r="M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K1315" i="10"/>
  <c r="M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O1334" i="10"/>
  <c r="P1334" i="10" s="1"/>
  <c r="J1335" i="10"/>
  <c r="L1335" i="10" s="1"/>
  <c r="K1335" i="10"/>
  <c r="M1335" i="10" s="1"/>
  <c r="O1335" i="10"/>
  <c r="P1335" i="10" s="1"/>
  <c r="J1336" i="10"/>
  <c r="L1336" i="10" s="1"/>
  <c r="K1336" i="10"/>
  <c r="M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K1347" i="10"/>
  <c r="M1347" i="10" s="1"/>
  <c r="O1347" i="10"/>
  <c r="P1347" i="10" s="1"/>
  <c r="J1348" i="10"/>
  <c r="L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 s="1"/>
  <c r="O1352" i="10"/>
  <c r="P1352" i="10" s="1"/>
  <c r="J1353" i="10"/>
  <c r="L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 s="1"/>
  <c r="O1374" i="10"/>
  <c r="P1374" i="10" s="1"/>
  <c r="J1375" i="10"/>
  <c r="L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N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K1431" i="10"/>
  <c r="M1431" i="10" s="1"/>
  <c r="N1431" i="10" s="1"/>
  <c r="O1431" i="10"/>
  <c r="P1431" i="10" s="1"/>
  <c r="J1432" i="10"/>
  <c r="L1432" i="10" s="1"/>
  <c r="K1432" i="10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N1454" i="10" s="1"/>
  <c r="K1454" i="10"/>
  <c r="M1454" i="10" s="1"/>
  <c r="O1454" i="10"/>
  <c r="P1454" i="10" s="1"/>
  <c r="N739" i="10"/>
  <c r="N874" i="10"/>
  <c r="N857" i="10"/>
  <c r="N1070" i="10"/>
  <c r="N700" i="10"/>
  <c r="N775" i="10"/>
  <c r="N965" i="10"/>
  <c r="N960" i="10"/>
  <c r="N944" i="10"/>
  <c r="N676" i="10"/>
  <c r="N824" i="10"/>
  <c r="N822" i="10"/>
  <c r="N723" i="10"/>
  <c r="N973" i="10"/>
  <c r="N968" i="10"/>
  <c r="N956" i="10"/>
  <c r="N751" i="10"/>
  <c r="N661" i="10"/>
  <c r="N912" i="10"/>
  <c r="N1124" i="10"/>
  <c r="N970" i="10"/>
  <c r="N952" i="10"/>
  <c r="N863" i="10"/>
  <c r="N838" i="10"/>
  <c r="N831" i="10"/>
  <c r="N664" i="10"/>
  <c r="N986" i="10"/>
  <c r="N922" i="10"/>
  <c r="N921" i="10"/>
  <c r="N908" i="10"/>
  <c r="N892" i="10"/>
  <c r="N884" i="10"/>
  <c r="N763" i="10"/>
  <c r="N645" i="10"/>
  <c r="N993" i="10"/>
  <c r="N964" i="10"/>
  <c r="N1085" i="10"/>
  <c r="N1053" i="10"/>
  <c r="N1045" i="10"/>
  <c r="N989" i="10"/>
  <c r="N977" i="10"/>
  <c r="N937" i="10"/>
  <c r="N845" i="10"/>
  <c r="N813" i="10"/>
  <c r="N925" i="10"/>
  <c r="N909" i="10"/>
  <c r="N896" i="10"/>
  <c r="N712" i="10"/>
  <c r="N689" i="10"/>
  <c r="N681" i="10"/>
  <c r="N693" i="10"/>
  <c r="N677" i="10"/>
  <c r="N668" i="10"/>
  <c r="N657" i="10"/>
  <c r="N649" i="10"/>
  <c r="L207" i="10"/>
  <c r="O7" i="10"/>
  <c r="P188" i="10"/>
  <c r="G9" i="39"/>
  <c r="G6" i="39"/>
  <c r="C2" i="41"/>
  <c r="J7" i="10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K14" i="29" s="1"/>
  <c r="I14" i="29"/>
  <c r="H14" i="29"/>
  <c r="G14" i="29"/>
  <c r="G15" i="29"/>
  <c r="C2" i="29"/>
  <c r="N1464" i="10"/>
  <c r="N1463" i="10"/>
  <c r="G61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68" i="11"/>
  <c r="I1220" i="10"/>
  <c r="I1219" i="10"/>
  <c r="I9" i="10"/>
  <c r="P191" i="10"/>
  <c r="P193" i="10"/>
  <c r="P190" i="10"/>
  <c r="P7" i="10"/>
  <c r="P192" i="10"/>
  <c r="P195" i="10"/>
  <c r="P194" i="10"/>
  <c r="L128" i="10"/>
  <c r="L108" i="10"/>
  <c r="L111" i="10"/>
  <c r="L204" i="10"/>
  <c r="L203" i="10"/>
  <c r="L126" i="10"/>
  <c r="L200" i="10"/>
  <c r="L176" i="10"/>
  <c r="L205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206" i="10"/>
  <c r="L129" i="10"/>
  <c r="L247" i="10"/>
  <c r="N1155" i="10"/>
  <c r="N1131" i="10"/>
  <c r="N1099" i="10"/>
  <c r="G8" i="39"/>
  <c r="I107" i="10"/>
  <c r="I1408" i="10"/>
  <c r="I1411" i="10"/>
  <c r="I1414" i="10"/>
  <c r="M120" i="10"/>
  <c r="M141" i="10"/>
  <c r="M229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432" i="10"/>
  <c r="M118" i="10"/>
  <c r="M1413" i="10"/>
  <c r="M222" i="10"/>
  <c r="M225" i="10"/>
  <c r="P80" i="10"/>
  <c r="N1298" i="10"/>
  <c r="N1096" i="10"/>
  <c r="G8" i="29"/>
  <c r="N1359" i="10"/>
  <c r="N1209" i="10"/>
  <c r="N1208" i="10"/>
  <c r="N1060" i="10"/>
  <c r="N1003" i="10"/>
  <c r="N1370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39" i="10"/>
  <c r="N923" i="10"/>
  <c r="N916" i="10"/>
  <c r="N887" i="10"/>
  <c r="N867" i="10"/>
  <c r="N835" i="10"/>
  <c r="N870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02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P202" i="10"/>
  <c r="N1262" i="10"/>
  <c r="N1252" i="10"/>
  <c r="N1238" i="10"/>
  <c r="L70" i="10"/>
  <c r="N70" i="10" s="1"/>
  <c r="L9" i="10"/>
  <c r="N1386" i="10"/>
  <c r="N1326" i="10"/>
  <c r="N1276" i="10"/>
  <c r="N1185" i="10"/>
  <c r="N1139" i="10"/>
  <c r="L86" i="10"/>
  <c r="N86" i="10" s="1"/>
  <c r="L45" i="10"/>
  <c r="L91" i="10"/>
  <c r="N91" i="10" s="1"/>
  <c r="N1237" i="10"/>
  <c r="N1164" i="10"/>
  <c r="N1145" i="10"/>
  <c r="N1144" i="10"/>
  <c r="N1041" i="10"/>
  <c r="N972" i="10"/>
  <c r="N851" i="10"/>
  <c r="N842" i="10"/>
  <c r="N1318" i="10"/>
  <c r="N1254" i="10"/>
  <c r="N1163" i="10"/>
  <c r="N1111" i="10"/>
  <c r="N1048" i="10"/>
  <c r="N1012" i="10"/>
  <c r="N903" i="10"/>
  <c r="N871" i="10"/>
  <c r="N862" i="10"/>
  <c r="N860" i="10"/>
  <c r="N827" i="10"/>
  <c r="N818" i="10"/>
  <c r="N817" i="10"/>
  <c r="N812" i="10"/>
  <c r="N947" i="10"/>
  <c r="N918" i="10"/>
  <c r="N917" i="10"/>
  <c r="N915" i="10"/>
  <c r="N885" i="10"/>
  <c r="N883" i="10"/>
  <c r="N843" i="10"/>
  <c r="N834" i="10"/>
  <c r="N833" i="10"/>
  <c r="N794" i="10"/>
  <c r="N790" i="10"/>
  <c r="N786" i="10"/>
  <c r="N782" i="10"/>
  <c r="N778" i="10"/>
  <c r="N774" i="10"/>
  <c r="N766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59" i="10"/>
  <c r="N943" i="10"/>
  <c r="N927" i="10"/>
  <c r="N920" i="10"/>
  <c r="N904" i="10"/>
  <c r="N895" i="10"/>
  <c r="N852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89" i="10"/>
  <c r="N788" i="10"/>
  <c r="N785" i="10"/>
  <c r="N784" i="10"/>
  <c r="N781" i="10"/>
  <c r="N780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56" i="10"/>
  <c r="N997" i="10"/>
  <c r="N1186" i="10"/>
  <c r="N1166" i="10"/>
  <c r="L208" i="10"/>
  <c r="L257" i="10"/>
  <c r="L242" i="10"/>
  <c r="L269" i="10"/>
  <c r="L240" i="10"/>
  <c r="L93" i="10"/>
  <c r="N93" i="10" s="1"/>
  <c r="L233" i="10"/>
  <c r="L241" i="10"/>
  <c r="L268" i="10"/>
  <c r="L235" i="10"/>
  <c r="N1270" i="10"/>
  <c r="N1121" i="10"/>
  <c r="N1297" i="10"/>
  <c r="N1173" i="10"/>
  <c r="N1272" i="10"/>
  <c r="N1129" i="10"/>
  <c r="N1128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02" i="10"/>
  <c r="N1302" i="10"/>
  <c r="N1257" i="10"/>
  <c r="N1249" i="10"/>
  <c r="N1240" i="10"/>
  <c r="N1160" i="10"/>
  <c r="N1159" i="10"/>
  <c r="N1115" i="10"/>
  <c r="N1035" i="10"/>
  <c r="N1034" i="10"/>
  <c r="N994" i="10"/>
  <c r="P10" i="10"/>
  <c r="P203" i="10"/>
  <c r="P198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 s="1"/>
  <c r="M198" i="10"/>
  <c r="N198" i="10" s="1"/>
  <c r="M1435" i="10"/>
  <c r="M231" i="10"/>
  <c r="L172" i="29"/>
  <c r="L42" i="39"/>
  <c r="B171" i="29" l="1"/>
  <c r="B41" i="39"/>
  <c r="N1308" i="10"/>
  <c r="N1279" i="10"/>
  <c r="N1261" i="10"/>
  <c r="N1090" i="10"/>
  <c r="N1086" i="10"/>
  <c r="N1054" i="10"/>
  <c r="N1050" i="10"/>
  <c r="N1046" i="10"/>
  <c r="N659" i="10"/>
  <c r="N941" i="10"/>
  <c r="N806" i="10"/>
  <c r="N802" i="10"/>
  <c r="N798" i="10"/>
  <c r="N777" i="10"/>
  <c r="N704" i="10"/>
  <c r="N122" i="10"/>
  <c r="N910" i="10"/>
  <c r="N905" i="10"/>
  <c r="N901" i="10"/>
  <c r="N897" i="10"/>
  <c r="N893" i="10"/>
  <c r="N880" i="10"/>
  <c r="N876" i="10"/>
  <c r="N872" i="10"/>
  <c r="N868" i="10"/>
  <c r="N864" i="10"/>
  <c r="N828" i="10"/>
  <c r="N799" i="10"/>
  <c r="N770" i="10"/>
  <c r="N698" i="10"/>
  <c r="N1336" i="10"/>
  <c r="N1335" i="10"/>
  <c r="N1331" i="10"/>
  <c r="N1327" i="10"/>
  <c r="N1223" i="10"/>
  <c r="N1218" i="10"/>
  <c r="N1214" i="10"/>
  <c r="N1211" i="10"/>
  <c r="N1210" i="10"/>
  <c r="N1207" i="10"/>
  <c r="N1167" i="10"/>
  <c r="N1113" i="10"/>
  <c r="N1112" i="10"/>
  <c r="N1109" i="10"/>
  <c r="N1103" i="10"/>
  <c r="N983" i="10"/>
  <c r="N975" i="10"/>
  <c r="N974" i="10"/>
  <c r="N971" i="10"/>
  <c r="N967" i="10"/>
  <c r="N966" i="10"/>
  <c r="N963" i="10"/>
  <c r="N962" i="10"/>
  <c r="N958" i="10"/>
  <c r="N954" i="10"/>
  <c r="N949" i="10"/>
  <c r="N946" i="10"/>
  <c r="N945" i="10"/>
  <c r="N940" i="10"/>
  <c r="N848" i="10"/>
  <c r="N1346" i="10"/>
  <c r="N1334" i="10"/>
  <c r="N1319" i="10"/>
  <c r="N1220" i="10"/>
  <c r="N1174" i="10"/>
  <c r="N1119" i="10"/>
  <c r="N1102" i="10"/>
  <c r="N906" i="10"/>
  <c r="N894" i="10"/>
  <c r="N890" i="10"/>
  <c r="N886" i="10"/>
  <c r="N108" i="10"/>
  <c r="N1245" i="10"/>
  <c r="N706" i="10"/>
  <c r="L31" i="10"/>
  <c r="N31" i="10" s="1"/>
  <c r="L90" i="10"/>
  <c r="N90" i="10" s="1"/>
  <c r="N1419" i="10"/>
  <c r="N1241" i="10"/>
  <c r="N1143" i="10"/>
  <c r="N1132" i="10"/>
  <c r="N1101" i="10"/>
  <c r="N984" i="10"/>
  <c r="N820" i="10"/>
  <c r="N665" i="10"/>
  <c r="N1449" i="10"/>
  <c r="N1394" i="10"/>
  <c r="N1315" i="10"/>
  <c r="N1300" i="10"/>
  <c r="N1253" i="10"/>
  <c r="N1242" i="10"/>
  <c r="N1228" i="10"/>
  <c r="N1227" i="10"/>
  <c r="N1130" i="10"/>
  <c r="N1020" i="10"/>
  <c r="N911" i="10"/>
  <c r="N856" i="10"/>
  <c r="N855" i="10"/>
  <c r="N854" i="10"/>
  <c r="N125" i="10"/>
  <c r="L228" i="10"/>
  <c r="N228" i="10" s="1"/>
  <c r="L137" i="10"/>
  <c r="N137" i="10" s="1"/>
  <c r="L232" i="10"/>
  <c r="L222" i="10"/>
  <c r="N222" i="10" s="1"/>
  <c r="L217" i="10"/>
  <c r="N217" i="10" s="1"/>
  <c r="L117" i="10"/>
  <c r="N117" i="10" s="1"/>
  <c r="L141" i="10"/>
  <c r="N141" i="10" s="1"/>
  <c r="L146" i="10"/>
  <c r="N146" i="10" s="1"/>
  <c r="L120" i="10"/>
  <c r="N120" i="10" s="1"/>
  <c r="L85" i="10"/>
  <c r="N85" i="10" s="1"/>
  <c r="L186" i="10"/>
  <c r="N186" i="10" s="1"/>
  <c r="L80" i="10"/>
  <c r="N80" i="10" s="1"/>
  <c r="L29" i="10"/>
  <c r="N29" i="10" s="1"/>
  <c r="L224" i="10"/>
  <c r="N224" i="10" s="1"/>
  <c r="L123" i="10"/>
  <c r="N123" i="10" s="1"/>
  <c r="L237" i="10"/>
  <c r="N1360" i="10"/>
  <c r="N1278" i="10"/>
  <c r="N1235" i="10"/>
  <c r="L225" i="10"/>
  <c r="N225" i="10" s="1"/>
  <c r="L246" i="10"/>
  <c r="L135" i="10"/>
  <c r="N135" i="10" s="1"/>
  <c r="N1375" i="10"/>
  <c r="N1367" i="10"/>
  <c r="N1363" i="10"/>
  <c r="N1348" i="10"/>
  <c r="N1347" i="10"/>
  <c r="N1329" i="10"/>
  <c r="N1304" i="10"/>
  <c r="N1285" i="10"/>
  <c r="N1269" i="10"/>
  <c r="N1215" i="10"/>
  <c r="N1212" i="10"/>
  <c r="N1122" i="10"/>
  <c r="N1093" i="10"/>
  <c r="N898" i="10"/>
  <c r="N846" i="10"/>
  <c r="N837" i="10"/>
  <c r="N807" i="10"/>
  <c r="N791" i="10"/>
  <c r="N765" i="10"/>
  <c r="N761" i="10"/>
  <c r="N757" i="10"/>
  <c r="N745" i="10"/>
  <c r="N722" i="10"/>
  <c r="N637" i="10"/>
  <c r="N1403" i="10"/>
  <c r="N1399" i="10"/>
  <c r="N1365" i="10"/>
  <c r="N1361" i="10"/>
  <c r="N1313" i="10"/>
  <c r="N1303" i="10"/>
  <c r="N1284" i="10"/>
  <c r="N1277" i="10"/>
  <c r="N1234" i="10"/>
  <c r="N1229" i="10"/>
  <c r="N1057" i="10"/>
  <c r="N900" i="10"/>
  <c r="N810" i="10"/>
  <c r="N685" i="10"/>
  <c r="N636" i="10"/>
  <c r="N1374" i="10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60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N1435" i="10"/>
  <c r="C313" i="29"/>
  <c r="D313" i="29" s="1"/>
  <c r="C256" i="29"/>
  <c r="D256" i="29" s="1"/>
  <c r="E256" i="29" s="1"/>
  <c r="C247" i="29"/>
  <c r="D247" i="29" s="1"/>
  <c r="F247" i="29" s="1"/>
  <c r="C271" i="29"/>
  <c r="D271" i="29" s="1"/>
  <c r="E271" i="29" s="1"/>
  <c r="C308" i="29"/>
  <c r="D308" i="29" s="1"/>
  <c r="E308" i="29" s="1"/>
  <c r="C273" i="29"/>
  <c r="D273" i="29" s="1"/>
  <c r="F273" i="29" s="1"/>
  <c r="C245" i="29"/>
  <c r="D245" i="29" s="1"/>
  <c r="F245" i="29" s="1"/>
  <c r="C289" i="29"/>
  <c r="D289" i="29" s="1"/>
  <c r="E289" i="29" s="1"/>
  <c r="C284" i="29"/>
  <c r="D284" i="29" s="1"/>
  <c r="E284" i="29" s="1"/>
  <c r="C266" i="29"/>
  <c r="D266" i="29" s="1"/>
  <c r="E266" i="29" s="1"/>
  <c r="C268" i="29"/>
  <c r="D268" i="29" s="1"/>
  <c r="F268" i="29" s="1"/>
  <c r="C302" i="29"/>
  <c r="D302" i="29" s="1"/>
  <c r="E302" i="29" s="1"/>
  <c r="N9" i="10"/>
  <c r="C228" i="29"/>
  <c r="D228" i="29" s="1"/>
  <c r="E228" i="29" s="1"/>
  <c r="C299" i="29"/>
  <c r="D299" i="29" s="1"/>
  <c r="F299" i="29" s="1"/>
  <c r="C316" i="29"/>
  <c r="D316" i="29" s="1"/>
  <c r="E316" i="29" s="1"/>
  <c r="C250" i="29"/>
  <c r="D250" i="29" s="1"/>
  <c r="E250" i="29" s="1"/>
  <c r="C261" i="29"/>
  <c r="D261" i="29" s="1"/>
  <c r="F261" i="29" s="1"/>
  <c r="C264" i="29"/>
  <c r="D264" i="29" s="1"/>
  <c r="F264" i="29" s="1"/>
  <c r="C270" i="29"/>
  <c r="D270" i="29" s="1"/>
  <c r="E270" i="29" s="1"/>
  <c r="C298" i="29"/>
  <c r="D298" i="29" s="1"/>
  <c r="E298" i="29" s="1"/>
  <c r="C293" i="29"/>
  <c r="D293" i="29" s="1"/>
  <c r="E293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61" i="11"/>
  <c r="I61" i="11"/>
  <c r="C294" i="29" l="1"/>
  <c r="D294" i="29" s="1"/>
  <c r="E294" i="29" s="1"/>
  <c r="C246" i="29"/>
  <c r="D246" i="29" s="1"/>
  <c r="E246" i="29" s="1"/>
  <c r="C236" i="29"/>
  <c r="D236" i="29" s="1"/>
  <c r="F236" i="29" s="1"/>
  <c r="C235" i="29"/>
  <c r="D235" i="29" s="1"/>
  <c r="E235" i="29" s="1"/>
  <c r="C317" i="29"/>
  <c r="D317" i="29" s="1"/>
  <c r="E317" i="29" s="1"/>
  <c r="C296" i="29"/>
  <c r="D296" i="29" s="1"/>
  <c r="E296" i="29" s="1"/>
  <c r="C314" i="29"/>
  <c r="D314" i="29" s="1"/>
  <c r="E314" i="29" s="1"/>
  <c r="C277" i="29"/>
  <c r="D277" i="29" s="1"/>
  <c r="F277" i="29" s="1"/>
  <c r="C243" i="29"/>
  <c r="D243" i="29" s="1"/>
  <c r="F243" i="29" s="1"/>
  <c r="C267" i="29"/>
  <c r="D267" i="29" s="1"/>
  <c r="F267" i="29" s="1"/>
  <c r="C227" i="29"/>
  <c r="D227" i="29" s="1"/>
  <c r="F227" i="29" s="1"/>
  <c r="C279" i="29"/>
  <c r="D279" i="29" s="1"/>
  <c r="E279" i="29" s="1"/>
  <c r="C254" i="29"/>
  <c r="D254" i="29" s="1"/>
  <c r="E254" i="29" s="1"/>
  <c r="C244" i="29"/>
  <c r="D244" i="29" s="1"/>
  <c r="E244" i="29" s="1"/>
  <c r="C280" i="29"/>
  <c r="D280" i="29" s="1"/>
  <c r="F280" i="29" s="1"/>
  <c r="C300" i="29"/>
  <c r="D300" i="29" s="1"/>
  <c r="F300" i="29" s="1"/>
  <c r="C285" i="29"/>
  <c r="D285" i="29" s="1"/>
  <c r="F285" i="29" s="1"/>
  <c r="C292" i="29"/>
  <c r="D292" i="29" s="1"/>
  <c r="E292" i="29" s="1"/>
  <c r="C274" i="29"/>
  <c r="D274" i="29" s="1"/>
  <c r="E274" i="29" s="1"/>
  <c r="C324" i="29"/>
  <c r="D324" i="29" s="1"/>
  <c r="F324" i="29" s="1"/>
  <c r="C263" i="29"/>
  <c r="D263" i="29" s="1"/>
  <c r="E263" i="29" s="1"/>
  <c r="C287" i="29"/>
  <c r="D287" i="29" s="1"/>
  <c r="E287" i="29" s="1"/>
  <c r="C278" i="29"/>
  <c r="D278" i="29" s="1"/>
  <c r="E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18" i="29"/>
  <c r="D318" i="29" s="1"/>
  <c r="E318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E249" i="29" s="1"/>
  <c r="C303" i="29"/>
  <c r="D303" i="29" s="1"/>
  <c r="E303" i="29" s="1"/>
  <c r="C321" i="29"/>
  <c r="D321" i="29" s="1"/>
  <c r="F321" i="29" s="1"/>
  <c r="C229" i="29"/>
  <c r="D229" i="29" s="1"/>
  <c r="E229" i="29" s="1"/>
  <c r="C286" i="29"/>
  <c r="D286" i="29" s="1"/>
  <c r="E286" i="29" s="1"/>
  <c r="C234" i="29"/>
  <c r="D234" i="29" s="1"/>
  <c r="E234" i="29" s="1"/>
  <c r="C282" i="29"/>
  <c r="D282" i="29" s="1"/>
  <c r="F282" i="29" s="1"/>
  <c r="C265" i="29"/>
  <c r="D265" i="29" s="1"/>
  <c r="F265" i="29" s="1"/>
  <c r="C305" i="29"/>
  <c r="D305" i="29" s="1"/>
  <c r="E305" i="29" s="1"/>
  <c r="C260" i="29"/>
  <c r="D260" i="29" s="1"/>
  <c r="F260" i="29" s="1"/>
  <c r="C304" i="29"/>
  <c r="D304" i="29" s="1"/>
  <c r="E304" i="29" s="1"/>
  <c r="C311" i="29"/>
  <c r="D311" i="29" s="1"/>
  <c r="F311" i="29" s="1"/>
  <c r="C239" i="29"/>
  <c r="D239" i="29" s="1"/>
  <c r="E239" i="29" s="1"/>
  <c r="C233" i="29"/>
  <c r="D233" i="29" s="1"/>
  <c r="E233" i="29" s="1"/>
  <c r="C288" i="29"/>
  <c r="D288" i="29" s="1"/>
  <c r="F288" i="29" s="1"/>
  <c r="C232" i="29"/>
  <c r="D232" i="29" s="1"/>
  <c r="E232" i="29" s="1"/>
  <c r="C306" i="29"/>
  <c r="D306" i="29" s="1"/>
  <c r="F306" i="29" s="1"/>
  <c r="C310" i="29"/>
  <c r="D310" i="29" s="1"/>
  <c r="E310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E313" i="29"/>
  <c r="E247" i="29"/>
  <c r="F302" i="29"/>
  <c r="F284" i="29"/>
  <c r="F266" i="29"/>
  <c r="E245" i="29"/>
  <c r="F289" i="29"/>
  <c r="E299" i="29"/>
  <c r="E268" i="29"/>
  <c r="E273" i="29"/>
  <c r="F308" i="29"/>
  <c r="E264" i="29"/>
  <c r="E261" i="29"/>
  <c r="F270" i="29"/>
  <c r="E276" i="29"/>
  <c r="F256" i="29"/>
  <c r="E251" i="29"/>
  <c r="F250" i="29"/>
  <c r="F298" i="29"/>
  <c r="F271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E8" i="54"/>
  <c r="L8" i="54" s="1"/>
  <c r="M8" i="54" s="1"/>
  <c r="I9" i="54"/>
  <c r="H9" i="54"/>
  <c r="C10" i="54"/>
  <c r="D9" i="54"/>
  <c r="K36" i="39"/>
  <c r="K61" i="11"/>
  <c r="E236" i="29" l="1"/>
  <c r="J60" i="11"/>
  <c r="K60" i="11" s="1"/>
  <c r="E267" i="29"/>
  <c r="F278" i="29"/>
  <c r="E227" i="29"/>
  <c r="F246" i="29"/>
  <c r="F287" i="29"/>
  <c r="E309" i="29"/>
  <c r="F274" i="29"/>
  <c r="E280" i="29"/>
  <c r="F315" i="29"/>
  <c r="F235" i="29"/>
  <c r="F224" i="29"/>
  <c r="E288" i="29"/>
  <c r="F249" i="29"/>
  <c r="E277" i="29"/>
  <c r="F275" i="29"/>
  <c r="E324" i="29"/>
  <c r="E321" i="29"/>
  <c r="F305" i="29"/>
  <c r="F286" i="29"/>
  <c r="F279" i="29"/>
  <c r="E300" i="29"/>
  <c r="E306" i="29"/>
  <c r="F240" i="29"/>
  <c r="E282" i="29"/>
  <c r="F304" i="29"/>
  <c r="F253" i="29"/>
  <c r="F310" i="29"/>
  <c r="F234" i="29"/>
  <c r="F254" i="29"/>
  <c r="E252" i="29"/>
  <c r="F318" i="29"/>
  <c r="F263" i="29"/>
  <c r="F303" i="29"/>
  <c r="E285" i="29"/>
  <c r="F229" i="29"/>
  <c r="F232" i="29"/>
  <c r="E311" i="29"/>
  <c r="E281" i="29"/>
  <c r="F283" i="29"/>
  <c r="E260" i="29"/>
  <c r="E265" i="29"/>
  <c r="E243" i="29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63" i="11"/>
  <c r="H64" i="11" s="1"/>
  <c r="I63" i="11"/>
  <c r="I64" i="11" s="1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F353" i="29"/>
  <c r="E350" i="29"/>
  <c r="F341" i="29"/>
  <c r="E341" i="29"/>
  <c r="E327" i="29"/>
  <c r="E338" i="29"/>
  <c r="E335" i="29"/>
  <c r="E355" i="29"/>
  <c r="F340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93" i="29" l="1"/>
  <c r="F294" i="29"/>
  <c r="F350" i="29"/>
  <c r="F292" i="29"/>
  <c r="F244" i="29"/>
  <c r="F291" i="29"/>
  <c r="F317" i="29"/>
  <c r="F62" i="39"/>
  <c r="F337" i="29"/>
  <c r="F59" i="39"/>
  <c r="F313" i="29"/>
  <c r="F228" i="29"/>
  <c r="F290" i="29"/>
  <c r="F230" i="29"/>
  <c r="F355" i="29"/>
  <c r="F296" i="29"/>
  <c r="F65" i="39"/>
  <c r="F361" i="29"/>
  <c r="F327" i="29"/>
  <c r="F314" i="29"/>
  <c r="F336" i="29"/>
  <c r="F334" i="29"/>
  <c r="F36" i="39"/>
  <c r="F226" i="29"/>
  <c r="F239" i="29"/>
  <c r="F346" i="29"/>
  <c r="F351" i="29"/>
  <c r="F323" i="29"/>
  <c r="A12" i="54"/>
  <c r="O11" i="54"/>
  <c r="F347" i="29"/>
  <c r="F233" i="29"/>
  <c r="F312" i="29"/>
  <c r="H65" i="11"/>
  <c r="I65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J16" i="29" s="1"/>
  <c r="K63" i="11"/>
  <c r="K64" i="11" s="1"/>
  <c r="F16" i="29"/>
  <c r="F17" i="39"/>
  <c r="C16" i="39"/>
  <c r="D16" i="39" s="1"/>
  <c r="J16" i="39" s="1"/>
  <c r="F16" i="39"/>
  <c r="C17" i="39"/>
  <c r="G17" i="39" s="1"/>
  <c r="A13" i="54"/>
  <c r="O12" i="54"/>
  <c r="C17" i="29"/>
  <c r="F18" i="29"/>
  <c r="F17" i="29"/>
  <c r="C18" i="29"/>
  <c r="J63" i="11"/>
  <c r="J64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I16" i="29" l="1"/>
  <c r="G16" i="29"/>
  <c r="H16" i="29" s="1"/>
  <c r="B16" i="29"/>
  <c r="E16" i="29" s="1"/>
  <c r="K65" i="11"/>
  <c r="B66" i="11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65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F814" i="41"/>
  <c r="E1053" i="41"/>
  <c r="E976" i="41"/>
  <c r="E1291" i="41"/>
  <c r="E982" i="41"/>
  <c r="E1049" i="41"/>
  <c r="E934" i="41"/>
  <c r="E1237" i="41"/>
  <c r="E1121" i="41"/>
  <c r="E1006" i="41"/>
  <c r="E1218" i="41"/>
  <c r="F80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F830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F805" i="41"/>
  <c r="E805" i="41"/>
  <c r="E910" i="41"/>
  <c r="E1229" i="41"/>
  <c r="E774" i="41"/>
  <c r="F774" i="41"/>
  <c r="E715" i="4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F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53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851" i="41" l="1"/>
  <c r="F783" i="41"/>
  <c r="F784" i="41"/>
  <c r="F840" i="41"/>
  <c r="F782" i="41"/>
  <c r="K16" i="29"/>
  <c r="F734" i="41"/>
  <c r="F781" i="41"/>
  <c r="F807" i="41"/>
  <c r="F827" i="41"/>
  <c r="D10" i="59"/>
  <c r="F7" i="54" s="1"/>
  <c r="F803" i="41"/>
  <c r="F718" i="41"/>
  <c r="F780" i="41"/>
  <c r="F786" i="41"/>
  <c r="F720" i="41"/>
  <c r="F852" i="41"/>
  <c r="F845" i="41"/>
  <c r="F817" i="41"/>
  <c r="F804" i="41"/>
  <c r="F826" i="41"/>
  <c r="F824" i="41"/>
  <c r="K16" i="39"/>
  <c r="K35" i="39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D11" i="59" l="1"/>
  <c r="G8" i="54" s="1"/>
  <c r="J8" i="54" s="1"/>
  <c r="N8" i="54" s="1"/>
  <c r="P8" i="54" s="1"/>
  <c r="K17" i="39"/>
  <c r="O15" i="54"/>
  <c r="A16" i="54"/>
  <c r="K28" i="39"/>
  <c r="K24" i="39"/>
  <c r="F12" i="41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C16" i="54"/>
  <c r="D15" i="54"/>
  <c r="E14" i="54"/>
  <c r="G30" i="54" l="1"/>
  <c r="G31" i="54"/>
  <c r="G19" i="54"/>
  <c r="G17" i="54"/>
  <c r="G26" i="54"/>
  <c r="G22" i="54"/>
  <c r="G16" i="54"/>
  <c r="G20" i="54"/>
  <c r="G9" i="54"/>
  <c r="J9" i="54" s="1"/>
  <c r="N9" i="54" s="1"/>
  <c r="P9" i="54" s="1"/>
  <c r="G18" i="54"/>
  <c r="G32" i="54"/>
  <c r="G15" i="54"/>
  <c r="J15" i="54" s="1"/>
  <c r="G27" i="54"/>
  <c r="G7" i="54"/>
  <c r="J7" i="54" s="1"/>
  <c r="N7" i="54" s="1"/>
  <c r="P7" i="54" s="1"/>
  <c r="Q7" i="54" s="1"/>
  <c r="S7" i="54" s="1"/>
  <c r="G13" i="54"/>
  <c r="J13" i="54" s="1"/>
  <c r="N13" i="54" s="1"/>
  <c r="P13" i="54" s="1"/>
  <c r="G29" i="54"/>
  <c r="G21" i="54"/>
  <c r="G28" i="54"/>
  <c r="G11" i="54"/>
  <c r="J11" i="54" s="1"/>
  <c r="N11" i="54" s="1"/>
  <c r="P11" i="54" s="1"/>
  <c r="G25" i="54"/>
  <c r="G12" i="54"/>
  <c r="J12" i="54" s="1"/>
  <c r="N12" i="54" s="1"/>
  <c r="P12" i="54" s="1"/>
  <c r="G10" i="54"/>
  <c r="J10" i="54" s="1"/>
  <c r="N10" i="54" s="1"/>
  <c r="P10" i="54" s="1"/>
  <c r="G24" i="54"/>
  <c r="G14" i="54"/>
  <c r="J14" i="54" s="1"/>
  <c r="G23" i="54"/>
  <c r="G13" i="4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D16" i="54"/>
  <c r="C17" i="54"/>
  <c r="Q8" i="54" l="1"/>
  <c r="Q9" i="54" s="1"/>
  <c r="N14" i="54"/>
  <c r="P14" i="54" s="1"/>
  <c r="I13" i="4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>
  <authors>
    <author>NEILA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NEILA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NEILA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>
  <authors>
    <author>muhamat.suropati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A11" authorId="0" shapeId="0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<sst xmlns="http://schemas.openxmlformats.org/spreadsheetml/2006/main" count="4726" uniqueCount="1628">
  <si>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</si>
  <si>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</si>
  <si>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</si>
  <si>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</si>
  <si>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</si>
  <si>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</si>
  <si>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</si>
  <si>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</si>
  <si>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</si>
  <si>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</si>
  <si>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</si>
  <si>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</si>
  <si>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</si>
  <si>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</si>
  <si>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</si>
  <si>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</si>
  <si>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</si>
  <si>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</si>
  <si>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</si>
  <si>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</si>
  <si>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</si>
  <si>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</si>
  <si>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</si>
  <si>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</si>
  <si>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</si>
  <si>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</si>
  <si>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</si>
  <si>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</si>
  <si>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</si>
  <si>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</si>
  <si>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</si>
  <si>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</si>
  <si>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</si>
  <si>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</si>
  <si>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</si>
  <si>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</si>
  <si>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</si>
  <si>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</si>
  <si>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</si>
  <si>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</si>
  <si>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</si>
  <si>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</si>
  <si>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</si>
  <si>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</si>
  <si>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</si>
  <si>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</si>
  <si>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</si>
  <si>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</si>
  <si>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</si>
  <si>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</si>
  <si>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</si>
  <si>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</si>
  <si>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</si>
  <si>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</si>
  <si>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</si>
  <si>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</si>
  <si>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</si>
  <si>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</si>
  <si>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</si>
  <si>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</si>
  <si>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</si>
  <si>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</si>
  <si>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</si>
  <si>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</si>
  <si>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</si>
  <si>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</si>
  <si>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</si>
  <si>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</si>
  <si>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</si>
  <si>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</si>
  <si>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</si>
  <si>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</si>
  <si>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</si>
  <si>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</si>
  <si>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</si>
  <si>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</si>
  <si>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</si>
  <si>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</si>
  <si>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</si>
  <si>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</si>
  <si>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</si>
  <si>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</si>
  <si>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</si>
  <si>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</si>
  <si>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</si>
  <si>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</si>
  <si>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</si>
  <si>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</si>
  <si>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</si>
  <si>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</si>
  <si>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</si>
  <si>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</si>
  <si>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</si>
  <si>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</si>
  <si>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</si>
  <si>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</si>
  <si>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</si>
  <si>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</si>
  <si>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</si>
  <si>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</si>
  <si>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</si>
  <si>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</si>
  <si>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</si>
  <si>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</si>
  <si>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</si>
  <si>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</si>
  <si>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</si>
  <si>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</si>
  <si>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</si>
  <si>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</si>
  <si>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</si>
  <si>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</si>
  <si>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</si>
  <si>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</si>
  <si>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</si>
  <si>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</si>
  <si>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</si>
  <si>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</si>
  <si>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</si>
  <si>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</si>
  <si>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</si>
  <si>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</si>
  <si>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</si>
  <si>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</si>
  <si>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</si>
  <si>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</si>
  <si>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</si>
  <si>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</si>
  <si>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</si>
  <si>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</si>
  <si>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</si>
  <si>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</si>
  <si>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</si>
  <si>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</si>
  <si>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</si>
  <si>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</si>
  <si>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</si>
  <si>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</si>
  <si>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</si>
  <si>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</si>
  <si>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</si>
  <si>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</si>
  <si>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</si>
  <si>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</si>
  <si>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</si>
  <si>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</si>
  <si>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</si>
  <si>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</si>
  <si>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</si>
  <si>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</si>
  <si>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</si>
  <si>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</si>
  <si>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</si>
  <si>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</si>
  <si>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</si>
  <si>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</si>
  <si>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</si>
  <si>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</si>
  <si>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</si>
  <si>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</si>
  <si>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</si>
  <si>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</si>
  <si>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</si>
  <si>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</si>
  <si>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</si>
  <si>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</si>
  <si>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</si>
  <si>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</si>
  <si>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</si>
  <si>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</si>
  <si>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</si>
  <si>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</si>
  <si>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</si>
  <si>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</si>
  <si>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</si>
  <si>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</si>
  <si>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</si>
  <si>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</si>
  <si>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</si>
  <si>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</si>
  <si>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</si>
  <si>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</si>
  <si>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</si>
  <si>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</si>
  <si>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</si>
  <si>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</si>
  <si>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</si>
  <si>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</si>
  <si>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</si>
  <si>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</si>
  <si>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</si>
  <si>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</si>
  <si>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</si>
  <si>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</si>
  <si>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</si>
  <si>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</si>
  <si>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</si>
  <si>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</si>
  <si>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</si>
  <si>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</si>
  <si>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</si>
  <si>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</si>
  <si>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</si>
  <si>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</si>
  <si>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</si>
  <si>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</si>
  <si>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</si>
  <si>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</si>
  <si>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</si>
  <si>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</si>
  <si>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</si>
  <si>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</si>
  <si>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</si>
  <si>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</si>
  <si>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</si>
  <si>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</si>
  <si>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</si>
  <si>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</si>
  <si>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</si>
  <si>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</si>
  <si>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</si>
  <si>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</si>
  <si>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</si>
  <si>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</si>
  <si>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</si>
  <si>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</si>
  <si>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</si>
  <si>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</si>
  <si>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</si>
  <si>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</si>
  <si>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</si>
  <si>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</si>
  <si>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</si>
  <si>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</si>
  <si>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</si>
  <si>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</si>
  <si>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</si>
  <si>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</si>
  <si>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</si>
  <si>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</si>
  <si>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</si>
  <si>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</si>
  <si>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</si>
  <si>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</si>
  <si>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</si>
  <si>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</si>
  <si>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</si>
  <si>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</si>
  <si>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</si>
  <si>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</si>
  <si>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</si>
  <si>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</si>
  <si>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</si>
  <si>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</si>
  <si>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</si>
  <si>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</si>
  <si>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</si>
  <si>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</si>
  <si>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</si>
  <si>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</si>
  <si>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</si>
  <si>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</si>
  <si>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</si>
  <si>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</si>
  <si>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</si>
  <si>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</si>
  <si>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</si>
  <si>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</si>
  <si>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</si>
  <si>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</si>
  <si>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</si>
  <si>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</si>
  <si>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</si>
  <si>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</si>
  <si>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</si>
  <si>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</si>
  <si>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</si>
  <si>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</si>
  <si>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</si>
  <si>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</si>
  <si>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</si>
  <si>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</si>
  <si>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</si>
  <si>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</si>
  <si>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</si>
  <si>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</si>
  <si>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</si>
  <si>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</si>
  <si>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</si>
  <si>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</si>
  <si>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</si>
  <si>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</si>
  <si>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</si>
  <si>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</si>
  <si>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</si>
  <si>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</si>
  <si>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</si>
  <si>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</si>
  <si>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</si>
  <si>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</si>
  <si>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</si>
  <si>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</si>
  <si>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</si>
  <si>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</si>
  <si>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</si>
  <si>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</si>
  <si>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</si>
  <si>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</si>
  <si>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</si>
  <si>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</si>
  <si>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</si>
  <si>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</si>
  <si>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</si>
  <si>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</si>
  <si>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</si>
  <si>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</si>
  <si>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</si>
  <si>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</si>
  <si>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</si>
  <si>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</si>
  <si>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</si>
  <si>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</si>
  <si>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</si>
  <si>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</si>
  <si>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</si>
  <si>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</si>
  <si>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</si>
  <si>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</si>
  <si>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</si>
  <si>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</si>
  <si>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</si>
  <si>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</si>
  <si>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</si>
  <si>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</si>
  <si>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</si>
  <si>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</si>
  <si>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</si>
  <si>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</si>
  <si>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</si>
  <si>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</si>
  <si>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</si>
  <si>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</si>
  <si>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</si>
  <si>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</si>
  <si>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</si>
  <si>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</si>
  <si>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</si>
  <si>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</si>
  <si>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</si>
  <si>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</si>
  <si>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</si>
  <si>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</si>
  <si>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</si>
  <si>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</si>
  <si>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</si>
  <si>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</si>
  <si>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</si>
  <si>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</si>
  <si>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</si>
  <si>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</si>
  <si>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</si>
  <si>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</si>
  <si>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</si>
  <si>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</si>
  <si>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</si>
  <si>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</si>
  <si>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</si>
  <si>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</si>
  <si>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</si>
  <si>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</si>
  <si>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</si>
  <si>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</si>
  <si>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</si>
  <si>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</si>
  <si>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</si>
  <si>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</si>
  <si>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</si>
  <si>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</si>
  <si>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</si>
  <si>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</si>
  <si>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</si>
  <si>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</si>
  <si>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</si>
  <si>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</si>
  <si>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</si>
  <si>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</si>
  <si>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</si>
  <si>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</si>
  <si>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</si>
  <si>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</si>
  <si>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</si>
  <si>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</si>
  <si>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</si>
  <si>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</si>
  <si>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</si>
  <si>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</si>
  <si>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</si>
  <si>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</si>
  <si>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</si>
  <si>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</si>
  <si>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</si>
  <si>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</si>
  <si>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</si>
  <si>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</si>
  <si>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</si>
  <si>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</si>
  <si>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</si>
  <si>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</si>
  <si>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</si>
  <si>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</si>
  <si>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</si>
  <si>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</si>
  <si>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</si>
  <si>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</si>
  <si>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</si>
  <si>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</si>
  <si>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</si>
  <si>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</si>
  <si>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</si>
  <si>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</si>
  <si>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</si>
  <si>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</si>
  <si>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</si>
  <si>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</si>
  <si>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</si>
  <si>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</si>
  <si>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</si>
  <si>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</si>
  <si>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</si>
  <si>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</si>
  <si>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</si>
  <si>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</si>
  <si>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</si>
  <si>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</si>
  <si>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</si>
  <si>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</si>
  <si>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</si>
  <si>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</si>
  <si>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</si>
  <si>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</si>
  <si>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</si>
  <si>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</si>
  <si>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</si>
  <si>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</si>
  <si>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</si>
  <si>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</si>
  <si>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</si>
  <si>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</si>
  <si>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</si>
  <si>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</si>
  <si>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</si>
  <si>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</si>
  <si>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</si>
  <si>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</si>
  <si>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</si>
  <si>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</si>
  <si>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</si>
  <si>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</si>
  <si>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</si>
  <si>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</si>
  <si>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</si>
  <si>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</si>
  <si>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</si>
  <si>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</si>
  <si>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</si>
  <si>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</si>
  <si>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</si>
  <si>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</si>
  <si>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</si>
  <si>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</si>
  <si>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</si>
  <si>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</si>
  <si>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</si>
  <si>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</si>
  <si>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</si>
  <si>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</si>
  <si>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</si>
  <si>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</si>
  <si>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</si>
  <si>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</si>
  <si>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</si>
  <si>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</si>
  <si>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</si>
  <si>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</si>
  <si>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</si>
  <si>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</si>
  <si>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</si>
  <si>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</si>
  <si>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</si>
  <si>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</si>
  <si>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</si>
  <si>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</si>
  <si>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</si>
  <si>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</si>
  <si>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</si>
  <si>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</si>
  <si>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</si>
  <si>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</si>
  <si>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</si>
  <si>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</si>
  <si>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</si>
  <si>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</si>
  <si>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</si>
  <si>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</si>
  <si>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</si>
  <si>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</si>
  <si>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</si>
  <si>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</si>
  <si>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</si>
  <si>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</si>
  <si>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</si>
  <si>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</si>
  <si>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</si>
  <si>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</si>
  <si>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</si>
  <si>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</si>
  <si>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</si>
  <si>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</si>
  <si>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</si>
  <si>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</si>
  <si>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</si>
  <si>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</si>
  <si>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</si>
  <si>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</si>
  <si>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</si>
  <si>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</si>
  <si>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</si>
  <si>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</si>
  <si>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</si>
  <si>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</si>
  <si>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</si>
  <si>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</si>
  <si>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</si>
  <si>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</si>
  <si>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</si>
  <si>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</si>
  <si>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</si>
  <si>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</si>
  <si>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</si>
  <si>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</si>
  <si>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</si>
  <si>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</si>
  <si>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</si>
  <si>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</si>
  <si>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</si>
  <si>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</si>
  <si>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</si>
  <si>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</si>
  <si>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</si>
  <si>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</si>
  <si>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</si>
  <si>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</si>
  <si>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</si>
  <si>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</si>
  <si>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</si>
  <si>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</si>
  <si>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</si>
  <si>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</si>
  <si>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</si>
  <si>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</si>
  <si>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</si>
  <si>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</si>
  <si>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</si>
  <si>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</si>
  <si>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</si>
  <si>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</si>
  <si>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</si>
  <si>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</si>
  <si>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</si>
  <si>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</si>
  <si>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</si>
  <si>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</si>
  <si>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</si>
  <si>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</si>
  <si>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</si>
  <si>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</si>
  <si>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</si>
  <si>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</si>
  <si>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</si>
  <si>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</si>
  <si>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</si>
  <si>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</si>
  <si>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</si>
  <si>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</si>
  <si>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</si>
  <si>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</si>
  <si>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</si>
  <si>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</si>
  <si>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</si>
  <si>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</si>
  <si>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</si>
  <si>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</si>
  <si>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</si>
  <si>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</si>
  <si>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</si>
  <si>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</si>
  <si>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</si>
  <si>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</si>
  <si>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</si>
  <si>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</si>
  <si>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</si>
  <si>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</si>
  <si>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</si>
  <si>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</si>
  <si>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</si>
  <si>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</si>
  <si>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</si>
  <si>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</si>
  <si>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</si>
  <si>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</si>
  <si>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</si>
  <si>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</si>
  <si>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</si>
  <si>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</si>
  <si>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</si>
  <si>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</si>
  <si>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</si>
  <si>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</si>
  <si>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</si>
  <si>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</si>
  <si>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</si>
  <si>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</si>
  <si>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</si>
  <si>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</si>
  <si>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</si>
  <si>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</si>
  <si>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</si>
  <si>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</si>
  <si>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</si>
  <si>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</si>
  <si>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</si>
  <si>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</si>
  <si>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</si>
  <si>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</si>
  <si>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</si>
  <si>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</si>
  <si>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</si>
  <si>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</si>
  <si>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</si>
  <si>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</si>
  <si>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</si>
  <si>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</si>
  <si>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</si>
  <si>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</si>
  <si>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</si>
  <si>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</si>
  <si>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</si>
  <si>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</si>
  <si>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</si>
  <si>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</si>
  <si>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</si>
  <si>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</si>
  <si>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</si>
  <si>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</si>
  <si>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</si>
  <si>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</si>
  <si>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</si>
  <si>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</si>
  <si>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</si>
  <si>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</si>
  <si>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</si>
  <si>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</si>
  <si>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</si>
  <si>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</si>
  <si>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</si>
  <si>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</si>
  <si>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</si>
  <si>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</si>
  <si>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</si>
  <si>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</si>
  <si>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</si>
  <si>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</si>
  <si>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</si>
  <si>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</si>
  <si>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</si>
  <si>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</si>
  <si>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</si>
  <si>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</si>
  <si>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</si>
  <si>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</si>
  <si>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</si>
  <si>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</si>
  <si>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</si>
  <si>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</si>
  <si>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</si>
  <si>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</si>
  <si>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</si>
  <si>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</si>
  <si>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</si>
  <si>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</si>
  <si>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</si>
  <si>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</si>
  <si>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</si>
  <si>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</si>
  <si>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</si>
  <si>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</si>
  <si>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</si>
  <si>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</si>
  <si>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</si>
  <si>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</si>
  <si>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</si>
  <si>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</si>
  <si>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</si>
  <si>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</si>
  <si>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</si>
  <si>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</si>
  <si>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</si>
  <si>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</si>
  <si>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</si>
  <si>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</si>
  <si>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</si>
  <si>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</si>
  <si>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</si>
  <si>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</si>
  <si>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</si>
  <si>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</si>
  <si>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</si>
  <si>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</si>
  <si>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</si>
  <si>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</si>
  <si>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</si>
  <si>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</si>
  <si>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</si>
  <si>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</si>
  <si>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</si>
  <si>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</si>
  <si>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</si>
  <si>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</si>
  <si>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</si>
  <si>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</si>
  <si>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</si>
  <si>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</si>
  <si>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</si>
  <si>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</si>
  <si>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</si>
  <si>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</si>
  <si>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</si>
  <si>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</si>
  <si>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</si>
  <si>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</si>
  <si>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</si>
  <si>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</si>
  <si>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</si>
  <si>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</si>
  <si>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</si>
  <si>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</si>
  <si>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</si>
  <si>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</si>
  <si>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</si>
  <si>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</si>
  <si>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</si>
  <si>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</si>
  <si>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</si>
  <si>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</si>
  <si>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</si>
  <si>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</si>
  <si>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</si>
  <si>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</si>
  <si>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</si>
  <si>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</si>
  <si>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</si>
  <si>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</si>
  <si>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</si>
  <si>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</si>
  <si>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</si>
  <si>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</si>
  <si>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</si>
  <si>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</si>
  <si>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</si>
  <si>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</si>
  <si>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</si>
  <si>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</si>
  <si>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</si>
  <si>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</si>
  <si>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</si>
  <si>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</si>
  <si>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</si>
  <si>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</si>
  <si>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</si>
  <si>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</si>
  <si>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</si>
  <si>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</si>
  <si>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</si>
  <si>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</si>
  <si>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</si>
  <si>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</si>
  <si>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</si>
  <si>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</si>
  <si>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</si>
  <si>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</si>
  <si>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</si>
  <si>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</si>
  <si>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</si>
  <si>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</si>
  <si>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</si>
  <si>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</si>
  <si>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</si>
  <si>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</si>
  <si>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</si>
  <si>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</si>
  <si>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</si>
  <si>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</si>
  <si>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</si>
  <si>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</si>
  <si>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</si>
  <si>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</si>
  <si>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</si>
  <si>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</si>
  <si>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</si>
  <si>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</si>
  <si>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</si>
  <si>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</si>
  <si>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</si>
  <si>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</si>
  <si>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</si>
  <si>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</si>
  <si>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</si>
  <si>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</si>
  <si>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</si>
  <si>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</si>
  <si>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</si>
  <si>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</si>
  <si>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</si>
  <si>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</si>
  <si>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</si>
  <si>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</si>
  <si>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</si>
  <si>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</si>
  <si>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</si>
  <si>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</si>
  <si>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</si>
  <si>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</si>
  <si>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</si>
  <si>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</si>
  <si>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</si>
  <si>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</si>
  <si>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</si>
  <si>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</si>
  <si>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</si>
  <si>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</si>
  <si>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</si>
  <si>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</si>
  <si>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</si>
  <si>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</si>
  <si>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</si>
  <si>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</si>
  <si>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</si>
  <si>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</si>
  <si>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</si>
  <si>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</si>
  <si>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</si>
  <si>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</si>
  <si>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</si>
  <si>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</si>
  <si>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</si>
  <si>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</si>
  <si>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</si>
  <si>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</si>
  <si>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</si>
  <si>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</si>
  <si>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</si>
  <si>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</si>
  <si>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</si>
  <si>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</si>
  <si>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</si>
  <si>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</si>
  <si>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</si>
  <si>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</si>
  <si>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</si>
  <si>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</si>
  <si>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</si>
  <si>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</si>
  <si>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</si>
  <si>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</si>
  <si>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</si>
  <si>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</si>
  <si>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</si>
  <si>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</si>
  <si>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</si>
  <si>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</si>
  <si>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</si>
  <si>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</si>
  <si>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</si>
  <si>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</si>
  <si>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</si>
  <si>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</si>
  <si>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</si>
  <si>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</si>
  <si>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</si>
  <si>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</si>
  <si>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</si>
  <si>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</si>
  <si>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</si>
  <si>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</si>
  <si>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</si>
  <si>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</si>
  <si>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</si>
  <si>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</si>
  <si>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</si>
  <si>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</si>
  <si>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</si>
  <si>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</si>
  <si>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</si>
  <si>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</si>
  <si>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</si>
  <si>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</si>
  <si>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</si>
  <si>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</si>
  <si>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</si>
  <si>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</si>
  <si>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</si>
  <si>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</si>
  <si>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</si>
  <si>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</si>
  <si>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</si>
  <si>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</si>
  <si>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</si>
  <si>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</si>
  <si>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</si>
  <si>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</si>
  <si>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</si>
  <si>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</si>
  <si>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</si>
  <si>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</si>
  <si>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</si>
  <si>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</si>
  <si>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</si>
  <si>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</si>
  <si>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</si>
  <si>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</si>
  <si>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</si>
  <si>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</si>
  <si>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</si>
  <si>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</si>
  <si>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</si>
  <si>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</si>
  <si>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</si>
  <si>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</si>
  <si>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</si>
  <si>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</si>
  <si>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</si>
  <si>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</si>
  <si>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</si>
  <si>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</si>
  <si>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</si>
  <si>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</si>
  <si>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</si>
  <si>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</si>
  <si>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</si>
  <si>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</si>
  <si>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</si>
  <si>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</si>
  <si>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</si>
  <si>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</si>
  <si>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</si>
  <si>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</si>
  <si>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</si>
  <si>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</si>
  <si>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</si>
  <si>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</si>
  <si>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</si>
  <si>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</si>
  <si>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</si>
  <si>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</si>
  <si>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</si>
  <si>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</si>
  <si>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</si>
  <si>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</si>
  <si>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</si>
  <si>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</si>
  <si>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</si>
  <si>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</si>
  <si>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</si>
  <si>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</si>
  <si>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</si>
  <si>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</si>
  <si>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</si>
  <si>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</si>
  <si>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</si>
  <si>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</si>
  <si>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</si>
  <si>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</si>
  <si>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</si>
  <si>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</si>
  <si>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</si>
  <si>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</si>
  <si>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</si>
  <si>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</si>
  <si>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</si>
  <si>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</si>
  <si>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</si>
  <si>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</si>
  <si>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</si>
  <si>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</si>
  <si>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</si>
  <si>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</si>
  <si>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</si>
  <si>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</si>
  <si>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</si>
  <si>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</si>
  <si>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</si>
  <si>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</si>
  <si>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</si>
  <si>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</si>
  <si>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</si>
  <si>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</si>
  <si>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</si>
  <si>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</si>
  <si>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</si>
  <si>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</si>
  <si>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</si>
  <si>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</si>
  <si>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</si>
  <si>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</si>
  <si>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</si>
  <si>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</si>
  <si>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</si>
  <si>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</si>
  <si>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</si>
  <si>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</si>
  <si>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</si>
  <si>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</si>
  <si>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</si>
  <si>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</si>
  <si>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</si>
  <si>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</si>
  <si>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</si>
  <si>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</si>
  <si>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</si>
  <si>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</si>
  <si>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</si>
  <si>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</si>
  <si>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</si>
  <si>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</si>
  <si>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</si>
  <si>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</si>
  <si>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</si>
  <si>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</si>
  <si>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</si>
  <si>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</si>
  <si>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</si>
  <si>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</si>
  <si>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</si>
  <si>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</si>
  <si>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</si>
  <si>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</si>
  <si>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</si>
  <si>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</si>
  <si>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</si>
  <si>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</si>
  <si>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</si>
  <si>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</si>
  <si>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</si>
  <si>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</si>
  <si>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</si>
  <si>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</si>
  <si>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</si>
  <si>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</si>
  <si>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</si>
  <si>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</si>
  <si>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</si>
  <si>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</si>
  <si>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</si>
  <si>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</si>
  <si>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</si>
  <si>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</si>
  <si>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</si>
  <si>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</si>
  <si>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</si>
  <si>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</si>
  <si>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</si>
  <si>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</si>
  <si>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</si>
  <si>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</si>
  <si>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</si>
  <si>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</si>
  <si>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</si>
  <si>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</si>
  <si>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</si>
  <si>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</si>
  <si>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</si>
  <si>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</si>
  <si>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</si>
  <si>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</si>
  <si>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</si>
  <si>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</si>
  <si>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</si>
  <si>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</si>
  <si>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</si>
  <si>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</si>
  <si>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</si>
  <si>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</si>
  <si>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</si>
  <si>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</si>
  <si>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</si>
  <si>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</si>
  <si>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</si>
  <si>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</si>
  <si>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</si>
  <si>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</si>
  <si>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</si>
  <si>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</si>
  <si>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</si>
  <si>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</si>
  <si>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</si>
  <si>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</si>
  <si>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</si>
  <si>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</si>
  <si>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</si>
  <si>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</si>
  <si>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</si>
  <si>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</si>
  <si>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</si>
  <si>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</si>
  <si>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</si>
  <si>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</si>
  <si>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</si>
  <si>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</si>
  <si>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</si>
  <si>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</si>
  <si>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</si>
  <si>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</si>
  <si>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</si>
  <si>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</si>
  <si>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</si>
  <si>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</si>
  <si>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</si>
  <si>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</si>
  <si>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</si>
  <si>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</si>
  <si>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</si>
  <si>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</si>
  <si>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</si>
  <si>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</si>
  <si>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</si>
  <si>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</si>
  <si>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</si>
  <si>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</si>
  <si>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</si>
  <si>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</si>
  <si>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</si>
  <si>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</si>
  <si>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</si>
  <si>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</si>
  <si>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</si>
  <si>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</si>
  <si>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</si>
  <si>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</si>
  <si>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</si>
  <si>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</si>
  <si>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</si>
  <si>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</si>
  <si>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</si>
  <si>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</si>
  <si>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</si>
  <si>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</si>
  <si>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</si>
  <si>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</si>
  <si>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</si>
  <si>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</si>
  <si>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</si>
  <si>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</si>
  <si>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</si>
  <si>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</si>
  <si>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</si>
  <si>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</si>
  <si>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</si>
  <si>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</si>
  <si>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</si>
  <si>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</si>
  <si>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</si>
  <si>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</si>
  <si>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</si>
  <si>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</si>
  <si>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</si>
  <si>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</si>
  <si>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</si>
  <si>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</si>
  <si>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</si>
  <si>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</si>
  <si>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</si>
  <si>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</si>
  <si>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</si>
  <si>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</si>
  <si>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</si>
  <si>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</si>
  <si>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</si>
  <si>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</si>
  <si>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</si>
  <si>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</si>
  <si>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</si>
  <si>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</si>
  <si>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</si>
  <si>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</si>
  <si>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</si>
  <si>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</si>
  <si>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</si>
  <si>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</si>
  <si>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</si>
  <si>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</si>
  <si>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</si>
  <si>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</si>
  <si>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</si>
  <si>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</si>
  <si>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</si>
  <si>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</si>
  <si>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</si>
  <si>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</si>
  <si>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</si>
  <si>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</si>
  <si>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</si>
  <si>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</si>
  <si>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</si>
  <si>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</si>
  <si>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</si>
  <si>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</si>
  <si>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</si>
  <si>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</si>
  <si>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</si>
  <si>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</si>
  <si>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</si>
  <si>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</si>
  <si>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</si>
  <si>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</si>
  <si>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</si>
  <si>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</si>
  <si>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</si>
  <si>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</si>
  <si>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</si>
  <si>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</si>
  <si>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</si>
  <si>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</si>
  <si>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</si>
  <si>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</si>
  <si>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</si>
  <si>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</si>
  <si>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</si>
  <si>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</si>
  <si>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</si>
  <si>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</si>
  <si>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</si>
  <si>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</si>
  <si>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</si>
  <si>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</si>
  <si>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</si>
  <si>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</si>
  <si>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</si>
  <si>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</si>
  <si>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</si>
  <si>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</si>
  <si>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</si>
  <si>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</si>
  <si>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</si>
  <si>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</si>
  <si>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</si>
  <si>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</si>
  <si>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</si>
  <si>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</si>
  <si>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</si>
  <si>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</si>
  <si>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</si>
  <si>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</si>
  <si>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</si>
  <si>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</si>
  <si>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</si>
  <si>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</si>
  <si>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</si>
  <si>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</si>
  <si>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</si>
  <si>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</si>
  <si>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</si>
  <si>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</si>
  <si>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</si>
  <si>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</si>
  <si>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</si>
  <si>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</si>
  <si>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</si>
  <si>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</si>
  <si>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</si>
  <si>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</si>
  <si>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</si>
  <si>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</si>
  <si>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</si>
  <si>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</si>
  <si>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</si>
  <si>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</si>
  <si>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</si>
  <si>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</si>
  <si>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</si>
  <si>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</si>
  <si>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</si>
  <si>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</si>
  <si>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</si>
  <si>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</si>
  <si>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</si>
  <si>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</si>
  <si>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</si>
  <si>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</si>
  <si>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</si>
  <si>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</si>
  <si>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</si>
  <si>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</si>
  <si>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</si>
  <si>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</si>
  <si>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</si>
  <si>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</si>
  <si>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</si>
  <si>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</si>
  <si>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</si>
  <si>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</si>
  <si>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</si>
  <si>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</si>
  <si>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</si>
  <si>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</si>
  <si>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</si>
  <si>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</si>
  <si>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</si>
  <si>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</si>
  <si>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</si>
  <si>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</si>
  <si>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</si>
  <si>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</si>
  <si>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</si>
  <si>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</si>
  <si>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</si>
  <si>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</si>
  <si>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</si>
  <si>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</si>
  <si>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</si>
  <si>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</si>
  <si>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</si>
  <si>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</si>
  <si>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</si>
  <si>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</si>
  <si>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</si>
  <si>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</si>
  <si>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</si>
  <si>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</si>
  <si>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</si>
  <si>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</si>
  <si>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</si>
  <si>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</si>
  <si>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</si>
  <si>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</si>
  <si>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</si>
  <si>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</si>
  <si>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</si>
  <si>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</si>
  <si>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</si>
  <si>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</si>
  <si>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</si>
  <si>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</si>
  <si>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</si>
  <si>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</si>
  <si>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</si>
  <si>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</si>
  <si>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</si>
  <si>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</si>
  <si>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</si>
  <si>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</si>
  <si>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</si>
  <si>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</si>
  <si>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</si>
  <si>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</si>
  <si>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</si>
  <si>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</si>
  <si>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</si>
  <si>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</si>
  <si>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</si>
  <si>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</si>
  <si>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</si>
  <si>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</si>
  <si>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</si>
  <si>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</si>
  <si>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</si>
  <si>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</si>
  <si>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</si>
  <si>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</si>
  <si>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</si>
  <si>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</si>
  <si>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</si>
  <si>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</si>
  <si>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</si>
  <si>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</si>
  <si>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</si>
  <si>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</si>
  <si>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</si>
  <si>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</si>
  <si>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</si>
  <si>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</si>
  <si>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</si>
  <si>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</si>
  <si>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</si>
  <si>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</si>
  <si>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</si>
  <si>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</si>
  <si>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</si>
  <si>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</si>
  <si>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</si>
  <si>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</si>
  <si>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</si>
  <si>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</si>
  <si>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</si>
  <si>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</si>
  <si>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</si>
  <si>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</si>
  <si>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</si>
  <si>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</si>
  <si>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</si>
  <si>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</si>
  <si>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</si>
  <si>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</si>
  <si>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</si>
  <si>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</si>
  <si>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</si>
  <si>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</si>
  <si>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</si>
  <si>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</si>
  <si>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</si>
  <si>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</si>
  <si>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</si>
  <si>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</si>
  <si>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</si>
  <si>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</si>
  <si>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</si>
  <si>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</si>
  <si>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</si>
  <si>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</si>
  <si>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</si>
  <si>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</si>
  <si>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</si>
  <si>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</si>
  <si>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</si>
  <si>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</si>
  <si>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</si>
  <si>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</si>
  <si>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</si>
  <si>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</si>
  <si>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</si>
  <si>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</si>
  <si>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</si>
  <si>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</si>
  <si>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</si>
  <si>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</si>
  <si>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</si>
  <si>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</si>
  <si>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</si>
  <si>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</si>
  <si>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</si>
  <si>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</si>
  <si>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</si>
  <si>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</si>
  <si>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</si>
  <si>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</si>
  <si>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</si>
  <si>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</si>
  <si>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</si>
  <si>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</si>
  <si>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</si>
  <si>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</si>
  <si>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</si>
  <si>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</si>
  <si>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</si>
  <si>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</si>
  <si>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</si>
  <si>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</si>
  <si>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</si>
  <si>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</si>
  <si>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</si>
  <si>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</si>
  <si>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</si>
  <si>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</si>
  <si>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</si>
  <si>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</si>
  <si>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</si>
  <si>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</si>
  <si>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</si>
  <si>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</si>
  <si>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</si>
  <si>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</si>
  <si>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</si>
  <si>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</si>
  <si>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</si>
  <si>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</si>
  <si>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</si>
  <si>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</si>
  <si>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</si>
  <si>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</si>
  <si>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</si>
  <si>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</si>
  <si>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</si>
  <si>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</si>
  <si>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</si>
  <si>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</si>
  <si>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</si>
  <si>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</si>
  <si>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</si>
  <si>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</si>
  <si>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</si>
  <si>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</si>
  <si>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</si>
  <si>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</si>
  <si>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</si>
  <si>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</si>
  <si>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</si>
  <si>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</si>
  <si>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</si>
  <si>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</si>
  <si>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</si>
  <si>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</si>
  <si>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</si>
  <si>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</si>
  <si>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</si>
  <si>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</si>
  <si>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</si>
  <si>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</si>
  <si>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</si>
  <si>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</si>
  <si>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</si>
  <si>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</si>
  <si>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</si>
  <si>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</si>
  <si>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</si>
  <si>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</si>
  <si>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</si>
  <si>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</si>
  <si>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</si>
  <si>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</si>
  <si>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</si>
  <si>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</si>
  <si>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</si>
  <si>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</si>
  <si>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</si>
  <si>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</si>
  <si>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</si>
  <si>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</si>
  <si>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</si>
  <si>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</si>
  <si>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</si>
  <si>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</si>
  <si>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</si>
  <si>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</si>
  <si>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</si>
  <si>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</si>
  <si>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</si>
  <si>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</si>
  <si>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</si>
  <si>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</si>
  <si>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</si>
  <si>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</si>
  <si>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</si>
  <si>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</si>
  <si>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</si>
  <si>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</si>
  <si>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</si>
  <si>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</si>
  <si>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</si>
  <si>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</si>
  <si>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</si>
  <si>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</si>
  <si>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</si>
  <si>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</si>
  <si>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</si>
  <si>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</si>
  <si>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</si>
  <si>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</si>
  <si>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</si>
  <si>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</si>
  <si>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</si>
  <si>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</si>
  <si>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</si>
  <si>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</si>
  <si>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</si>
  <si>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</si>
  <si>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</si>
  <si>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</si>
  <si>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</si>
  <si>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</si>
  <si>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</si>
  <si>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</si>
  <si>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</si>
  <si>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</si>
  <si>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</si>
  <si>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</si>
  <si>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</si>
  <si>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</si>
  <si>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</si>
  <si>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</si>
  <si>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</si>
  <si>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</si>
  <si>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</si>
  <si>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</si>
  <si>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</si>
  <si>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</si>
  <si>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</si>
  <si>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</si>
  <si>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</si>
  <si>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</si>
  <si>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</si>
  <si>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</si>
  <si>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</si>
  <si>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</si>
  <si>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</si>
  <si>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</si>
  <si>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</si>
  <si>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</si>
  <si>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</si>
  <si>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Staff Teknik</t>
  </si>
  <si>
    <t>TL. Teknik</t>
  </si>
  <si>
    <t>MANAGER</t>
  </si>
  <si>
    <t>B2</t>
  </si>
  <si>
    <t>SUCIPTO ARIEF WIBOWO</t>
  </si>
  <si>
    <t>PEKERJAAN PEMASANGAN APP</t>
  </si>
  <si>
    <t xml:space="preserve">Jumper Wire : </t>
  </si>
  <si>
    <t>NFA2X-T 3 x 70 + N 50 mm²</t>
  </si>
  <si>
    <t>PEKERJAAN PEMASANGAN TRAFO</t>
  </si>
  <si>
    <t xml:space="preserve">KOORDINAT : </t>
  </si>
  <si>
    <t>Trafo 3 Fasa 50 KVA 1 Tiang (G312-A)</t>
  </si>
  <si>
    <t>PEKERJAAN KELENGKAPAN KONSTRUKSI</t>
  </si>
  <si>
    <t>CM2-11M</t>
  </si>
  <si>
    <t>Stainless Steel Strap 20 X 0.7 mm</t>
  </si>
  <si>
    <t>DN KARANGJATI 3/6 DS PUTATSARI</t>
  </si>
  <si>
    <t>Wirosari,  Februari 2024</t>
  </si>
  <si>
    <t>SAHONO</t>
  </si>
  <si>
    <t>PWI 7</t>
  </si>
  <si>
    <t>Daya 33.000 VA</t>
  </si>
  <si>
    <t>7,1263S, 111,0509E</t>
  </si>
  <si>
    <t>K2-28/143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</si>
</sst>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</numFmts>
  <fonts count="1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u/>
      <sz val="10"/>
      <color theme="10"/>
      <name val="Arial"/>
    </font>
    <font>
      <sz val="16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679">
    <xf numFmtId="0" fontId="0" fillId="0" borderId="0"/>
    <xf numFmtId="172" fontId="38" fillId="0" borderId="0">
      <alignment horizontal="centerContinuous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60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4" fontId="32" fillId="0" borderId="0" applyFill="0" applyBorder="0" applyAlignment="0"/>
    <xf numFmtId="174" fontId="18" fillId="0" borderId="0" applyFill="0" applyBorder="0" applyAlignment="0"/>
    <xf numFmtId="175" fontId="32" fillId="0" borderId="0" applyFill="0" applyBorder="0" applyAlignment="0"/>
    <xf numFmtId="175" fontId="18" fillId="0" borderId="0" applyFill="0" applyBorder="0" applyAlignment="0"/>
    <xf numFmtId="176" fontId="32" fillId="0" borderId="0" applyFill="0" applyBorder="0" applyAlignment="0"/>
    <xf numFmtId="176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7" fontId="101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167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9" fontId="32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18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8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18" fillId="0" borderId="0" applyFont="0" applyFill="0" applyBorder="0" applyAlignment="0" applyProtection="0"/>
    <xf numFmtId="169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81" fontId="3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8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32" fillId="0" borderId="0" applyFont="0" applyFill="0" applyBorder="0" applyAlignment="0" applyProtection="0"/>
    <xf numFmtId="184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3" fillId="0" borderId="0" applyFont="0" applyFill="0" applyBorder="0" applyAlignment="0" applyProtection="0"/>
    <xf numFmtId="18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3" fontId="66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61" fillId="0" borderId="0"/>
    <xf numFmtId="0" fontId="61" fillId="0" borderId="0"/>
    <xf numFmtId="186" fontId="32" fillId="0" borderId="3"/>
    <xf numFmtId="186" fontId="18" fillId="0" borderId="3"/>
    <xf numFmtId="164" fontId="19" fillId="0" borderId="0" applyFont="0" applyFill="0" applyBorder="0" applyAlignment="0" applyProtection="0"/>
    <xf numFmtId="164" fontId="44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66" fillId="0" borderId="0" applyFont="0" applyFill="0" applyBorder="0" applyAlignment="0" applyProtection="0"/>
    <xf numFmtId="188" fontId="68" fillId="0" borderId="0">
      <protection locked="0"/>
    </xf>
    <xf numFmtId="14" fontId="60" fillId="0" borderId="0" applyFill="0" applyBorder="0" applyAlignment="0"/>
    <xf numFmtId="189" fontId="69" fillId="0" borderId="0">
      <protection locked="0"/>
    </xf>
    <xf numFmtId="0" fontId="70" fillId="0" borderId="0"/>
    <xf numFmtId="0" fontId="70" fillId="0" borderId="4"/>
    <xf numFmtId="0" fontId="70" fillId="0" borderId="4"/>
    <xf numFmtId="0" fontId="70" fillId="0" borderId="4"/>
    <xf numFmtId="0" fontId="70" fillId="0" borderId="4"/>
    <xf numFmtId="0" fontId="71" fillId="22" borderId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72" fillId="0" borderId="0" applyNumberFormat="0" applyAlignment="0">
      <alignment horizontal="left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3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4" fillId="0" borderId="0">
      <protection locked="0"/>
    </xf>
    <xf numFmtId="190" fontId="68" fillId="0" borderId="0">
      <protection locked="0"/>
    </xf>
    <xf numFmtId="0" fontId="75" fillId="0" borderId="5"/>
    <xf numFmtId="0" fontId="75" fillId="0" borderId="5"/>
    <xf numFmtId="0" fontId="75" fillId="0" borderId="5"/>
    <xf numFmtId="0" fontId="75" fillId="0" borderId="5"/>
    <xf numFmtId="0" fontId="75" fillId="0" borderId="4"/>
    <xf numFmtId="0" fontId="75" fillId="0" borderId="4"/>
    <xf numFmtId="0" fontId="75" fillId="23" borderId="4"/>
    <xf numFmtId="0" fontId="75" fillId="23" borderId="4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6" fillId="0" borderId="0" applyNumberFormat="0"/>
    <xf numFmtId="38" fontId="37" fillId="24" borderId="0" applyNumberFormat="0" applyBorder="0" applyAlignment="0" applyProtection="0"/>
    <xf numFmtId="0" fontId="77" fillId="0" borderId="6" applyNumberFormat="0" applyAlignment="0" applyProtection="0">
      <alignment horizontal="left" vertical="center"/>
    </xf>
    <xf numFmtId="0" fontId="77" fillId="0" borderId="7">
      <alignment horizontal="left" vertical="center"/>
    </xf>
    <xf numFmtId="0" fontId="77" fillId="0" borderId="7">
      <alignment horizontal="left" vertical="center"/>
    </xf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91" fontId="73" fillId="0" borderId="0">
      <protection locked="0"/>
    </xf>
    <xf numFmtId="191" fontId="73" fillId="0" borderId="0"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29" fillId="7" borderId="1" applyNumberFormat="0" applyAlignment="0" applyProtection="0"/>
    <xf numFmtId="10" fontId="37" fillId="25" borderId="3" applyNumberFormat="0" applyBorder="0" applyAlignment="0" applyProtection="0"/>
    <xf numFmtId="10" fontId="37" fillId="25" borderId="3" applyNumberFormat="0" applyBorder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192" fontId="32" fillId="0" borderId="0" applyFont="0" applyFill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37" fontId="78" fillId="0" borderId="0"/>
    <xf numFmtId="193" fontId="32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193" fontId="32" fillId="0" borderId="0"/>
    <xf numFmtId="193" fontId="18" fillId="0" borderId="0"/>
    <xf numFmtId="193" fontId="32" fillId="0" borderId="0"/>
    <xf numFmtId="193" fontId="18" fillId="0" borderId="0"/>
    <xf numFmtId="193" fontId="32" fillId="0" borderId="0"/>
    <xf numFmtId="193" fontId="18" fillId="0" borderId="0"/>
    <xf numFmtId="193" fontId="18" fillId="0" borderId="0"/>
    <xf numFmtId="193" fontId="32" fillId="0" borderId="0"/>
    <xf numFmtId="172" fontId="79" fillId="0" borderId="0"/>
    <xf numFmtId="172" fontId="80" fillId="0" borderId="0"/>
    <xf numFmtId="172" fontId="80" fillId="0" borderId="0"/>
    <xf numFmtId="0" fontId="62" fillId="0" borderId="0"/>
    <xf numFmtId="0" fontId="108" fillId="0" borderId="0"/>
    <xf numFmtId="0" fontId="32" fillId="0" borderId="0"/>
    <xf numFmtId="0" fontId="18" fillId="0" borderId="0"/>
    <xf numFmtId="0" fontId="65" fillId="0" borderId="0"/>
    <xf numFmtId="0" fontId="32" fillId="0" borderId="0"/>
    <xf numFmtId="12" fontId="32" fillId="0" borderId="0"/>
    <xf numFmtId="12" fontId="18" fillId="0" borderId="0"/>
    <xf numFmtId="0" fontId="108" fillId="0" borderId="0"/>
    <xf numFmtId="0" fontId="108" fillId="0" borderId="0"/>
    <xf numFmtId="0" fontId="10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1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9" fillId="0" borderId="0"/>
    <xf numFmtId="0" fontId="109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32" fillId="0" borderId="0" applyProtection="0"/>
    <xf numFmtId="0" fontId="18" fillId="0" borderId="0" applyProtection="0"/>
    <xf numFmtId="0" fontId="18" fillId="0" borderId="0"/>
    <xf numFmtId="0" fontId="32" fillId="0" borderId="0"/>
    <xf numFmtId="0" fontId="108" fillId="0" borderId="0"/>
    <xf numFmtId="0" fontId="108" fillId="0" borderId="0"/>
    <xf numFmtId="0" fontId="108" fillId="0" borderId="0"/>
    <xf numFmtId="0" fontId="18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2" fillId="0" borderId="0"/>
    <xf numFmtId="0" fontId="65" fillId="0" borderId="0"/>
    <xf numFmtId="0" fontId="32" fillId="0" borderId="0"/>
    <xf numFmtId="0" fontId="108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19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8" fillId="0" borderId="0"/>
    <xf numFmtId="0" fontId="32" fillId="0" borderId="0"/>
    <xf numFmtId="0" fontId="32" fillId="0" borderId="0"/>
    <xf numFmtId="0" fontId="63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8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60" fillId="0" borderId="0">
      <alignment vertical="top"/>
    </xf>
    <xf numFmtId="0" fontId="19" fillId="0" borderId="0"/>
    <xf numFmtId="0" fontId="19" fillId="0" borderId="0"/>
    <xf numFmtId="0" fontId="32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60" fillId="0" borderId="0">
      <alignment vertical="top"/>
    </xf>
    <xf numFmtId="0" fontId="60" fillId="0" borderId="0">
      <alignment vertical="top"/>
    </xf>
    <xf numFmtId="0" fontId="19" fillId="0" borderId="0"/>
    <xf numFmtId="194" fontId="39" fillId="0" borderId="0"/>
    <xf numFmtId="0" fontId="108" fillId="0" borderId="0"/>
    <xf numFmtId="0" fontId="10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0" fontId="32" fillId="0" borderId="0" applyNumberFormat="0" applyFont="0" applyFill="0" applyAlignment="0" applyProtection="0"/>
    <xf numFmtId="0" fontId="32" fillId="0" borderId="0" applyNumberFormat="0" applyFont="0" applyFill="0" applyAlignment="0" applyProtection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8" fillId="0" borderId="0" applyNumberFormat="0" applyFont="0" applyFill="0" applyAlignment="0" applyProtection="0"/>
    <xf numFmtId="0" fontId="80" fillId="0" borderId="0"/>
    <xf numFmtId="0" fontId="80" fillId="0" borderId="0"/>
    <xf numFmtId="0" fontId="18" fillId="0" borderId="0" applyNumberFormat="0" applyFont="0" applyFill="0" applyAlignment="0" applyProtection="0"/>
    <xf numFmtId="0" fontId="32" fillId="0" borderId="0"/>
    <xf numFmtId="0" fontId="108" fillId="0" borderId="0"/>
    <xf numFmtId="182" fontId="80" fillId="0" borderId="0"/>
    <xf numFmtId="0" fontId="80" fillId="0" borderId="0"/>
    <xf numFmtId="195" fontId="80" fillId="0" borderId="0"/>
    <xf numFmtId="196" fontId="80" fillId="0" borderId="0"/>
    <xf numFmtId="0" fontId="80" fillId="0" borderId="0"/>
    <xf numFmtId="197" fontId="80" fillId="0" borderId="0"/>
    <xf numFmtId="197" fontId="80" fillId="0" borderId="0"/>
    <xf numFmtId="197" fontId="80" fillId="0" borderId="0"/>
    <xf numFmtId="195" fontId="80" fillId="0" borderId="0"/>
    <xf numFmtId="0" fontId="80" fillId="0" borderId="0"/>
    <xf numFmtId="0" fontId="32" fillId="0" borderId="0"/>
    <xf numFmtId="0" fontId="18" fillId="0" borderId="0"/>
    <xf numFmtId="182" fontId="8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08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32" fillId="0" borderId="0" applyNumberFormat="0" applyFont="0" applyFill="0" applyAlignment="0" applyProtection="0"/>
    <xf numFmtId="0" fontId="32" fillId="0" borderId="0"/>
    <xf numFmtId="0" fontId="18" fillId="0" borderId="0"/>
    <xf numFmtId="0" fontId="32" fillId="0" borderId="0"/>
    <xf numFmtId="0" fontId="18" fillId="0" borderId="0"/>
    <xf numFmtId="0" fontId="18" fillId="0" borderId="0" applyNumberFormat="0" applyFont="0" applyFill="0" applyAlignment="0" applyProtection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198" fontId="80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97" fontId="80" fillId="0" borderId="0"/>
    <xf numFmtId="197" fontId="80" fillId="0" borderId="0"/>
    <xf numFmtId="197" fontId="80" fillId="0" borderId="0"/>
    <xf numFmtId="197" fontId="80" fillId="0" borderId="0"/>
    <xf numFmtId="199" fontId="80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9" fillId="0" borderId="0"/>
    <xf numFmtId="0" fontId="19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18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9" fillId="0" borderId="0"/>
    <xf numFmtId="0" fontId="32" fillId="0" borderId="0"/>
    <xf numFmtId="0" fontId="18" fillId="0" borderId="0"/>
    <xf numFmtId="0" fontId="32" fillId="0" borderId="0"/>
    <xf numFmtId="0" fontId="19" fillId="0" borderId="0"/>
    <xf numFmtId="0" fontId="1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08" fillId="0" borderId="0"/>
    <xf numFmtId="0" fontId="32" fillId="0" borderId="0"/>
    <xf numFmtId="0" fontId="39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194" fontId="39" fillId="0" borderId="0"/>
    <xf numFmtId="0" fontId="18" fillId="0" borderId="0"/>
    <xf numFmtId="0" fontId="18" fillId="0" borderId="0" applyProtection="0"/>
    <xf numFmtId="0" fontId="108" fillId="0" borderId="0"/>
    <xf numFmtId="0" fontId="108" fillId="0" borderId="0"/>
    <xf numFmtId="0" fontId="108" fillId="0" borderId="0"/>
    <xf numFmtId="0" fontId="18" fillId="0" borderId="0"/>
    <xf numFmtId="0" fontId="18" fillId="0" borderId="0" applyProtection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9" fillId="0" borderId="0"/>
    <xf numFmtId="0" fontId="32" fillId="0" borderId="0"/>
    <xf numFmtId="0" fontId="18" fillId="0" borderId="0"/>
    <xf numFmtId="0" fontId="108" fillId="0" borderId="0"/>
    <xf numFmtId="0" fontId="10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32" fillId="0" borderId="0"/>
    <xf numFmtId="0" fontId="18" fillId="0" borderId="0"/>
    <xf numFmtId="0" fontId="110" fillId="0" borderId="0"/>
    <xf numFmtId="0" fontId="18" fillId="0" borderId="0"/>
    <xf numFmtId="0" fontId="18" fillId="0" borderId="0"/>
    <xf numFmtId="0" fontId="19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9" fillId="0" borderId="0"/>
    <xf numFmtId="0" fontId="19" fillId="0" borderId="0"/>
    <xf numFmtId="0" fontId="109" fillId="0" borderId="0"/>
    <xf numFmtId="0" fontId="6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32" fillId="0" borderId="0"/>
    <xf numFmtId="0" fontId="32" fillId="0" borderId="0" applyProtection="0"/>
    <xf numFmtId="0" fontId="18" fillId="0" borderId="0" applyProtection="0"/>
    <xf numFmtId="0" fontId="18" fillId="0" borderId="0"/>
    <xf numFmtId="0" fontId="32" fillId="0" borderId="0"/>
    <xf numFmtId="0" fontId="18" fillId="0" borderId="0"/>
    <xf numFmtId="194" fontId="39" fillId="0" borderId="0"/>
    <xf numFmtId="194" fontId="39" fillId="0" borderId="0"/>
    <xf numFmtId="0" fontId="10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8" fillId="0" borderId="0"/>
    <xf numFmtId="0" fontId="109" fillId="0" borderId="0"/>
    <xf numFmtId="0" fontId="60" fillId="0" borderId="0">
      <alignment vertical="top"/>
    </xf>
    <xf numFmtId="0" fontId="32" fillId="0" borderId="0"/>
    <xf numFmtId="0" fontId="1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32" fillId="0" borderId="0"/>
    <xf numFmtId="0" fontId="1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2" fillId="27" borderId="12" applyNumberFormat="0" applyFont="0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0" fontId="32" fillId="27" borderId="12" applyNumberFormat="0" applyFont="0" applyAlignment="0" applyProtection="0"/>
    <xf numFmtId="0" fontId="18" fillId="27" borderId="12" applyNumberFormat="0" applyFont="0" applyAlignment="0" applyProtection="0"/>
    <xf numFmtId="0" fontId="32" fillId="27" borderId="12" applyNumberFormat="0" applyFont="0" applyAlignment="0" applyProtection="0"/>
    <xf numFmtId="0" fontId="18" fillId="27" borderId="12" applyNumberFormat="0" applyFont="0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9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2" fillId="27" borderId="12" applyNumberFormat="0" applyFont="0" applyAlignment="0" applyProtection="0"/>
    <xf numFmtId="194" fontId="39" fillId="28" borderId="12" applyAlignment="0" applyProtection="0"/>
    <xf numFmtId="194" fontId="39" fillId="28" borderId="12" applyAlignment="0" applyProtection="0"/>
    <xf numFmtId="0" fontId="18" fillId="27" borderId="12" applyNumberFormat="0" applyFont="0" applyAlignment="0" applyProtection="0"/>
    <xf numFmtId="194" fontId="39" fillId="28" borderId="12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0" fontId="33" fillId="20" borderId="13" applyNumberFormat="0" applyAlignment="0" applyProtection="0"/>
    <xf numFmtId="176" fontId="32" fillId="0" borderId="0" applyFont="0" applyFill="0" applyBorder="0" applyAlignment="0" applyProtection="0"/>
    <xf numFmtId="176" fontId="18" fillId="0" borderId="0" applyFont="0" applyFill="0" applyBorder="0" applyAlignment="0" applyProtection="0"/>
    <xf numFmtId="200" fontId="32" fillId="0" borderId="0" applyFont="0" applyFill="0" applyBorder="0" applyAlignment="0" applyProtection="0"/>
    <xf numFmtId="200" fontId="18" fillId="0" borderId="0" applyFont="0" applyFill="0" applyBorder="0" applyAlignment="0" applyProtection="0"/>
    <xf numFmtId="10" fontId="32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8" fillId="0" borderId="0" applyFont="0" applyFill="0" applyBorder="0" applyAlignment="0" applyProtection="0"/>
    <xf numFmtId="177" fontId="32" fillId="0" borderId="0" applyFill="0" applyBorder="0" applyAlignment="0"/>
    <xf numFmtId="177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177" fontId="32" fillId="0" borderId="0" applyFill="0" applyBorder="0" applyAlignment="0"/>
    <xf numFmtId="177" fontId="18" fillId="0" borderId="0" applyFill="0" applyBorder="0" applyAlignment="0"/>
    <xf numFmtId="178" fontId="32" fillId="0" borderId="0" applyFill="0" applyBorder="0" applyAlignment="0"/>
    <xf numFmtId="178" fontId="18" fillId="0" borderId="0" applyFill="0" applyBorder="0" applyAlignment="0"/>
    <xf numFmtId="173" fontId="32" fillId="0" borderId="0" applyFill="0" applyBorder="0" applyAlignment="0"/>
    <xf numFmtId="173" fontId="18" fillId="0" borderId="0" applyFill="0" applyBorder="0" applyAlignment="0"/>
    <xf numFmtId="0" fontId="70" fillId="0" borderId="0"/>
    <xf numFmtId="201" fontId="83" fillId="0" borderId="0" applyNumberFormat="0" applyFill="0" applyBorder="0" applyAlignment="0" applyProtection="0">
      <alignment horizontal="left"/>
    </xf>
    <xf numFmtId="0" fontId="84" fillId="0" borderId="14"/>
    <xf numFmtId="0" fontId="84" fillId="0" borderId="14"/>
    <xf numFmtId="0" fontId="85" fillId="0" borderId="15"/>
    <xf numFmtId="0" fontId="85" fillId="0" borderId="15"/>
    <xf numFmtId="40" fontId="86" fillId="0" borderId="0" applyBorder="0">
      <alignment horizontal="right"/>
    </xf>
    <xf numFmtId="49" fontId="60" fillId="0" borderId="0" applyFill="0" applyBorder="0" applyAlignment="0"/>
    <xf numFmtId="202" fontId="32" fillId="0" borderId="0" applyFill="0" applyBorder="0" applyAlignment="0"/>
    <xf numFmtId="202" fontId="18" fillId="0" borderId="0" applyFill="0" applyBorder="0" applyAlignment="0"/>
    <xf numFmtId="203" fontId="32" fillId="0" borderId="0" applyFill="0" applyBorder="0" applyAlignment="0"/>
    <xf numFmtId="203" fontId="18" fillId="0" borderId="0" applyFill="0" applyBorder="0" applyAlignment="0"/>
    <xf numFmtId="204" fontId="87" fillId="0" borderId="16" applyFont="0" applyBorder="0" applyAlignment="0">
      <alignment horizontal="right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2" fillId="0" borderId="0"/>
    <xf numFmtId="0" fontId="6" fillId="0" borderId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5" fillId="0" borderId="0"/>
    <xf numFmtId="41" fontId="18" fillId="0" borderId="0" applyFont="0" applyFill="0" applyBorder="0" applyAlignment="0" applyProtection="0"/>
    <xf numFmtId="9" fontId="159" fillId="0" borderId="0" applyFont="0" applyFill="0" applyBorder="0" applyAlignment="0" applyProtection="0"/>
    <xf numFmtId="41" fontId="171" fillId="0" borderId="0" applyFont="0" applyFill="0" applyBorder="0" applyAlignment="0" applyProtection="0"/>
    <xf numFmtId="0" fontId="18" fillId="0" borderId="0"/>
    <xf numFmtId="0" fontId="173" fillId="0" borderId="0" applyNumberFormat="0" applyFill="0" applyBorder="0" applyAlignment="0" applyProtection="0"/>
  </cellStyleXfs>
  <cellXfs count="711">
    <xf numFmtId="0" fontId="0" fillId="0" borderId="0" xfId="0"/>
    <xf numFmtId="0" fontId="41" fillId="0" borderId="0" xfId="1448" applyFont="1" applyAlignment="1">
      <alignment horizontal="center" wrapText="1"/>
    </xf>
    <xf numFmtId="0" fontId="40" fillId="0" borderId="0" xfId="1448" applyFont="1" applyAlignment="1">
      <alignment horizontal="left" vertical="center" wrapText="1"/>
    </xf>
    <xf numFmtId="0" fontId="50" fillId="0" borderId="0" xfId="1448" applyFont="1" applyAlignment="1">
      <alignment horizontal="center" wrapText="1"/>
    </xf>
    <xf numFmtId="3" fontId="41" fillId="0" borderId="0" xfId="1448" applyNumberFormat="1" applyFont="1" applyAlignment="1">
      <alignment horizontal="center" vertical="center" wrapText="1"/>
    </xf>
    <xf numFmtId="0" fontId="50" fillId="0" borderId="0" xfId="1448" applyFont="1" applyAlignment="1">
      <alignment wrapText="1"/>
    </xf>
    <xf numFmtId="0" fontId="51" fillId="0" borderId="0" xfId="1448" applyFont="1" applyAlignment="1">
      <alignment wrapText="1"/>
    </xf>
    <xf numFmtId="0" fontId="40" fillId="0" borderId="0" xfId="1448" applyFont="1" applyAlignment="1">
      <alignment horizontal="center" wrapText="1"/>
    </xf>
    <xf numFmtId="0" fontId="40" fillId="0" borderId="0" xfId="1448" applyFont="1" applyAlignment="1">
      <alignment horizontal="center" vertical="center" wrapText="1"/>
    </xf>
    <xf numFmtId="3" fontId="40" fillId="0" borderId="0" xfId="1448" applyNumberFormat="1" applyFont="1" applyAlignment="1">
      <alignment horizontal="center" vertical="center" wrapText="1"/>
    </xf>
    <xf numFmtId="0" fontId="40" fillId="0" borderId="18" xfId="1448" applyFont="1" applyBorder="1" applyAlignment="1">
      <alignment horizontal="center" vertical="center" wrapText="1"/>
    </xf>
    <xf numFmtId="0" fontId="41" fillId="0" borderId="0" xfId="1448" applyFont="1" applyAlignment="1">
      <alignment horizontal="center" vertical="center" wrapText="1"/>
    </xf>
    <xf numFmtId="0" fontId="50" fillId="0" borderId="0" xfId="1448" applyFont="1" applyAlignment="1">
      <alignment horizontal="center" vertical="center" wrapText="1"/>
    </xf>
    <xf numFmtId="0" fontId="53" fillId="0" borderId="18" xfId="1448" applyFont="1" applyBorder="1" applyAlignment="1">
      <alignment horizontal="center" wrapText="1"/>
    </xf>
    <xf numFmtId="0" fontId="54" fillId="0" borderId="0" xfId="1448" applyFont="1" applyAlignment="1">
      <alignment wrapText="1"/>
    </xf>
    <xf numFmtId="0" fontId="41" fillId="0" borderId="18" xfId="1448" applyFont="1" applyBorder="1" applyAlignment="1">
      <alignment horizontal="center" vertical="center" wrapText="1"/>
    </xf>
    <xf numFmtId="165" fontId="41" fillId="0" borderId="0" xfId="527" applyNumberFormat="1" applyFont="1" applyFill="1" applyBorder="1" applyAlignment="1">
      <alignment horizontal="center" wrapText="1"/>
    </xf>
    <xf numFmtId="0" fontId="41" fillId="0" borderId="18" xfId="1448" quotePrefix="1" applyFont="1" applyBorder="1" applyAlignment="1">
      <alignment horizontal="center" vertical="center" wrapText="1"/>
    </xf>
    <xf numFmtId="18" fontId="41" fillId="0" borderId="18" xfId="1448" quotePrefix="1" applyNumberFormat="1" applyFont="1" applyBorder="1" applyAlignment="1">
      <alignment horizontal="center" vertical="center" wrapText="1"/>
    </xf>
    <xf numFmtId="0" fontId="50" fillId="0" borderId="0" xfId="1448" applyFont="1" applyAlignment="1">
      <alignment vertical="top" wrapText="1"/>
    </xf>
    <xf numFmtId="165" fontId="41" fillId="0" borderId="18" xfId="1448" applyNumberFormat="1" applyFont="1" applyBorder="1" applyAlignment="1">
      <alignment horizontal="center" vertical="center" wrapText="1"/>
    </xf>
    <xf numFmtId="17" fontId="41" fillId="0" borderId="18" xfId="1448" quotePrefix="1" applyNumberFormat="1" applyFont="1" applyBorder="1" applyAlignment="1">
      <alignment horizontal="center" vertical="center" wrapText="1"/>
    </xf>
    <xf numFmtId="165" fontId="41" fillId="0" borderId="0" xfId="1448" applyNumberFormat="1" applyFont="1" applyAlignment="1">
      <alignment horizontal="center" wrapText="1"/>
    </xf>
    <xf numFmtId="0" fontId="108" fillId="0" borderId="0" xfId="1614" applyAlignment="1">
      <alignment horizontal="center"/>
    </xf>
    <xf numFmtId="0" fontId="45" fillId="0" borderId="0" xfId="1614" applyFont="1" applyAlignment="1">
      <alignment horizontal="center" vertical="center"/>
    </xf>
    <xf numFmtId="0" fontId="40" fillId="0" borderId="0" xfId="1614" applyFont="1" applyAlignment="1">
      <alignment vertical="center"/>
    </xf>
    <xf numFmtId="0" fontId="108" fillId="0" borderId="0" xfId="1614" applyAlignment="1">
      <alignment horizontal="center" vertical="center"/>
    </xf>
    <xf numFmtId="3" fontId="42" fillId="0" borderId="0" xfId="1614" applyNumberFormat="1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57" fillId="0" borderId="0" xfId="1614" applyFont="1" applyAlignment="1">
      <alignment horizontal="center"/>
    </xf>
    <xf numFmtId="167" fontId="49" fillId="0" borderId="0" xfId="1652" applyNumberFormat="1" applyFont="1"/>
    <xf numFmtId="0" fontId="108" fillId="0" borderId="19" xfId="1614" applyBorder="1" applyAlignment="1">
      <alignment horizontal="center"/>
    </xf>
    <xf numFmtId="0" fontId="49" fillId="0" borderId="0" xfId="1614" applyFont="1" applyAlignment="1">
      <alignment horizontal="center"/>
    </xf>
    <xf numFmtId="0" fontId="49" fillId="0" borderId="0" xfId="1614" applyFont="1" applyAlignment="1">
      <alignment horizontal="center" vertical="center" wrapText="1"/>
    </xf>
    <xf numFmtId="3" fontId="41" fillId="0" borderId="0" xfId="1614" applyNumberFormat="1" applyFont="1" applyAlignment="1">
      <alignment vertical="center"/>
    </xf>
    <xf numFmtId="0" fontId="17" fillId="0" borderId="0" xfId="1614" applyFont="1" applyAlignment="1">
      <alignment horizontal="center"/>
    </xf>
    <xf numFmtId="0" fontId="41" fillId="0" borderId="20" xfId="1614" applyFont="1" applyBorder="1" applyAlignment="1">
      <alignment horizontal="center" vertical="center"/>
    </xf>
    <xf numFmtId="0" fontId="41" fillId="0" borderId="21" xfId="1614" applyFont="1" applyBorder="1" applyAlignment="1">
      <alignment horizontal="left" vertical="center" wrapText="1"/>
    </xf>
    <xf numFmtId="0" fontId="41" fillId="0" borderId="21" xfId="1614" applyFont="1" applyBorder="1" applyAlignment="1">
      <alignment horizontal="center" vertical="center" wrapText="1"/>
    </xf>
    <xf numFmtId="0" fontId="43" fillId="0" borderId="21" xfId="1614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1" fillId="0" borderId="21" xfId="1614" applyNumberFormat="1" applyFont="1" applyBorder="1" applyAlignment="1">
      <alignment horizontal="center" vertical="center"/>
    </xf>
    <xf numFmtId="3" fontId="41" fillId="0" borderId="22" xfId="1614" applyNumberFormat="1" applyFont="1" applyBorder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3" fontId="41" fillId="0" borderId="0" xfId="1614" applyNumberFormat="1" applyFont="1" applyAlignment="1">
      <alignment horizontal="center" vertical="center"/>
    </xf>
    <xf numFmtId="3" fontId="58" fillId="0" borderId="0" xfId="1614" applyNumberFormat="1" applyFont="1" applyAlignment="1">
      <alignment horizontal="center" vertical="center"/>
    </xf>
    <xf numFmtId="0" fontId="58" fillId="0" borderId="0" xfId="1614" applyFont="1" applyAlignment="1">
      <alignment horizontal="center"/>
    </xf>
    <xf numFmtId="0" fontId="46" fillId="0" borderId="23" xfId="1614" applyFont="1" applyBorder="1" applyAlignment="1">
      <alignment horizontal="center" vertical="center"/>
    </xf>
    <xf numFmtId="0" fontId="46" fillId="0" borderId="24" xfId="1614" applyFont="1" applyBorder="1" applyAlignment="1">
      <alignment horizontal="left" vertical="center"/>
    </xf>
    <xf numFmtId="0" fontId="46" fillId="0" borderId="24" xfId="1614" applyFont="1" applyBorder="1" applyAlignment="1">
      <alignment vertical="center"/>
    </xf>
    <xf numFmtId="0" fontId="17" fillId="0" borderId="24" xfId="1614" applyFont="1" applyBorder="1" applyAlignment="1">
      <alignment horizontal="center" vertical="center"/>
    </xf>
    <xf numFmtId="3" fontId="41" fillId="0" borderId="24" xfId="1614" applyNumberFormat="1" applyFont="1" applyBorder="1" applyAlignment="1">
      <alignment horizontal="center" vertical="center"/>
    </xf>
    <xf numFmtId="3" fontId="41" fillId="0" borderId="25" xfId="1614" applyNumberFormat="1" applyFont="1" applyBorder="1" applyAlignment="1">
      <alignment horizontal="center" vertical="center"/>
    </xf>
    <xf numFmtId="0" fontId="108" fillId="0" borderId="26" xfId="1614" applyBorder="1" applyAlignment="1">
      <alignment horizontal="center" vertical="center"/>
    </xf>
    <xf numFmtId="37" fontId="108" fillId="0" borderId="27" xfId="1614" applyNumberFormat="1" applyBorder="1" applyAlignment="1">
      <alignment horizontal="center"/>
    </xf>
    <xf numFmtId="0" fontId="108" fillId="0" borderId="28" xfId="1614" applyBorder="1" applyAlignment="1">
      <alignment horizontal="center" vertical="center"/>
    </xf>
    <xf numFmtId="37" fontId="17" fillId="0" borderId="0" xfId="1614" applyNumberFormat="1" applyFont="1" applyAlignment="1">
      <alignment horizontal="center"/>
    </xf>
    <xf numFmtId="37" fontId="59" fillId="0" borderId="0" xfId="1614" applyNumberFormat="1" applyFont="1" applyAlignment="1">
      <alignment horizontal="center"/>
    </xf>
    <xf numFmtId="37" fontId="49" fillId="0" borderId="29" xfId="1614" applyNumberFormat="1" applyFont="1" applyBorder="1" applyAlignment="1">
      <alignment horizontal="center"/>
    </xf>
    <xf numFmtId="37" fontId="108" fillId="0" borderId="29" xfId="1614" applyNumberFormat="1" applyBorder="1" applyAlignment="1">
      <alignment horizontal="center"/>
    </xf>
    <xf numFmtId="37" fontId="59" fillId="0" borderId="30" xfId="1614" applyNumberFormat="1" applyFont="1" applyBorder="1" applyAlignment="1">
      <alignment horizontal="center"/>
    </xf>
    <xf numFmtId="0" fontId="48" fillId="0" borderId="0" xfId="1614" applyFont="1" applyAlignment="1">
      <alignment horizontal="center" vertical="center"/>
    </xf>
    <xf numFmtId="0" fontId="108" fillId="0" borderId="19" xfId="1614" applyBorder="1"/>
    <xf numFmtId="0" fontId="108" fillId="0" borderId="19" xfId="1614" applyBorder="1" applyAlignment="1">
      <alignment horizontal="right"/>
    </xf>
    <xf numFmtId="0" fontId="108" fillId="0" borderId="31" xfId="1614" applyBorder="1" applyAlignment="1">
      <alignment horizontal="right"/>
    </xf>
    <xf numFmtId="0" fontId="46" fillId="0" borderId="0" xfId="1614" applyFont="1" applyAlignment="1">
      <alignment horizontal="center" vertical="center"/>
    </xf>
    <xf numFmtId="0" fontId="46" fillId="0" borderId="0" xfId="1614" applyFont="1" applyAlignment="1">
      <alignment horizontal="left" vertical="center"/>
    </xf>
    <xf numFmtId="0" fontId="46" fillId="0" borderId="0" xfId="1614" applyFont="1" applyAlignment="1">
      <alignment vertical="center"/>
    </xf>
    <xf numFmtId="0" fontId="17" fillId="0" borderId="0" xfId="1614" applyFont="1" applyAlignment="1">
      <alignment horizontal="center" vertical="center"/>
    </xf>
    <xf numFmtId="0" fontId="53" fillId="0" borderId="0" xfId="1614" applyFont="1" applyAlignment="1">
      <alignment horizontal="center" vertical="center"/>
    </xf>
    <xf numFmtId="0" fontId="108" fillId="0" borderId="0" xfId="1652" applyAlignment="1">
      <alignment horizontal="right"/>
    </xf>
    <xf numFmtId="0" fontId="45" fillId="0" borderId="0" xfId="1614" applyFont="1" applyAlignment="1">
      <alignment vertical="center"/>
    </xf>
    <xf numFmtId="0" fontId="45" fillId="0" borderId="0" xfId="1614" applyFont="1" applyAlignment="1">
      <alignment horizontal="center"/>
    </xf>
    <xf numFmtId="0" fontId="88" fillId="0" borderId="0" xfId="1614" applyFont="1" applyAlignment="1">
      <alignment horizontal="center" vertical="center" wrapText="1"/>
    </xf>
    <xf numFmtId="0" fontId="49" fillId="0" borderId="20" xfId="1652" applyFont="1" applyBorder="1" applyAlignment="1">
      <alignment horizontal="center" vertical="center"/>
    </xf>
    <xf numFmtId="0" fontId="49" fillId="0" borderId="21" xfId="1652" applyFont="1" applyBorder="1" applyAlignment="1">
      <alignment vertical="center" wrapText="1"/>
    </xf>
    <xf numFmtId="37" fontId="49" fillId="0" borderId="27" xfId="1614" applyNumberFormat="1" applyFont="1" applyBorder="1" applyAlignment="1">
      <alignment horizontal="center"/>
    </xf>
    <xf numFmtId="37" fontId="59" fillId="0" borderId="32" xfId="1614" applyNumberFormat="1" applyFont="1" applyBorder="1" applyAlignment="1">
      <alignment horizontal="center"/>
    </xf>
    <xf numFmtId="0" fontId="17" fillId="0" borderId="21" xfId="1652" applyFont="1" applyBorder="1" applyAlignment="1">
      <alignment horizontal="center" vertical="center"/>
    </xf>
    <xf numFmtId="0" fontId="40" fillId="0" borderId="0" xfId="1448" applyFont="1" applyAlignment="1">
      <alignment horizontal="left" vertical="center"/>
    </xf>
    <xf numFmtId="0" fontId="50" fillId="0" borderId="0" xfId="1448" applyFont="1" applyAlignment="1">
      <alignment horizontal="left" wrapText="1"/>
    </xf>
    <xf numFmtId="3" fontId="57" fillId="0" borderId="0" xfId="1614" applyNumberFormat="1" applyFont="1" applyAlignment="1">
      <alignment horizontal="center"/>
    </xf>
    <xf numFmtId="0" fontId="49" fillId="0" borderId="0" xfId="1614" applyFont="1"/>
    <xf numFmtId="0" fontId="41" fillId="0" borderId="21" xfId="1448" applyFont="1" applyBorder="1" applyAlignment="1">
      <alignment horizontal="center" vertical="center"/>
    </xf>
    <xf numFmtId="0" fontId="41" fillId="0" borderId="21" xfId="1448" applyFont="1" applyBorder="1" applyAlignment="1">
      <alignment horizontal="left" wrapText="1"/>
    </xf>
    <xf numFmtId="0" fontId="50" fillId="0" borderId="21" xfId="1448" applyFont="1" applyBorder="1" applyAlignment="1">
      <alignment horizontal="center" wrapText="1"/>
    </xf>
    <xf numFmtId="0" fontId="41" fillId="0" borderId="21" xfId="1448" applyFont="1" applyBorder="1" applyAlignment="1">
      <alignment horizontal="center" vertical="center" wrapText="1"/>
    </xf>
    <xf numFmtId="3" fontId="41" fillId="0" borderId="21" xfId="1448" applyNumberFormat="1" applyFont="1" applyBorder="1" applyAlignment="1">
      <alignment horizontal="center" vertical="center" wrapText="1"/>
    </xf>
    <xf numFmtId="0" fontId="51" fillId="0" borderId="0" xfId="1448" applyFont="1" applyAlignment="1">
      <alignment horizontal="center" wrapText="1"/>
    </xf>
    <xf numFmtId="0" fontId="59" fillId="0" borderId="34" xfId="1614" applyFont="1" applyBorder="1" applyAlignment="1">
      <alignment vertical="center"/>
    </xf>
    <xf numFmtId="169" fontId="41" fillId="0" borderId="0" xfId="714" applyFont="1" applyFill="1" applyAlignment="1">
      <alignment horizontal="center" wrapText="1"/>
    </xf>
    <xf numFmtId="169" fontId="40" fillId="0" borderId="0" xfId="714" applyFont="1" applyFill="1" applyAlignment="1">
      <alignment horizontal="center" wrapText="1"/>
    </xf>
    <xf numFmtId="4" fontId="90" fillId="0" borderId="3" xfId="1448" applyNumberFormat="1" applyFont="1" applyBorder="1" applyAlignment="1">
      <alignment horizontal="center" vertical="center" wrapText="1"/>
    </xf>
    <xf numFmtId="0" fontId="41" fillId="0" borderId="0" xfId="1448" applyFont="1" applyAlignment="1">
      <alignment vertical="center" wrapText="1"/>
    </xf>
    <xf numFmtId="169" fontId="41" fillId="0" borderId="21" xfId="715" applyNumberFormat="1" applyFont="1" applyFill="1" applyBorder="1" applyAlignment="1">
      <alignment horizontal="center" vertical="center" wrapText="1"/>
    </xf>
    <xf numFmtId="169" fontId="41" fillId="0" borderId="21" xfId="714" applyFont="1" applyFill="1" applyBorder="1" applyAlignment="1">
      <alignment horizontal="center" vertical="center" wrapText="1"/>
    </xf>
    <xf numFmtId="169" fontId="41" fillId="0" borderId="33" xfId="714" applyFont="1" applyFill="1" applyBorder="1" applyAlignment="1">
      <alignment horizontal="center" vertical="center" wrapText="1"/>
    </xf>
    <xf numFmtId="167" fontId="40" fillId="0" borderId="0" xfId="1614" applyNumberFormat="1" applyFont="1" applyAlignment="1">
      <alignment horizontal="left" vertical="center"/>
    </xf>
    <xf numFmtId="37" fontId="108" fillId="0" borderId="0" xfId="1614" applyNumberFormat="1" applyAlignment="1">
      <alignment horizontal="center"/>
    </xf>
    <xf numFmtId="0" fontId="15" fillId="0" borderId="20" xfId="1652" applyFont="1" applyBorder="1" applyAlignment="1">
      <alignment horizontal="center" vertical="center"/>
    </xf>
    <xf numFmtId="0" fontId="15" fillId="0" borderId="21" xfId="1652" applyFont="1" applyBorder="1" applyAlignment="1">
      <alignment horizontal="center" vertical="center"/>
    </xf>
    <xf numFmtId="0" fontId="48" fillId="0" borderId="20" xfId="1652" applyFont="1" applyBorder="1" applyAlignment="1">
      <alignment horizontal="center" vertical="center"/>
    </xf>
    <xf numFmtId="0" fontId="48" fillId="0" borderId="21" xfId="1652" applyFont="1" applyBorder="1" applyAlignment="1">
      <alignment vertical="center" wrapText="1"/>
    </xf>
    <xf numFmtId="0" fontId="91" fillId="0" borderId="21" xfId="1614" applyFont="1" applyBorder="1" applyAlignment="1">
      <alignment horizontal="center" vertical="center" wrapText="1"/>
    </xf>
    <xf numFmtId="0" fontId="93" fillId="0" borderId="0" xfId="1652" applyFont="1" applyAlignment="1">
      <alignment horizontal="center" vertical="center"/>
    </xf>
    <xf numFmtId="0" fontId="49" fillId="0" borderId="0" xfId="1614" applyFont="1" applyAlignment="1">
      <alignment horizontal="left" vertical="center"/>
    </xf>
    <xf numFmtId="3" fontId="40" fillId="0" borderId="0" xfId="1614" applyNumberFormat="1" applyFont="1" applyAlignment="1">
      <alignment horizontal="left" vertical="center"/>
    </xf>
    <xf numFmtId="3" fontId="40" fillId="0" borderId="3" xfId="1448" applyNumberFormat="1" applyFont="1" applyBorder="1" applyAlignment="1">
      <alignment horizontal="center" vertical="center" wrapText="1"/>
    </xf>
    <xf numFmtId="0" fontId="41" fillId="0" borderId="21" xfId="1451" applyFont="1" applyBorder="1" applyAlignment="1">
      <alignment horizontal="left" vertical="center" wrapText="1"/>
    </xf>
    <xf numFmtId="0" fontId="53" fillId="0" borderId="18" xfId="1448" quotePrefix="1" applyFont="1" applyBorder="1" applyAlignment="1">
      <alignment horizontal="center" vertical="center" wrapText="1"/>
    </xf>
    <xf numFmtId="0" fontId="45" fillId="0" borderId="0" xfId="1505" applyFont="1"/>
    <xf numFmtId="0" fontId="57" fillId="0" borderId="0" xfId="1615" applyFont="1" applyAlignment="1">
      <alignment horizontal="center"/>
    </xf>
    <xf numFmtId="0" fontId="45" fillId="0" borderId="0" xfId="1615" applyFont="1" applyAlignment="1">
      <alignment horizontal="center" vertical="center"/>
    </xf>
    <xf numFmtId="0" fontId="40" fillId="0" borderId="0" xfId="1615" applyFont="1" applyAlignment="1">
      <alignment horizontal="left" vertical="center"/>
    </xf>
    <xf numFmtId="0" fontId="40" fillId="0" borderId="0" xfId="1615" applyFont="1" applyAlignment="1">
      <alignment vertical="center"/>
    </xf>
    <xf numFmtId="0" fontId="108" fillId="0" borderId="0" xfId="1615" applyAlignment="1">
      <alignment horizontal="center" vertical="center"/>
    </xf>
    <xf numFmtId="3" fontId="42" fillId="0" borderId="0" xfId="1615" applyNumberFormat="1" applyFont="1" applyAlignment="1">
      <alignment horizontal="center" vertical="center"/>
    </xf>
    <xf numFmtId="0" fontId="108" fillId="0" borderId="0" xfId="1615" applyAlignment="1">
      <alignment horizontal="center"/>
    </xf>
    <xf numFmtId="167" fontId="40" fillId="0" borderId="0" xfId="1615" applyNumberFormat="1" applyFont="1" applyAlignment="1">
      <alignment horizontal="left" vertical="center"/>
    </xf>
    <xf numFmtId="167" fontId="49" fillId="0" borderId="0" xfId="1653" applyNumberFormat="1" applyFont="1" applyAlignment="1">
      <alignment horizontal="left" vertical="center"/>
    </xf>
    <xf numFmtId="0" fontId="93" fillId="0" borderId="0" xfId="1653" applyFont="1" applyAlignment="1">
      <alignment horizontal="center" vertical="center"/>
    </xf>
    <xf numFmtId="0" fontId="41" fillId="0" borderId="35" xfId="1615" applyFont="1" applyBorder="1" applyAlignment="1">
      <alignment horizontal="center" vertical="center"/>
    </xf>
    <xf numFmtId="0" fontId="41" fillId="0" borderId="35" xfId="1615" applyFont="1" applyBorder="1" applyAlignment="1">
      <alignment horizontal="left" vertical="center" wrapText="1"/>
    </xf>
    <xf numFmtId="0" fontId="41" fillId="0" borderId="35" xfId="1615" applyFont="1" applyBorder="1" applyAlignment="1">
      <alignment horizontal="center" vertical="center" wrapText="1"/>
    </xf>
    <xf numFmtId="0" fontId="43" fillId="0" borderId="35" xfId="1615" applyFont="1" applyBorder="1" applyAlignment="1">
      <alignment horizontal="center" vertical="center"/>
    </xf>
    <xf numFmtId="0" fontId="10" fillId="0" borderId="35" xfId="1653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3" fontId="41" fillId="0" borderId="35" xfId="1615" applyNumberFormat="1" applyFont="1" applyBorder="1" applyAlignment="1">
      <alignment horizontal="center" vertical="center"/>
    </xf>
    <xf numFmtId="0" fontId="10" fillId="0" borderId="0" xfId="1615" applyFont="1" applyAlignment="1">
      <alignment horizontal="center"/>
    </xf>
    <xf numFmtId="0" fontId="49" fillId="0" borderId="21" xfId="1653" applyFont="1" applyBorder="1" applyAlignment="1">
      <alignment horizontal="center" vertical="center"/>
    </xf>
    <xf numFmtId="0" fontId="49" fillId="0" borderId="21" xfId="1653" applyFont="1" applyBorder="1" applyAlignment="1">
      <alignment vertical="center" wrapText="1"/>
    </xf>
    <xf numFmtId="0" fontId="41" fillId="0" borderId="21" xfId="1615" applyFont="1" applyBorder="1" applyAlignment="1">
      <alignment horizontal="center" vertical="center" wrapText="1"/>
    </xf>
    <xf numFmtId="0" fontId="43" fillId="0" borderId="21" xfId="1615" applyFont="1" applyBorder="1" applyAlignment="1">
      <alignment horizontal="center" vertical="center"/>
    </xf>
    <xf numFmtId="0" fontId="10" fillId="0" borderId="21" xfId="1653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3" fontId="41" fillId="0" borderId="21" xfId="1615" applyNumberFormat="1" applyFont="1" applyBorder="1" applyAlignment="1">
      <alignment horizontal="center" vertical="center"/>
    </xf>
    <xf numFmtId="0" fontId="58" fillId="0" borderId="0" xfId="1615" applyFont="1" applyAlignment="1">
      <alignment horizontal="center"/>
    </xf>
    <xf numFmtId="3" fontId="10" fillId="0" borderId="21" xfId="1653" applyNumberFormat="1" applyFont="1" applyBorder="1" applyAlignment="1">
      <alignment horizontal="center" vertical="center"/>
    </xf>
    <xf numFmtId="0" fontId="45" fillId="0" borderId="0" xfId="1615" applyFont="1" applyAlignment="1">
      <alignment vertical="center"/>
    </xf>
    <xf numFmtId="0" fontId="45" fillId="0" borderId="33" xfId="1615" applyFont="1" applyBorder="1" applyAlignment="1">
      <alignment horizontal="center" vertical="center"/>
    </xf>
    <xf numFmtId="0" fontId="45" fillId="0" borderId="33" xfId="1615" applyFont="1" applyBorder="1" applyAlignment="1">
      <alignment vertical="center"/>
    </xf>
    <xf numFmtId="0" fontId="108" fillId="0" borderId="33" xfId="1615" applyBorder="1" applyAlignment="1">
      <alignment horizontal="center" vertical="center"/>
    </xf>
    <xf numFmtId="3" fontId="42" fillId="0" borderId="33" xfId="1615" applyNumberFormat="1" applyFont="1" applyBorder="1" applyAlignment="1">
      <alignment horizontal="center" vertical="center"/>
    </xf>
    <xf numFmtId="0" fontId="49" fillId="0" borderId="0" xfId="1614" applyFont="1" applyAlignment="1">
      <alignment horizontal="center" vertical="center"/>
    </xf>
    <xf numFmtId="0" fontId="92" fillId="0" borderId="0" xfId="1448" applyFont="1" applyAlignment="1">
      <alignment horizontal="center" wrapText="1"/>
    </xf>
    <xf numFmtId="0" fontId="47" fillId="0" borderId="0" xfId="1614" applyFont="1" applyAlignment="1">
      <alignment vertical="center"/>
    </xf>
    <xf numFmtId="0" fontId="57" fillId="0" borderId="0" xfId="1614" applyFont="1" applyAlignment="1">
      <alignment horizontal="center" vertical="center"/>
    </xf>
    <xf numFmtId="0" fontId="57" fillId="0" borderId="0" xfId="1614" applyFont="1" applyAlignment="1">
      <alignment vertical="center"/>
    </xf>
    <xf numFmtId="3" fontId="97" fillId="0" borderId="0" xfId="1614" applyNumberFormat="1" applyFont="1" applyAlignment="1">
      <alignment horizontal="center" vertical="center"/>
    </xf>
    <xf numFmtId="0" fontId="97" fillId="0" borderId="0" xfId="1614" applyFont="1" applyAlignment="1">
      <alignment horizontal="center" vertical="center"/>
    </xf>
    <xf numFmtId="0" fontId="16" fillId="0" borderId="0" xfId="1614" applyFont="1" applyAlignment="1">
      <alignment horizontal="center"/>
    </xf>
    <xf numFmtId="0" fontId="88" fillId="0" borderId="0" xfId="1614" applyFont="1" applyAlignment="1">
      <alignment horizontal="center" vertical="center"/>
    </xf>
    <xf numFmtId="0" fontId="88" fillId="0" borderId="0" xfId="1614" applyFont="1" applyAlignment="1">
      <alignment vertical="center"/>
    </xf>
    <xf numFmtId="207" fontId="41" fillId="0" borderId="21" xfId="2549" applyNumberFormat="1" applyFont="1" applyFill="1" applyBorder="1" applyAlignment="1">
      <alignment horizontal="center" vertical="center" wrapText="1"/>
    </xf>
    <xf numFmtId="0" fontId="91" fillId="0" borderId="0" xfId="1448" applyFont="1" applyAlignment="1">
      <alignment horizontal="center" wrapText="1"/>
    </xf>
    <xf numFmtId="0" fontId="92" fillId="0" borderId="0" xfId="1448" applyFont="1" applyAlignment="1">
      <alignment wrapText="1"/>
    </xf>
    <xf numFmtId="0" fontId="99" fillId="0" borderId="0" xfId="1448" applyFont="1" applyAlignment="1">
      <alignment horizontal="center" wrapText="1"/>
    </xf>
    <xf numFmtId="0" fontId="98" fillId="0" borderId="0" xfId="1448" applyFont="1" applyAlignment="1">
      <alignment horizontal="center" wrapText="1"/>
    </xf>
    <xf numFmtId="0" fontId="98" fillId="0" borderId="0" xfId="1448" applyFont="1" applyAlignment="1">
      <alignment horizontal="center" vertical="center" wrapText="1"/>
    </xf>
    <xf numFmtId="0" fontId="91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 vertical="center" wrapText="1"/>
    </xf>
    <xf numFmtId="0" fontId="91" fillId="0" borderId="0" xfId="1448" applyFont="1" applyAlignment="1">
      <alignment horizontal="center"/>
    </xf>
    <xf numFmtId="0" fontId="91" fillId="0" borderId="0" xfId="1448" applyFont="1" applyAlignment="1">
      <alignment horizontal="center" vertical="center"/>
    </xf>
    <xf numFmtId="0" fontId="91" fillId="0" borderId="0" xfId="1448" applyFont="1" applyAlignment="1">
      <alignment vertical="center" wrapText="1"/>
    </xf>
    <xf numFmtId="0" fontId="91" fillId="0" borderId="0" xfId="527" applyNumberFormat="1" applyFont="1" applyFill="1" applyBorder="1" applyAlignment="1">
      <alignment horizontal="center" wrapText="1"/>
    </xf>
    <xf numFmtId="165" fontId="92" fillId="0" borderId="0" xfId="1448" applyNumberFormat="1" applyFont="1" applyAlignment="1">
      <alignment wrapText="1"/>
    </xf>
    <xf numFmtId="165" fontId="92" fillId="0" borderId="0" xfId="527" applyNumberFormat="1" applyFont="1" applyFill="1" applyAlignment="1">
      <alignment wrapText="1"/>
    </xf>
    <xf numFmtId="0" fontId="92" fillId="0" borderId="0" xfId="1448" applyFont="1" applyAlignment="1">
      <alignment vertical="top" wrapText="1"/>
    </xf>
    <xf numFmtId="0" fontId="91" fillId="0" borderId="0" xfId="527" applyNumberFormat="1" applyFont="1" applyFill="1" applyAlignment="1">
      <alignment horizontal="center" wrapText="1"/>
    </xf>
    <xf numFmtId="0" fontId="92" fillId="0" borderId="0" xfId="527" applyNumberFormat="1" applyFont="1" applyFill="1" applyAlignment="1">
      <alignment horizontal="center" wrapText="1"/>
    </xf>
    <xf numFmtId="169" fontId="41" fillId="0" borderId="21" xfId="717" applyNumberFormat="1" applyFont="1" applyFill="1" applyBorder="1" applyAlignment="1" applyProtection="1">
      <alignment horizontal="center" vertical="center" wrapText="1"/>
    </xf>
    <xf numFmtId="165" fontId="41" fillId="0" borderId="21" xfId="1451" applyNumberFormat="1" applyFont="1" applyBorder="1" applyAlignment="1">
      <alignment horizontal="center" vertical="center" wrapText="1"/>
    </xf>
    <xf numFmtId="169" fontId="53" fillId="0" borderId="21" xfId="717" applyNumberFormat="1" applyFont="1" applyFill="1" applyBorder="1" applyAlignment="1" applyProtection="1">
      <alignment horizontal="center" vertical="center" wrapText="1"/>
    </xf>
    <xf numFmtId="0" fontId="41" fillId="0" borderId="21" xfId="1451" applyFont="1" applyBorder="1" applyAlignment="1">
      <alignment horizontal="center" vertical="center" wrapText="1"/>
    </xf>
    <xf numFmtId="169" fontId="41" fillId="0" borderId="21" xfId="728" applyFont="1" applyFill="1" applyBorder="1" applyAlignment="1" applyProtection="1">
      <alignment horizontal="center" vertical="center" wrapText="1"/>
    </xf>
    <xf numFmtId="3" fontId="41" fillId="0" borderId="21" xfId="1450" applyNumberFormat="1" applyFont="1" applyBorder="1" applyAlignment="1">
      <alignment horizontal="center" vertical="center" wrapText="1"/>
    </xf>
    <xf numFmtId="169" fontId="41" fillId="0" borderId="21" xfId="728" applyFont="1" applyFill="1" applyBorder="1" applyAlignment="1">
      <alignment horizontal="center" vertical="center" wrapText="1"/>
    </xf>
    <xf numFmtId="0" fontId="118" fillId="0" borderId="26" xfId="1451" applyFont="1" applyBorder="1"/>
    <xf numFmtId="0" fontId="118" fillId="0" borderId="36" xfId="1451" applyFont="1" applyBorder="1"/>
    <xf numFmtId="0" fontId="118" fillId="0" borderId="48" xfId="1451" applyFont="1" applyBorder="1"/>
    <xf numFmtId="0" fontId="118" fillId="0" borderId="28" xfId="1451" applyFont="1" applyBorder="1"/>
    <xf numFmtId="0" fontId="118" fillId="0" borderId="37" xfId="1451" applyFont="1" applyBorder="1"/>
    <xf numFmtId="0" fontId="113" fillId="0" borderId="37" xfId="1451" applyFont="1" applyBorder="1" applyAlignment="1">
      <alignment vertical="center"/>
    </xf>
    <xf numFmtId="0" fontId="118" fillId="0" borderId="34" xfId="1451" applyFont="1" applyBorder="1"/>
    <xf numFmtId="0" fontId="118" fillId="0" borderId="19" xfId="1451" applyFont="1" applyBorder="1"/>
    <xf numFmtId="0" fontId="113" fillId="0" borderId="19" xfId="1451" applyFont="1" applyBorder="1" applyAlignment="1">
      <alignment vertical="center"/>
    </xf>
    <xf numFmtId="0" fontId="113" fillId="0" borderId="19" xfId="1451" applyFont="1" applyBorder="1" applyAlignment="1">
      <alignment horizontal="center" vertical="center"/>
    </xf>
    <xf numFmtId="0" fontId="113" fillId="0" borderId="31" xfId="1451" applyFont="1" applyBorder="1" applyAlignment="1">
      <alignment vertical="center"/>
    </xf>
    <xf numFmtId="0" fontId="40" fillId="0" borderId="3" xfId="1448" applyFont="1" applyBorder="1" applyAlignment="1">
      <alignment horizontal="center" vertical="center"/>
    </xf>
    <xf numFmtId="0" fontId="40" fillId="0" borderId="3" xfId="1448" applyFont="1" applyBorder="1" applyAlignment="1">
      <alignment horizontal="left" vertical="center" wrapText="1"/>
    </xf>
    <xf numFmtId="0" fontId="40" fillId="0" borderId="3" xfId="1448" applyFont="1" applyBorder="1" applyAlignment="1">
      <alignment horizontal="center" vertical="center" wrapText="1"/>
    </xf>
    <xf numFmtId="169" fontId="40" fillId="0" borderId="3" xfId="715" applyNumberFormat="1" applyFont="1" applyFill="1" applyBorder="1" applyAlignment="1">
      <alignment horizontal="center" vertical="center" wrapText="1"/>
    </xf>
    <xf numFmtId="3" fontId="127" fillId="32" borderId="3" xfId="1448" applyNumberFormat="1" applyFont="1" applyFill="1" applyBorder="1" applyAlignment="1">
      <alignment horizontal="center" vertical="center" wrapText="1"/>
    </xf>
    <xf numFmtId="0" fontId="41" fillId="0" borderId="21" xfId="1451" applyFont="1" applyBorder="1" applyAlignment="1">
      <alignment horizontal="center" vertical="center"/>
    </xf>
    <xf numFmtId="0" fontId="133" fillId="0" borderId="21" xfId="1451" applyFont="1" applyBorder="1" applyAlignment="1">
      <alignment horizontal="left" vertical="center" wrapText="1"/>
    </xf>
    <xf numFmtId="0" fontId="41" fillId="33" borderId="21" xfId="1451" applyFont="1" applyFill="1" applyBorder="1" applyAlignment="1">
      <alignment horizontal="left" vertical="center" wrapText="1"/>
    </xf>
    <xf numFmtId="0" fontId="41" fillId="0" borderId="21" xfId="1451" applyFont="1" applyBorder="1" applyAlignment="1">
      <alignment horizontal="left" wrapText="1"/>
    </xf>
    <xf numFmtId="0" fontId="41" fillId="0" borderId="21" xfId="1450" applyFont="1" applyBorder="1" applyAlignment="1">
      <alignment horizontal="center" vertical="center"/>
    </xf>
    <xf numFmtId="0" fontId="41" fillId="0" borderId="21" xfId="1450" applyFont="1" applyBorder="1" applyAlignment="1">
      <alignment horizontal="left" wrapText="1"/>
    </xf>
    <xf numFmtId="0" fontId="111" fillId="0" borderId="21" xfId="1615" applyFont="1" applyBorder="1" applyAlignment="1">
      <alignment vertical="top" wrapText="1"/>
    </xf>
    <xf numFmtId="167" fontId="126" fillId="0" borderId="0" xfId="523" applyFont="1" applyFill="1" applyAlignment="1">
      <alignment horizontal="left" wrapText="1"/>
    </xf>
    <xf numFmtId="0" fontId="5" fillId="0" borderId="0" xfId="2673" applyAlignment="1">
      <alignment vertical="center" wrapText="1"/>
    </xf>
    <xf numFmtId="0" fontId="5" fillId="0" borderId="0" xfId="2673" applyAlignment="1">
      <alignment horizontal="center" vertical="center" wrapText="1"/>
    </xf>
    <xf numFmtId="0" fontId="5" fillId="0" borderId="28" xfId="2673" applyBorder="1" applyAlignment="1">
      <alignment vertical="center" wrapText="1"/>
    </xf>
    <xf numFmtId="0" fontId="131" fillId="0" borderId="0" xfId="2673" applyFont="1" applyAlignment="1">
      <alignment vertical="center" wrapText="1"/>
    </xf>
    <xf numFmtId="0" fontId="94" fillId="0" borderId="0" xfId="2673" applyFont="1" applyAlignment="1">
      <alignment vertical="center" wrapText="1"/>
    </xf>
    <xf numFmtId="2" fontId="102" fillId="0" borderId="0" xfId="2673" applyNumberFormat="1" applyFont="1" applyAlignment="1">
      <alignment horizontal="center" vertical="center" wrapText="1"/>
    </xf>
    <xf numFmtId="0" fontId="104" fillId="0" borderId="0" xfId="2673" applyFont="1" applyAlignment="1">
      <alignment horizontal="center" vertical="center" wrapText="1"/>
    </xf>
    <xf numFmtId="0" fontId="131" fillId="0" borderId="28" xfId="2673" applyFont="1" applyBorder="1" applyAlignment="1">
      <alignment vertical="center" wrapText="1"/>
    </xf>
    <xf numFmtId="0" fontId="7" fillId="0" borderId="21" xfId="1615" applyFont="1" applyBorder="1" applyAlignment="1">
      <alignment horizontal="center" vertical="center"/>
    </xf>
    <xf numFmtId="0" fontId="118" fillId="33" borderId="0" xfId="1451" applyFont="1" applyFill="1"/>
    <xf numFmtId="0" fontId="118" fillId="33" borderId="26" xfId="1451" applyFont="1" applyFill="1" applyBorder="1"/>
    <xf numFmtId="0" fontId="118" fillId="33" borderId="36" xfId="1451" applyFont="1" applyFill="1" applyBorder="1"/>
    <xf numFmtId="0" fontId="118" fillId="33" borderId="48" xfId="1451" applyFont="1" applyFill="1" applyBorder="1"/>
    <xf numFmtId="0" fontId="118" fillId="33" borderId="28" xfId="1451" applyFont="1" applyFill="1" applyBorder="1"/>
    <xf numFmtId="0" fontId="118" fillId="33" borderId="37" xfId="1451" applyFont="1" applyFill="1" applyBorder="1"/>
    <xf numFmtId="0" fontId="119" fillId="33" borderId="0" xfId="1451" applyFont="1" applyFill="1" applyAlignment="1">
      <alignment vertical="center"/>
    </xf>
    <xf numFmtId="0" fontId="120" fillId="33" borderId="0" xfId="1451" applyFont="1" applyFill="1" applyAlignment="1">
      <alignment vertical="center"/>
    </xf>
    <xf numFmtId="0" fontId="121" fillId="33" borderId="0" xfId="1451" applyFont="1" applyFill="1" applyAlignment="1">
      <alignment horizontal="center" vertical="center"/>
    </xf>
    <xf numFmtId="0" fontId="122" fillId="33" borderId="0" xfId="1451" applyFont="1" applyFill="1"/>
    <xf numFmtId="0" fontId="123" fillId="33" borderId="0" xfId="1451" applyFont="1" applyFill="1"/>
    <xf numFmtId="0" fontId="113" fillId="33" borderId="0" xfId="1451" applyFont="1" applyFill="1" applyAlignment="1">
      <alignment vertical="center"/>
    </xf>
    <xf numFmtId="0" fontId="113" fillId="33" borderId="37" xfId="1451" applyFont="1" applyFill="1" applyBorder="1" applyAlignment="1">
      <alignment vertical="center"/>
    </xf>
    <xf numFmtId="0" fontId="123" fillId="33" borderId="0" xfId="1451" applyFont="1" applyFill="1" applyAlignment="1">
      <alignment horizontal="center"/>
    </xf>
    <xf numFmtId="0" fontId="113" fillId="33" borderId="0" xfId="1451" applyFont="1" applyFill="1" applyAlignment="1">
      <alignment horizontal="center" vertical="center"/>
    </xf>
    <xf numFmtId="0" fontId="113" fillId="33" borderId="37" xfId="1451" applyFont="1" applyFill="1" applyBorder="1" applyAlignment="1">
      <alignment horizontal="center" vertical="center"/>
    </xf>
    <xf numFmtId="0" fontId="124" fillId="33" borderId="0" xfId="1451" applyFont="1" applyFill="1" applyAlignment="1">
      <alignment vertical="center"/>
    </xf>
    <xf numFmtId="0" fontId="124" fillId="33" borderId="37" xfId="1451" applyFont="1" applyFill="1" applyBorder="1" applyAlignment="1">
      <alignment vertical="center"/>
    </xf>
    <xf numFmtId="0" fontId="118" fillId="33" borderId="34" xfId="1451" applyFont="1" applyFill="1" applyBorder="1"/>
    <xf numFmtId="0" fontId="118" fillId="33" borderId="19" xfId="1451" applyFont="1" applyFill="1" applyBorder="1"/>
    <xf numFmtId="0" fontId="113" fillId="33" borderId="19" xfId="1451" applyFont="1" applyFill="1" applyBorder="1" applyAlignment="1">
      <alignment vertical="center"/>
    </xf>
    <xf numFmtId="0" fontId="113" fillId="33" borderId="19" xfId="1451" applyFont="1" applyFill="1" applyBorder="1" applyAlignment="1">
      <alignment horizontal="center" vertical="center"/>
    </xf>
    <xf numFmtId="0" fontId="113" fillId="33" borderId="31" xfId="1451" applyFont="1" applyFill="1" applyBorder="1" applyAlignment="1">
      <alignment vertical="center"/>
    </xf>
    <xf numFmtId="0" fontId="118" fillId="33" borderId="31" xfId="1451" applyFont="1" applyFill="1" applyBorder="1"/>
    <xf numFmtId="0" fontId="112" fillId="33" borderId="0" xfId="0" applyFont="1" applyFill="1" applyAlignment="1">
      <alignment horizontal="center"/>
    </xf>
    <xf numFmtId="0" fontId="112" fillId="33" borderId="26" xfId="0" applyFont="1" applyFill="1" applyBorder="1" applyAlignment="1">
      <alignment horizontal="center"/>
    </xf>
    <xf numFmtId="0" fontId="112" fillId="33" borderId="36" xfId="0" applyFont="1" applyFill="1" applyBorder="1" applyAlignment="1">
      <alignment horizontal="center"/>
    </xf>
    <xf numFmtId="0" fontId="112" fillId="33" borderId="28" xfId="0" applyFont="1" applyFill="1" applyBorder="1" applyAlignment="1">
      <alignment horizontal="center"/>
    </xf>
    <xf numFmtId="0" fontId="113" fillId="33" borderId="18" xfId="0" applyFont="1" applyFill="1" applyBorder="1" applyAlignment="1">
      <alignment horizontal="left"/>
    </xf>
    <xf numFmtId="0" fontId="112" fillId="33" borderId="37" xfId="0" applyFont="1" applyFill="1" applyBorder="1" applyAlignment="1">
      <alignment horizontal="center"/>
    </xf>
    <xf numFmtId="0" fontId="112" fillId="33" borderId="3" xfId="0" applyFont="1" applyFill="1" applyBorder="1" applyAlignment="1">
      <alignment horizontal="center"/>
    </xf>
    <xf numFmtId="0" fontId="134" fillId="33" borderId="0" xfId="0" applyFont="1" applyFill="1" applyAlignment="1">
      <alignment horizontal="center"/>
    </xf>
    <xf numFmtId="0" fontId="114" fillId="33" borderId="28" xfId="0" applyFont="1" applyFill="1" applyBorder="1" applyAlignment="1">
      <alignment horizontal="center"/>
    </xf>
    <xf numFmtId="0" fontId="114" fillId="33" borderId="0" xfId="0" applyFont="1" applyFill="1" applyAlignment="1">
      <alignment horizontal="center"/>
    </xf>
    <xf numFmtId="0" fontId="112" fillId="33" borderId="38" xfId="0" applyFont="1" applyFill="1" applyBorder="1" applyAlignment="1">
      <alignment horizontal="center"/>
    </xf>
    <xf numFmtId="0" fontId="89" fillId="33" borderId="40" xfId="0" applyFont="1" applyFill="1" applyBorder="1" applyAlignment="1">
      <alignment horizontal="center" vertical="center"/>
    </xf>
    <xf numFmtId="0" fontId="89" fillId="33" borderId="47" xfId="0" applyFont="1" applyFill="1" applyBorder="1" applyAlignment="1">
      <alignment horizontal="center" vertical="center"/>
    </xf>
    <xf numFmtId="0" fontId="112" fillId="33" borderId="3" xfId="0" applyFont="1" applyFill="1" applyBorder="1" applyAlignment="1">
      <alignment horizontal="center" vertical="center"/>
    </xf>
    <xf numFmtId="0" fontId="112" fillId="33" borderId="39" xfId="0" applyFont="1" applyFill="1" applyBorder="1" applyAlignment="1">
      <alignment horizontal="center" vertical="center"/>
    </xf>
    <xf numFmtId="0" fontId="115" fillId="33" borderId="0" xfId="0" applyFont="1" applyFill="1" applyAlignment="1">
      <alignment horizontal="center"/>
    </xf>
    <xf numFmtId="0" fontId="89" fillId="33" borderId="68" xfId="0" applyFont="1" applyFill="1" applyBorder="1" applyAlignment="1">
      <alignment horizontal="center" vertical="center"/>
    </xf>
    <xf numFmtId="0" fontId="112" fillId="33" borderId="3" xfId="0" applyFont="1" applyFill="1" applyBorder="1" applyAlignment="1">
      <alignment vertical="top" wrapText="1"/>
    </xf>
    <xf numFmtId="0" fontId="112" fillId="33" borderId="39" xfId="0" applyFont="1" applyFill="1" applyBorder="1" applyAlignment="1">
      <alignment vertical="top" wrapText="1"/>
    </xf>
    <xf numFmtId="0" fontId="116" fillId="33" borderId="69" xfId="0" applyFont="1" applyFill="1" applyBorder="1" applyAlignment="1">
      <alignment horizontal="center" vertical="center"/>
    </xf>
    <xf numFmtId="49" fontId="112" fillId="33" borderId="7" xfId="0" applyNumberFormat="1" applyFont="1" applyFill="1" applyBorder="1" applyAlignment="1">
      <alignment horizontal="center" vertical="top" wrapText="1"/>
    </xf>
    <xf numFmtId="49" fontId="112" fillId="33" borderId="41" xfId="0" applyNumberFormat="1" applyFont="1" applyFill="1" applyBorder="1" applyAlignment="1">
      <alignment horizontal="center" vertical="top" wrapText="1"/>
    </xf>
    <xf numFmtId="0" fontId="116" fillId="33" borderId="70" xfId="0" applyFont="1" applyFill="1" applyBorder="1" applyAlignment="1">
      <alignment horizontal="center" vertical="center"/>
    </xf>
    <xf numFmtId="0" fontId="112" fillId="33" borderId="7" xfId="0" applyFont="1" applyFill="1" applyBorder="1" applyAlignment="1">
      <alignment horizontal="center" vertical="top" wrapText="1"/>
    </xf>
    <xf numFmtId="0" fontId="112" fillId="33" borderId="41" xfId="0" applyFont="1" applyFill="1" applyBorder="1" applyAlignment="1">
      <alignment horizontal="center" vertical="top" wrapText="1"/>
    </xf>
    <xf numFmtId="0" fontId="117" fillId="33" borderId="71" xfId="0" applyFont="1" applyFill="1" applyBorder="1" applyAlignment="1">
      <alignment horizontal="center" vertical="top" wrapText="1"/>
    </xf>
    <xf numFmtId="0" fontId="117" fillId="33" borderId="72" xfId="0" applyFont="1" applyFill="1" applyBorder="1" applyAlignment="1">
      <alignment horizontal="center" vertical="top" wrapText="1"/>
    </xf>
    <xf numFmtId="0" fontId="112" fillId="33" borderId="0" xfId="0" applyFont="1" applyFill="1" applyAlignment="1">
      <alignment vertical="top" wrapText="1"/>
    </xf>
    <xf numFmtId="0" fontId="112" fillId="33" borderId="37" xfId="0" applyFont="1" applyFill="1" applyBorder="1" applyAlignment="1">
      <alignment vertical="top" wrapText="1"/>
    </xf>
    <xf numFmtId="0" fontId="112" fillId="33" borderId="42" xfId="0" applyFont="1" applyFill="1" applyBorder="1" applyAlignment="1">
      <alignment horizontal="center"/>
    </xf>
    <xf numFmtId="0" fontId="112" fillId="33" borderId="43" xfId="0" applyFont="1" applyFill="1" applyBorder="1" applyAlignment="1">
      <alignment vertical="top" wrapText="1"/>
    </xf>
    <xf numFmtId="0" fontId="112" fillId="33" borderId="44" xfId="0" applyFont="1" applyFill="1" applyBorder="1" applyAlignment="1">
      <alignment vertical="top" wrapText="1"/>
    </xf>
    <xf numFmtId="0" fontId="112" fillId="33" borderId="45" xfId="0" applyFont="1" applyFill="1" applyBorder="1" applyAlignment="1">
      <alignment vertical="top" wrapText="1"/>
    </xf>
    <xf numFmtId="0" fontId="117" fillId="33" borderId="28" xfId="0" applyFont="1" applyFill="1" applyBorder="1" applyAlignment="1">
      <alignment horizontal="center"/>
    </xf>
    <xf numFmtId="0" fontId="117" fillId="33" borderId="0" xfId="0" applyFont="1" applyFill="1" applyAlignment="1">
      <alignment horizontal="center"/>
    </xf>
    <xf numFmtId="0" fontId="112" fillId="33" borderId="39" xfId="0" applyFont="1" applyFill="1" applyBorder="1" applyAlignment="1">
      <alignment horizontal="center"/>
    </xf>
    <xf numFmtId="20" fontId="112" fillId="33" borderId="39" xfId="0" applyNumberFormat="1" applyFont="1" applyFill="1" applyBorder="1" applyAlignment="1">
      <alignment horizontal="center"/>
    </xf>
    <xf numFmtId="0" fontId="112" fillId="33" borderId="42" xfId="0" applyFont="1" applyFill="1" applyBorder="1" applyAlignment="1">
      <alignment horizontal="center" vertical="center" wrapText="1"/>
    </xf>
    <xf numFmtId="0" fontId="117" fillId="33" borderId="34" xfId="0" applyFont="1" applyFill="1" applyBorder="1" applyAlignment="1">
      <alignment horizontal="center"/>
    </xf>
    <xf numFmtId="0" fontId="117" fillId="33" borderId="19" xfId="0" applyFont="1" applyFill="1" applyBorder="1" applyAlignment="1">
      <alignment horizontal="center"/>
    </xf>
    <xf numFmtId="0" fontId="112" fillId="33" borderId="19" xfId="0" applyFont="1" applyFill="1" applyBorder="1" applyAlignment="1">
      <alignment horizontal="center"/>
    </xf>
    <xf numFmtId="0" fontId="112" fillId="33" borderId="46" xfId="0" applyFont="1" applyFill="1" applyBorder="1" applyAlignment="1">
      <alignment horizontal="center"/>
    </xf>
    <xf numFmtId="0" fontId="144" fillId="0" borderId="7" xfId="2673" applyFont="1" applyBorder="1" applyAlignment="1">
      <alignment horizontal="center" vertical="center" wrapText="1"/>
    </xf>
    <xf numFmtId="0" fontId="94" fillId="0" borderId="0" xfId="2673" applyFont="1" applyAlignment="1">
      <alignment horizontal="left" vertical="center" wrapText="1"/>
    </xf>
    <xf numFmtId="0" fontId="50" fillId="0" borderId="21" xfId="1450" applyFont="1" applyBorder="1" applyAlignment="1">
      <alignment horizontal="center" wrapText="1"/>
    </xf>
    <xf numFmtId="0" fontId="41" fillId="0" borderId="21" xfId="1450" applyFont="1" applyBorder="1" applyAlignment="1">
      <alignment horizontal="center" vertical="center" wrapText="1"/>
    </xf>
    <xf numFmtId="3" fontId="41" fillId="0" borderId="21" xfId="1451" applyNumberFormat="1" applyFont="1" applyBorder="1" applyAlignment="1">
      <alignment horizontal="center" vertical="center" wrapText="1"/>
    </xf>
    <xf numFmtId="165" fontId="41" fillId="0" borderId="21" xfId="1450" applyNumberFormat="1" applyFont="1" applyBorder="1" applyAlignment="1">
      <alignment horizontal="center" vertical="center" wrapText="1"/>
    </xf>
    <xf numFmtId="3" fontId="41" fillId="0" borderId="0" xfId="1451" applyNumberFormat="1" applyFont="1" applyAlignment="1">
      <alignment horizontal="center" vertical="center" wrapText="1"/>
    </xf>
    <xf numFmtId="0" fontId="18" fillId="0" borderId="0" xfId="1649"/>
    <xf numFmtId="3" fontId="133" fillId="0" borderId="21" xfId="1451" applyNumberFormat="1" applyFont="1" applyBorder="1" applyAlignment="1">
      <alignment horizontal="center" vertical="center" wrapText="1"/>
    </xf>
    <xf numFmtId="3" fontId="7" fillId="0" borderId="21" xfId="1615" applyNumberFormat="1" applyFont="1" applyBorder="1" applyAlignment="1">
      <alignment horizontal="center" vertical="center"/>
    </xf>
    <xf numFmtId="0" fontId="6" fillId="0" borderId="0" xfId="2670" applyAlignment="1">
      <alignment horizontal="center" vertical="center"/>
    </xf>
    <xf numFmtId="0" fontId="140" fillId="36" borderId="0" xfId="2670" applyFont="1" applyFill="1" applyAlignment="1">
      <alignment horizontal="left" vertical="center"/>
    </xf>
    <xf numFmtId="0" fontId="140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right" vertical="center"/>
    </xf>
    <xf numFmtId="9" fontId="143" fillId="36" borderId="0" xfId="2671" applyFont="1" applyFill="1" applyBorder="1" applyAlignment="1" applyProtection="1">
      <alignment horizontal="right" vertical="center"/>
    </xf>
    <xf numFmtId="167" fontId="142" fillId="36" borderId="0" xfId="2672" applyFont="1" applyFill="1" applyBorder="1" applyAlignment="1" applyProtection="1">
      <alignment horizontal="right" vertical="center"/>
    </xf>
    <xf numFmtId="167" fontId="143" fillId="36" borderId="0" xfId="2672" applyFont="1" applyFill="1" applyBorder="1" applyAlignment="1" applyProtection="1">
      <alignment horizontal="right" vertical="center"/>
    </xf>
    <xf numFmtId="10" fontId="143" fillId="36" borderId="0" xfId="2671" applyNumberFormat="1" applyFont="1" applyFill="1" applyBorder="1" applyAlignment="1" applyProtection="1">
      <alignment horizontal="right" vertical="center"/>
    </xf>
    <xf numFmtId="169" fontId="142" fillId="36" borderId="0" xfId="2672" applyNumberFormat="1" applyFont="1" applyFill="1" applyBorder="1" applyAlignment="1" applyProtection="1">
      <alignment horizontal="right" vertical="center"/>
    </xf>
    <xf numFmtId="0" fontId="136" fillId="0" borderId="0" xfId="2670" applyFont="1" applyAlignment="1">
      <alignment horizontal="left" vertical="center"/>
    </xf>
    <xf numFmtId="0" fontId="139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09" fillId="0" borderId="0" xfId="1538"/>
    <xf numFmtId="167" fontId="109" fillId="0" borderId="0" xfId="1538" applyNumberFormat="1"/>
    <xf numFmtId="0" fontId="58" fillId="0" borderId="0" xfId="1538" applyFont="1"/>
    <xf numFmtId="0" fontId="125" fillId="0" borderId="0" xfId="1538" applyFont="1"/>
    <xf numFmtId="0" fontId="49" fillId="0" borderId="44" xfId="1538" applyFont="1" applyBorder="1" applyAlignment="1">
      <alignment horizontal="left"/>
    </xf>
    <xf numFmtId="0" fontId="109" fillId="38" borderId="3" xfId="1538" applyFill="1" applyBorder="1" applyAlignment="1">
      <alignment vertical="center"/>
    </xf>
    <xf numFmtId="0" fontId="109" fillId="38" borderId="0" xfId="1538" applyFill="1"/>
    <xf numFmtId="0" fontId="58" fillId="38" borderId="0" xfId="1538" applyFont="1" applyFill="1"/>
    <xf numFmtId="0" fontId="100" fillId="0" borderId="0" xfId="1538" applyFont="1" applyAlignment="1">
      <alignment horizontal="center" vertical="center" wrapText="1"/>
    </xf>
    <xf numFmtId="0" fontId="109" fillId="38" borderId="3" xfId="1538" applyFill="1" applyBorder="1" applyAlignment="1">
      <alignment horizontal="center" vertical="center"/>
    </xf>
    <xf numFmtId="0" fontId="109" fillId="0" borderId="0" xfId="1538" applyAlignment="1">
      <alignment horizontal="center" vertical="center"/>
    </xf>
    <xf numFmtId="1" fontId="109" fillId="0" borderId="0" xfId="1538" applyNumberFormat="1"/>
    <xf numFmtId="0" fontId="109" fillId="0" borderId="3" xfId="1538" applyBorder="1"/>
    <xf numFmtId="167" fontId="0" fillId="0" borderId="3" xfId="1026" applyFont="1" applyFill="1" applyBorder="1" applyProtection="1"/>
    <xf numFmtId="167" fontId="109" fillId="0" borderId="3" xfId="1538" applyNumberFormat="1" applyBorder="1"/>
    <xf numFmtId="167" fontId="137" fillId="0" borderId="3" xfId="1026" applyFont="1" applyBorder="1" applyProtection="1"/>
    <xf numFmtId="167" fontId="0" fillId="0" borderId="3" xfId="1026" applyFont="1" applyBorder="1" applyProtection="1"/>
    <xf numFmtId="167" fontId="125" fillId="0" borderId="3" xfId="1538" applyNumberFormat="1" applyFont="1" applyBorder="1"/>
    <xf numFmtId="0" fontId="58" fillId="0" borderId="3" xfId="1538" applyFont="1" applyBorder="1"/>
    <xf numFmtId="165" fontId="109" fillId="0" borderId="3" xfId="1538" applyNumberFormat="1" applyBorder="1"/>
    <xf numFmtId="167" fontId="101" fillId="0" borderId="3" xfId="1026" applyFont="1" applyFill="1" applyBorder="1" applyProtection="1"/>
    <xf numFmtId="0" fontId="46" fillId="0" borderId="0" xfId="1538" applyFont="1"/>
    <xf numFmtId="0" fontId="46" fillId="0" borderId="3" xfId="1538" applyFont="1" applyBorder="1" applyAlignment="1">
      <alignment horizontal="center"/>
    </xf>
    <xf numFmtId="167" fontId="46" fillId="0" borderId="3" xfId="1538" applyNumberFormat="1" applyFont="1" applyBorder="1"/>
    <xf numFmtId="0" fontId="109" fillId="29" borderId="0" xfId="1538" applyFill="1"/>
    <xf numFmtId="0" fontId="46" fillId="0" borderId="0" xfId="1538" applyFont="1" applyAlignment="1">
      <alignment horizontal="center"/>
    </xf>
    <xf numFmtId="167" fontId="46" fillId="0" borderId="0" xfId="1538" applyNumberFormat="1" applyFont="1"/>
    <xf numFmtId="0" fontId="109" fillId="29" borderId="3" xfId="1538" applyFill="1" applyBorder="1"/>
    <xf numFmtId="169" fontId="109" fillId="29" borderId="3" xfId="1538" applyNumberFormat="1" applyFill="1" applyBorder="1" applyAlignment="1">
      <alignment horizontal="right"/>
    </xf>
    <xf numFmtId="43" fontId="109" fillId="0" borderId="0" xfId="1538" applyNumberFormat="1"/>
    <xf numFmtId="167" fontId="109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09" fillId="29" borderId="3" xfId="1538" applyNumberFormat="1" applyFill="1" applyBorder="1"/>
    <xf numFmtId="10" fontId="109" fillId="29" borderId="3" xfId="1538" applyNumberFormat="1" applyFill="1" applyBorder="1"/>
    <xf numFmtId="0" fontId="146" fillId="0" borderId="0" xfId="1614" applyFont="1" applyAlignment="1">
      <alignment horizontal="center"/>
    </xf>
    <xf numFmtId="0" fontId="147" fillId="0" borderId="0" xfId="1614" applyFont="1" applyAlignment="1">
      <alignment horizontal="center" vertical="center"/>
    </xf>
    <xf numFmtId="0" fontId="148" fillId="0" borderId="0" xfId="1614" applyFont="1" applyAlignment="1">
      <alignment horizontal="left" vertical="center"/>
    </xf>
    <xf numFmtId="0" fontId="148" fillId="0" borderId="0" xfId="1614" applyFont="1" applyAlignment="1">
      <alignment vertical="center"/>
    </xf>
    <xf numFmtId="0" fontId="149" fillId="0" borderId="0" xfId="1614" applyFont="1" applyAlignment="1">
      <alignment horizontal="center" vertical="center"/>
    </xf>
    <xf numFmtId="3" fontId="147" fillId="0" borderId="0" xfId="1614" applyNumberFormat="1" applyFont="1" applyAlignment="1">
      <alignment horizontal="center" vertical="center"/>
    </xf>
    <xf numFmtId="0" fontId="150" fillId="0" borderId="0" xfId="1614" applyFont="1" applyAlignment="1">
      <alignment horizontal="center" vertical="center"/>
    </xf>
    <xf numFmtId="0" fontId="149" fillId="0" borderId="0" xfId="1614" applyFont="1" applyAlignment="1">
      <alignment horizontal="center"/>
    </xf>
    <xf numFmtId="0" fontId="147" fillId="0" borderId="0" xfId="1614" applyFont="1" applyAlignment="1">
      <alignment horizontal="center"/>
    </xf>
    <xf numFmtId="3" fontId="146" fillId="0" borderId="0" xfId="1614" applyNumberFormat="1" applyFont="1" applyAlignment="1">
      <alignment horizontal="center"/>
    </xf>
    <xf numFmtId="0" fontId="151" fillId="0" borderId="0" xfId="1614" applyFont="1"/>
    <xf numFmtId="167" fontId="151" fillId="0" borderId="0" xfId="1652" applyNumberFormat="1" applyFont="1"/>
    <xf numFmtId="0" fontId="151" fillId="0" borderId="0" xfId="1614" applyFont="1" applyAlignment="1">
      <alignment horizontal="left" vertical="center"/>
    </xf>
    <xf numFmtId="0" fontId="151" fillId="0" borderId="0" xfId="1614" applyFont="1" applyAlignment="1">
      <alignment horizontal="center" vertical="center"/>
    </xf>
    <xf numFmtId="3" fontId="148" fillId="0" borderId="0" xfId="1614" applyNumberFormat="1" applyFont="1" applyAlignment="1">
      <alignment horizontal="left" vertical="center"/>
    </xf>
    <xf numFmtId="0" fontId="151" fillId="0" borderId="0" xfId="1614" applyFont="1" applyAlignment="1">
      <alignment horizontal="center"/>
    </xf>
    <xf numFmtId="0" fontId="148" fillId="0" borderId="0" xfId="1614" applyFont="1" applyAlignment="1">
      <alignment horizontal="center"/>
    </xf>
    <xf numFmtId="0" fontId="151" fillId="0" borderId="0" xfId="1614" applyFont="1" applyAlignment="1">
      <alignment horizontal="center" vertical="center" wrapText="1"/>
    </xf>
    <xf numFmtId="0" fontId="148" fillId="0" borderId="0" xfId="1614" applyFont="1" applyAlignment="1">
      <alignment horizontal="center" vertical="center" wrapText="1"/>
    </xf>
    <xf numFmtId="3" fontId="147" fillId="0" borderId="0" xfId="1614" applyNumberFormat="1" applyFont="1" applyAlignment="1">
      <alignment vertical="center"/>
    </xf>
    <xf numFmtId="0" fontId="148" fillId="0" borderId="20" xfId="1615" applyFont="1" applyBorder="1" applyAlignment="1">
      <alignment horizontal="center" vertical="center"/>
    </xf>
    <xf numFmtId="0" fontId="148" fillId="0" borderId="21" xfId="1615" applyFont="1" applyBorder="1" applyAlignment="1">
      <alignment horizontal="left" vertical="center" wrapText="1"/>
    </xf>
    <xf numFmtId="0" fontId="147" fillId="0" borderId="21" xfId="1614" applyFont="1" applyBorder="1" applyAlignment="1">
      <alignment horizontal="center" vertical="center" wrapText="1"/>
    </xf>
    <xf numFmtId="0" fontId="154" fillId="0" borderId="21" xfId="1614" applyFont="1" applyBorder="1" applyAlignment="1">
      <alignment horizontal="center" vertical="center"/>
    </xf>
    <xf numFmtId="3" fontId="154" fillId="0" borderId="21" xfId="1614" applyNumberFormat="1" applyFont="1" applyBorder="1" applyAlignment="1">
      <alignment horizontal="center" vertical="center"/>
    </xf>
    <xf numFmtId="3" fontId="147" fillId="0" borderId="21" xfId="1614" applyNumberFormat="1" applyFont="1" applyBorder="1" applyAlignment="1">
      <alignment horizontal="center" vertical="center"/>
    </xf>
    <xf numFmtId="3" fontId="147" fillId="0" borderId="22" xfId="1614" applyNumberFormat="1" applyFont="1" applyBorder="1" applyAlignment="1">
      <alignment horizontal="center" vertical="center"/>
    </xf>
    <xf numFmtId="3" fontId="147" fillId="0" borderId="0" xfId="1614" applyNumberFormat="1" applyFont="1" applyAlignment="1">
      <alignment horizontal="center"/>
    </xf>
    <xf numFmtId="3" fontId="146" fillId="0" borderId="0" xfId="1614" applyNumberFormat="1" applyFont="1" applyAlignment="1">
      <alignment horizontal="center" vertical="center"/>
    </xf>
    <xf numFmtId="0" fontId="154" fillId="0" borderId="0" xfId="1614" applyFont="1" applyAlignment="1">
      <alignment horizontal="center"/>
    </xf>
    <xf numFmtId="0" fontId="149" fillId="0" borderId="21" xfId="1653" applyFont="1" applyBorder="1" applyAlignment="1">
      <alignment horizontal="center" vertical="center"/>
    </xf>
    <xf numFmtId="0" fontId="147" fillId="0" borderId="20" xfId="1652" applyFont="1" applyBorder="1" applyAlignment="1">
      <alignment horizontal="center" vertical="center"/>
    </xf>
    <xf numFmtId="0" fontId="151" fillId="0" borderId="20" xfId="1652" applyFont="1" applyBorder="1" applyAlignment="1">
      <alignment horizontal="center" vertical="center"/>
    </xf>
    <xf numFmtId="0" fontId="151" fillId="0" borderId="21" xfId="1652" applyFont="1" applyBorder="1" applyAlignment="1">
      <alignment vertical="center" wrapText="1"/>
    </xf>
    <xf numFmtId="0" fontId="154" fillId="0" borderId="21" xfId="1652" applyFont="1" applyBorder="1" applyAlignment="1">
      <alignment horizontal="center" vertical="center"/>
    </xf>
    <xf numFmtId="0" fontId="154" fillId="0" borderId="49" xfId="1652" applyFont="1" applyBorder="1" applyAlignment="1">
      <alignment horizontal="center" vertical="center"/>
    </xf>
    <xf numFmtId="0" fontId="154" fillId="0" borderId="3" xfId="1652" applyFont="1" applyBorder="1" applyAlignment="1">
      <alignment vertical="center" wrapText="1"/>
    </xf>
    <xf numFmtId="0" fontId="147" fillId="0" borderId="3" xfId="1614" applyFont="1" applyBorder="1" applyAlignment="1">
      <alignment horizontal="center" vertical="center" wrapText="1"/>
    </xf>
    <xf numFmtId="0" fontId="154" fillId="0" borderId="3" xfId="1614" applyFont="1" applyBorder="1" applyAlignment="1">
      <alignment horizontal="center" vertical="center"/>
    </xf>
    <xf numFmtId="0" fontId="154" fillId="0" borderId="3" xfId="1652" applyFont="1" applyBorder="1" applyAlignment="1">
      <alignment horizontal="center" vertical="center"/>
    </xf>
    <xf numFmtId="207" fontId="154" fillId="0" borderId="3" xfId="1614" applyNumberFormat="1" applyFont="1" applyBorder="1" applyAlignment="1">
      <alignment horizontal="center" vertical="center"/>
    </xf>
    <xf numFmtId="3" fontId="147" fillId="0" borderId="3" xfId="1614" applyNumberFormat="1" applyFont="1" applyBorder="1" applyAlignment="1">
      <alignment horizontal="center" vertical="center"/>
    </xf>
    <xf numFmtId="3" fontId="147" fillId="0" borderId="39" xfId="1614" applyNumberFormat="1" applyFont="1" applyBorder="1" applyAlignment="1">
      <alignment horizontal="center" vertical="center"/>
    </xf>
    <xf numFmtId="0" fontId="154" fillId="0" borderId="20" xfId="1652" applyFont="1" applyBorder="1" applyAlignment="1">
      <alignment horizontal="center" vertical="center"/>
    </xf>
    <xf numFmtId="0" fontId="154" fillId="0" borderId="21" xfId="1652" applyFont="1" applyBorder="1" applyAlignment="1">
      <alignment vertical="center" wrapText="1"/>
    </xf>
    <xf numFmtId="0" fontId="147" fillId="0" borderId="23" xfId="1614" applyFont="1" applyBorder="1" applyAlignment="1">
      <alignment horizontal="center" vertical="center"/>
    </xf>
    <xf numFmtId="0" fontId="147" fillId="0" borderId="24" xfId="1614" applyFont="1" applyBorder="1" applyAlignment="1">
      <alignment horizontal="left" vertical="center"/>
    </xf>
    <xf numFmtId="0" fontId="147" fillId="0" borderId="24" xfId="1614" applyFont="1" applyBorder="1" applyAlignment="1">
      <alignment vertical="center"/>
    </xf>
    <xf numFmtId="0" fontId="154" fillId="0" borderId="24" xfId="1614" applyFont="1" applyBorder="1" applyAlignment="1">
      <alignment horizontal="center" vertical="center"/>
    </xf>
    <xf numFmtId="3" fontId="147" fillId="0" borderId="24" xfId="1614" applyNumberFormat="1" applyFont="1" applyBorder="1" applyAlignment="1">
      <alignment horizontal="center" vertical="center"/>
    </xf>
    <xf numFmtId="3" fontId="147" fillId="0" borderId="25" xfId="1614" applyNumberFormat="1" applyFont="1" applyBorder="1" applyAlignment="1">
      <alignment horizontal="center" vertical="center"/>
    </xf>
    <xf numFmtId="0" fontId="149" fillId="0" borderId="26" xfId="1614" applyFont="1" applyBorder="1" applyAlignment="1">
      <alignment horizontal="center" vertical="center"/>
    </xf>
    <xf numFmtId="37" fontId="151" fillId="0" borderId="27" xfId="1614" applyNumberFormat="1" applyFont="1" applyBorder="1" applyAlignment="1">
      <alignment horizontal="center"/>
    </xf>
    <xf numFmtId="37" fontId="149" fillId="0" borderId="27" xfId="1614" applyNumberFormat="1" applyFont="1" applyBorder="1" applyAlignment="1">
      <alignment horizontal="center"/>
    </xf>
    <xf numFmtId="0" fontId="149" fillId="0" borderId="28" xfId="1614" applyFont="1" applyBorder="1" applyAlignment="1">
      <alignment horizontal="center" vertical="center"/>
    </xf>
    <xf numFmtId="37" fontId="151" fillId="0" borderId="29" xfId="1614" applyNumberFormat="1" applyFont="1" applyBorder="1" applyAlignment="1">
      <alignment horizontal="center"/>
    </xf>
    <xf numFmtId="37" fontId="149" fillId="0" borderId="29" xfId="1614" applyNumberFormat="1" applyFont="1" applyBorder="1" applyAlignment="1">
      <alignment horizontal="center"/>
    </xf>
    <xf numFmtId="37" fontId="155" fillId="0" borderId="30" xfId="1614" applyNumberFormat="1" applyFont="1" applyBorder="1" applyAlignment="1">
      <alignment horizontal="center"/>
    </xf>
    <xf numFmtId="37" fontId="155" fillId="0" borderId="32" xfId="1614" applyNumberFormat="1" applyFont="1" applyBorder="1" applyAlignment="1">
      <alignment horizontal="center"/>
    </xf>
    <xf numFmtId="0" fontId="155" fillId="0" borderId="34" xfId="1614" applyFont="1" applyBorder="1" applyAlignment="1">
      <alignment vertical="center"/>
    </xf>
    <xf numFmtId="0" fontId="149" fillId="0" borderId="19" xfId="1614" applyFont="1" applyBorder="1"/>
    <xf numFmtId="0" fontId="149" fillId="0" borderId="19" xfId="1614" applyFont="1" applyBorder="1" applyAlignment="1">
      <alignment horizontal="center"/>
    </xf>
    <xf numFmtId="0" fontId="149" fillId="0" borderId="19" xfId="1614" applyFont="1" applyBorder="1" applyAlignment="1">
      <alignment horizontal="right"/>
    </xf>
    <xf numFmtId="0" fontId="149" fillId="0" borderId="31" xfId="1614" applyFont="1" applyBorder="1" applyAlignment="1">
      <alignment horizontal="right"/>
    </xf>
    <xf numFmtId="0" fontId="147" fillId="0" borderId="0" xfId="1614" applyFont="1" applyAlignment="1">
      <alignment horizontal="left" vertical="center"/>
    </xf>
    <xf numFmtId="0" fontId="147" fillId="0" borderId="0" xfId="1614" applyFont="1" applyAlignment="1">
      <alignment vertical="center"/>
    </xf>
    <xf numFmtId="0" fontId="154" fillId="0" borderId="0" xfId="1614" applyFont="1" applyAlignment="1">
      <alignment horizontal="center" vertical="center"/>
    </xf>
    <xf numFmtId="165" fontId="154" fillId="0" borderId="0" xfId="1652" applyNumberFormat="1" applyFont="1" applyAlignment="1">
      <alignment vertical="center"/>
    </xf>
    <xf numFmtId="0" fontId="149" fillId="0" borderId="0" xfId="1652" applyFont="1" applyAlignment="1">
      <alignment horizontal="right"/>
    </xf>
    <xf numFmtId="0" fontId="156" fillId="0" borderId="0" xfId="1644" applyFont="1" applyAlignment="1">
      <alignment horizontal="center" vertical="center"/>
    </xf>
    <xf numFmtId="0" fontId="154" fillId="0" borderId="0" xfId="1652" applyFont="1" applyAlignment="1">
      <alignment vertical="center"/>
    </xf>
    <xf numFmtId="0" fontId="157" fillId="39" borderId="83" xfId="2670" applyFont="1" applyFill="1" applyBorder="1" applyAlignment="1">
      <alignment horizontal="left" vertical="center"/>
    </xf>
    <xf numFmtId="0" fontId="157" fillId="39" borderId="84" xfId="2670" applyFont="1" applyFill="1" applyBorder="1" applyAlignment="1">
      <alignment horizontal="center" vertical="center"/>
    </xf>
    <xf numFmtId="0" fontId="157" fillId="39" borderId="86" xfId="2670" applyFont="1" applyFill="1" applyBorder="1" applyAlignment="1">
      <alignment horizontal="left" vertical="center"/>
    </xf>
    <xf numFmtId="0" fontId="157" fillId="39" borderId="82" xfId="2670" applyFont="1" applyFill="1" applyBorder="1" applyAlignment="1">
      <alignment horizontal="center" vertical="center"/>
    </xf>
    <xf numFmtId="0" fontId="157" fillId="39" borderId="88" xfId="2670" applyFont="1" applyFill="1" applyBorder="1" applyAlignment="1">
      <alignment horizontal="left" vertical="center"/>
    </xf>
    <xf numFmtId="0" fontId="157" fillId="39" borderId="89" xfId="2670" applyFont="1" applyFill="1" applyBorder="1" applyAlignment="1">
      <alignment horizontal="center" vertical="center"/>
    </xf>
    <xf numFmtId="167" fontId="138" fillId="40" borderId="85" xfId="2672" applyFont="1" applyFill="1" applyBorder="1" applyAlignment="1" applyProtection="1">
      <alignment horizontal="right" vertical="center" wrapText="1"/>
      <protection locked="0"/>
    </xf>
    <xf numFmtId="167" fontId="138" fillId="40" borderId="87" xfId="2672" applyFont="1" applyFill="1" applyBorder="1" applyAlignment="1" applyProtection="1">
      <alignment horizontal="right" vertical="center"/>
      <protection locked="0"/>
    </xf>
    <xf numFmtId="169" fontId="138" fillId="40" borderId="87" xfId="2672" applyNumberFormat="1" applyFont="1" applyFill="1" applyBorder="1" applyAlignment="1" applyProtection="1">
      <alignment horizontal="right" vertical="center"/>
      <protection locked="0"/>
    </xf>
    <xf numFmtId="169" fontId="138" fillId="40" borderId="90" xfId="2672" applyNumberFormat="1" applyFont="1" applyFill="1" applyBorder="1" applyAlignment="1" applyProtection="1">
      <alignment horizontal="right" vertical="center"/>
      <protection locked="0"/>
    </xf>
    <xf numFmtId="0" fontId="118" fillId="0" borderId="0" xfId="1451" applyFont="1"/>
    <xf numFmtId="0" fontId="119" fillId="0" borderId="0" xfId="1451" applyFont="1" applyAlignment="1">
      <alignment vertical="center"/>
    </xf>
    <xf numFmtId="0" fontId="145" fillId="0" borderId="0" xfId="1451" applyFont="1"/>
    <xf numFmtId="0" fontId="120" fillId="0" borderId="0" xfId="1451" applyFont="1" applyAlignment="1">
      <alignment vertical="center"/>
    </xf>
    <xf numFmtId="0" fontId="121" fillId="0" borderId="0" xfId="1451" applyFont="1" applyAlignment="1">
      <alignment horizontal="center" vertical="center"/>
    </xf>
    <xf numFmtId="0" fontId="122" fillId="0" borderId="0" xfId="1451" applyFont="1"/>
    <xf numFmtId="0" fontId="123" fillId="0" borderId="0" xfId="1451" applyFont="1"/>
    <xf numFmtId="0" fontId="113" fillId="0" borderId="0" xfId="1451" applyFont="1" applyAlignment="1">
      <alignment vertical="center"/>
    </xf>
    <xf numFmtId="0" fontId="113" fillId="0" borderId="0" xfId="1451" applyFont="1" applyAlignment="1">
      <alignment horizontal="center" vertical="center"/>
    </xf>
    <xf numFmtId="0" fontId="118" fillId="0" borderId="0" xfId="1451" applyFont="1" applyAlignment="1">
      <alignment horizontal="center" vertical="center"/>
    </xf>
    <xf numFmtId="0" fontId="118" fillId="0" borderId="0" xfId="1451" applyFont="1" applyAlignment="1">
      <alignment horizontal="center"/>
    </xf>
    <xf numFmtId="0" fontId="120" fillId="35" borderId="0" xfId="1451" applyFont="1" applyFill="1" applyAlignment="1">
      <alignment vertical="center"/>
    </xf>
    <xf numFmtId="0" fontId="123" fillId="0" borderId="19" xfId="1451" applyFont="1" applyBorder="1" applyAlignment="1">
      <alignment horizontal="center"/>
    </xf>
    <xf numFmtId="0" fontId="123" fillId="0" borderId="19" xfId="1451" applyFont="1" applyBorder="1"/>
    <xf numFmtId="1" fontId="104" fillId="0" borderId="0" xfId="2673" applyNumberFormat="1" applyFont="1" applyAlignment="1">
      <alignment horizontal="center" vertical="center" wrapText="1"/>
    </xf>
    <xf numFmtId="1" fontId="102" fillId="0" borderId="0" xfId="2673" applyNumberFormat="1" applyFont="1" applyAlignment="1">
      <alignment horizontal="center" vertical="center" wrapText="1"/>
    </xf>
    <xf numFmtId="0" fontId="103" fillId="0" borderId="62" xfId="2673" applyFont="1" applyBorder="1" applyAlignment="1">
      <alignment horizontal="center" vertical="center" wrapText="1"/>
    </xf>
    <xf numFmtId="0" fontId="161" fillId="0" borderId="0" xfId="2673" applyFont="1" applyAlignment="1">
      <alignment horizontal="center" vertical="center" wrapText="1"/>
    </xf>
    <xf numFmtId="0" fontId="162" fillId="0" borderId="0" xfId="2673" applyFont="1" applyAlignment="1">
      <alignment vertical="center" wrapText="1"/>
    </xf>
    <xf numFmtId="0" fontId="163" fillId="0" borderId="0" xfId="2673" applyFont="1" applyAlignment="1">
      <alignment vertical="center" wrapText="1"/>
    </xf>
    <xf numFmtId="0" fontId="144" fillId="35" borderId="94" xfId="2673" applyFont="1" applyFill="1" applyBorder="1" applyAlignment="1">
      <alignment vertical="center" wrapText="1"/>
    </xf>
    <xf numFmtId="0" fontId="144" fillId="43" borderId="94" xfId="2673" applyFont="1" applyFill="1" applyBorder="1" applyAlignment="1">
      <alignment vertical="center" wrapText="1"/>
    </xf>
    <xf numFmtId="0" fontId="160" fillId="0" borderId="0" xfId="2673" applyFont="1" applyAlignment="1">
      <alignment vertical="center" wrapText="1"/>
    </xf>
    <xf numFmtId="0" fontId="166" fillId="0" borderId="0" xfId="2673" applyFont="1" applyAlignment="1">
      <alignment horizontal="center" vertical="center" wrapText="1"/>
    </xf>
    <xf numFmtId="1" fontId="167" fillId="0" borderId="0" xfId="2673" applyNumberFormat="1" applyFont="1" applyAlignment="1">
      <alignment horizontal="center" vertical="center" wrapText="1"/>
    </xf>
    <xf numFmtId="0" fontId="103" fillId="0" borderId="0" xfId="2673" applyFont="1" applyAlignment="1">
      <alignment horizontal="center" vertical="center" wrapText="1"/>
    </xf>
    <xf numFmtId="0" fontId="132" fillId="35" borderId="32" xfId="2673" applyFont="1" applyFill="1" applyBorder="1" applyAlignment="1">
      <alignment vertical="center" wrapText="1"/>
    </xf>
    <xf numFmtId="0" fontId="132" fillId="43" borderId="32" xfId="2673" applyFont="1" applyFill="1" applyBorder="1" applyAlignment="1">
      <alignment vertical="center" wrapText="1"/>
    </xf>
    <xf numFmtId="0" fontId="132" fillId="0" borderId="0" xfId="2673" applyFont="1" applyAlignment="1">
      <alignment vertical="center" wrapText="1"/>
    </xf>
    <xf numFmtId="2" fontId="132" fillId="0" borderId="0" xfId="2673" applyNumberFormat="1" applyFont="1" applyAlignment="1">
      <alignment horizontal="center" vertical="center" wrapText="1"/>
    </xf>
    <xf numFmtId="0" fontId="103" fillId="0" borderId="3" xfId="2673" applyFont="1" applyBorder="1" applyAlignment="1">
      <alignment horizontal="center" vertical="center" wrapText="1"/>
    </xf>
    <xf numFmtId="0" fontId="144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5" fillId="0" borderId="0" xfId="2673" applyNumberFormat="1" applyAlignment="1">
      <alignment vertical="center" wrapText="1"/>
    </xf>
    <xf numFmtId="1" fontId="5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2" fillId="0" borderId="0" xfId="2675" applyFont="1" applyFill="1" applyBorder="1" applyAlignment="1">
      <alignment horizontal="center" vertical="center" wrapText="1"/>
    </xf>
    <xf numFmtId="1" fontId="132" fillId="0" borderId="50" xfId="2673" applyNumberFormat="1" applyFont="1" applyBorder="1" applyAlignment="1">
      <alignment vertical="center" wrapText="1"/>
    </xf>
    <xf numFmtId="0" fontId="168" fillId="0" borderId="0" xfId="2673" applyFont="1" applyAlignment="1">
      <alignment vertical="center" wrapText="1"/>
    </xf>
    <xf numFmtId="0" fontId="168" fillId="0" borderId="0" xfId="2673" applyFont="1" applyAlignment="1">
      <alignment horizontal="center" vertical="center" wrapText="1"/>
    </xf>
    <xf numFmtId="2" fontId="168" fillId="0" borderId="0" xfId="2673" applyNumberFormat="1" applyFont="1" applyAlignment="1">
      <alignment horizontal="center" vertical="center" wrapText="1"/>
    </xf>
    <xf numFmtId="1" fontId="168" fillId="0" borderId="0" xfId="2673" applyNumberFormat="1" applyFont="1" applyAlignment="1">
      <alignment horizontal="center" vertical="center" wrapText="1"/>
    </xf>
    <xf numFmtId="0" fontId="169" fillId="0" borderId="0" xfId="2673" applyFont="1" applyAlignment="1">
      <alignment vertical="center" wrapText="1"/>
    </xf>
    <xf numFmtId="0" fontId="144" fillId="35" borderId="51" xfId="2673" applyFont="1" applyFill="1" applyBorder="1" applyAlignment="1">
      <alignment vertical="center" wrapText="1"/>
    </xf>
    <xf numFmtId="0" fontId="144" fillId="0" borderId="53" xfId="2673" applyFont="1" applyBorder="1" applyAlignment="1">
      <alignment horizontal="center" vertical="center" wrapText="1"/>
    </xf>
    <xf numFmtId="0" fontId="144" fillId="35" borderId="49" xfId="2673" applyFont="1" applyFill="1" applyBorder="1" applyAlignment="1">
      <alignment vertical="center" wrapText="1"/>
    </xf>
    <xf numFmtId="1" fontId="132" fillId="0" borderId="58" xfId="2673" applyNumberFormat="1" applyFont="1" applyBorder="1" applyAlignment="1">
      <alignment vertical="center" wrapText="1"/>
    </xf>
    <xf numFmtId="0" fontId="132" fillId="35" borderId="49" xfId="2673" applyFont="1" applyFill="1" applyBorder="1" applyAlignment="1">
      <alignment vertical="center" wrapText="1"/>
    </xf>
    <xf numFmtId="0" fontId="132" fillId="35" borderId="98" xfId="2673" applyFont="1" applyFill="1" applyBorder="1" applyAlignment="1">
      <alignment vertical="center" wrapText="1"/>
    </xf>
    <xf numFmtId="0" fontId="103" fillId="0" borderId="64" xfId="2673" applyFont="1" applyBorder="1" applyAlignment="1">
      <alignment horizontal="center" vertical="center" wrapText="1"/>
    </xf>
    <xf numFmtId="0" fontId="144" fillId="0" borderId="51" xfId="2673" applyFont="1" applyBorder="1" applyAlignment="1">
      <alignment vertical="center" wrapText="1"/>
    </xf>
    <xf numFmtId="0" fontId="144" fillId="0" borderId="49" xfId="2673" applyFont="1" applyBorder="1" applyAlignment="1">
      <alignment vertical="center" wrapText="1"/>
    </xf>
    <xf numFmtId="0" fontId="132" fillId="0" borderId="49" xfId="2673" applyFont="1" applyBorder="1" applyAlignment="1">
      <alignment vertical="center" wrapText="1"/>
    </xf>
    <xf numFmtId="0" fontId="132" fillId="0" borderId="98" xfId="2673" applyFont="1" applyBorder="1" applyAlignment="1">
      <alignment vertical="center" wrapText="1"/>
    </xf>
    <xf numFmtId="167" fontId="0" fillId="45" borderId="3" xfId="1026" applyFont="1" applyFill="1" applyBorder="1" applyProtection="1">
      <protection locked="0"/>
    </xf>
    <xf numFmtId="0" fontId="7" fillId="0" borderId="21" xfId="1614" applyFont="1" applyBorder="1" applyAlignment="1">
      <alignment horizontal="center" vertical="center"/>
    </xf>
    <xf numFmtId="0" fontId="89" fillId="33" borderId="60" xfId="0" applyFont="1" applyFill="1" applyBorder="1" applyAlignment="1">
      <alignment horizontal="left" vertical="center"/>
    </xf>
    <xf numFmtId="0" fontId="89" fillId="33" borderId="61" xfId="0" applyFont="1" applyFill="1" applyBorder="1" applyAlignment="1">
      <alignment horizontal="left" vertical="center"/>
    </xf>
    <xf numFmtId="49" fontId="89" fillId="33" borderId="60" xfId="0" applyNumberFormat="1" applyFont="1" applyFill="1" applyBorder="1" applyAlignment="1">
      <alignment horizontal="left" vertical="center" wrapText="1"/>
    </xf>
    <xf numFmtId="49" fontId="89" fillId="33" borderId="61" xfId="0" applyNumberFormat="1" applyFont="1" applyFill="1" applyBorder="1" applyAlignment="1">
      <alignment horizontal="left" vertical="center"/>
    </xf>
    <xf numFmtId="41" fontId="150" fillId="0" borderId="0" xfId="2676" applyFont="1" applyAlignment="1">
      <alignment horizontal="center" vertical="center"/>
    </xf>
    <xf numFmtId="0" fontId="4" fillId="0" borderId="0" xfId="2670" applyFont="1" applyAlignment="1">
      <alignment horizontal="center" vertical="center"/>
    </xf>
    <xf numFmtId="0" fontId="125" fillId="0" borderId="0" xfId="2670" applyFont="1" applyAlignment="1">
      <alignment horizontal="left" vertical="center"/>
    </xf>
    <xf numFmtId="0" fontId="4" fillId="0" borderId="21" xfId="1653" applyFont="1" applyBorder="1" applyAlignment="1">
      <alignment horizontal="left" vertical="center" wrapText="1"/>
    </xf>
    <xf numFmtId="207" fontId="41" fillId="0" borderId="21" xfId="2549" applyNumberFormat="1" applyFont="1" applyBorder="1" applyAlignment="1">
      <alignment horizontal="center" vertical="center" wrapText="1"/>
    </xf>
    <xf numFmtId="0" fontId="41" fillId="0" borderId="21" xfId="2677" applyFont="1" applyBorder="1" applyAlignment="1">
      <alignment horizontal="left" vertical="center" wrapText="1"/>
    </xf>
    <xf numFmtId="0" fontId="113" fillId="33" borderId="0" xfId="0" applyFont="1" applyFill="1" applyAlignment="1">
      <alignment horizontal="left"/>
    </xf>
    <xf numFmtId="169" fontId="142" fillId="46" borderId="0" xfId="2672" applyNumberFormat="1" applyFont="1" applyFill="1" applyBorder="1" applyAlignment="1" applyProtection="1">
      <alignment horizontal="right" vertical="center"/>
    </xf>
    <xf numFmtId="0" fontId="172" fillId="0" borderId="69" xfId="1450" applyFont="1" applyBorder="1" applyAlignment="1">
      <alignment horizontal="center" vertical="center"/>
    </xf>
    <xf numFmtId="0" fontId="125" fillId="0" borderId="20" xfId="1652" applyFont="1" applyBorder="1" applyAlignment="1">
      <alignment horizontal="center" vertical="center"/>
    </xf>
    <xf numFmtId="0" fontId="125" fillId="0" borderId="21" xfId="1652" applyFont="1" applyBorder="1" applyAlignment="1">
      <alignment horizontal="left" vertical="center" wrapText="1"/>
    </xf>
    <xf numFmtId="0" fontId="117" fillId="0" borderId="99" xfId="1450" applyFont="1" applyBorder="1" applyAlignment="1">
      <alignment horizontal="center" vertical="center"/>
    </xf>
    <xf numFmtId="0" fontId="173" fillId="33" borderId="0" xfId="2678" applyFill="1"/>
    <xf numFmtId="0" fontId="41" fillId="0" borderId="21" xfId="1451" applyFont="1" applyFill="1" applyBorder="1" applyAlignment="1">
      <alignment horizontal="left" vertical="center" wrapText="1"/>
    </xf>
    <xf numFmtId="0" fontId="112" fillId="33" borderId="0" xfId="0" applyFont="1" applyFill="1" applyAlignment="1">
      <alignment vertical="center" wrapText="1"/>
    </xf>
    <xf numFmtId="0" fontId="112" fillId="33" borderId="37" xfId="0" applyFont="1" applyFill="1" applyBorder="1" applyAlignment="1">
      <alignment vertical="center" wrapText="1"/>
    </xf>
    <xf numFmtId="0" fontId="112" fillId="33" borderId="44" xfId="0" applyFont="1" applyFill="1" applyBorder="1" applyAlignment="1">
      <alignment vertical="center" wrapText="1"/>
    </xf>
    <xf numFmtId="0" fontId="112" fillId="33" borderId="45" xfId="0" applyFont="1" applyFill="1" applyBorder="1" applyAlignment="1">
      <alignment vertical="center" wrapText="1"/>
    </xf>
    <xf numFmtId="0" fontId="112" fillId="33" borderId="18" xfId="0" applyFont="1" applyFill="1" applyBorder="1" applyAlignment="1">
      <alignment vertical="center" wrapText="1"/>
    </xf>
    <xf numFmtId="0" fontId="112" fillId="33" borderId="43" xfId="0" applyFont="1" applyFill="1" applyBorder="1" applyAlignment="1">
      <alignment vertical="center" wrapText="1"/>
    </xf>
    <xf numFmtId="0" fontId="40" fillId="0" borderId="21" xfId="1615" applyNumberFormat="1" applyFont="1" applyFill="1" applyBorder="1" applyAlignment="1">
      <alignment horizontal="left" vertical="center" wrapText="1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40" fillId="0" borderId="20" xfId="1615" applyFont="1" applyFill="1" applyBorder="1" applyAlignment="1">
      <alignment horizontal="center" vertical="center"/>
    </xf>
    <xf numFmtId="0" fontId="7" fillId="0" borderId="21" xfId="1614" applyFont="1" applyFill="1" applyBorder="1" applyAlignment="1">
      <alignment horizontal="center" vertical="center"/>
    </xf>
    <xf numFmtId="0" fontId="3" fillId="0" borderId="21" xfId="1652" applyFont="1" applyBorder="1" applyAlignment="1">
      <alignment horizontal="center" vertical="center"/>
    </xf>
    <xf numFmtId="0" fontId="111" fillId="0" borderId="20" xfId="1652" applyFont="1" applyFill="1" applyBorder="1" applyAlignment="1">
      <alignment horizontal="center" vertical="center"/>
    </xf>
    <xf numFmtId="0" fontId="7" fillId="0" borderId="21" xfId="1614" applyFont="1" applyFill="1" applyBorder="1" applyAlignment="1">
      <alignment horizontal="center" vertical="center" wrapText="1"/>
    </xf>
    <xf numFmtId="0" fontId="41" fillId="0" borderId="21" xfId="0" applyFont="1" applyFill="1" applyBorder="1" applyAlignment="1">
      <alignment horizontal="left" vertical="center" wrapText="1"/>
    </xf>
    <xf numFmtId="3" fontId="7" fillId="0" borderId="21" xfId="1599" applyNumberFormat="1" applyFont="1" applyFill="1" applyBorder="1" applyAlignment="1">
      <alignment horizontal="center" vertical="center"/>
    </xf>
    <xf numFmtId="41" fontId="150" fillId="0" borderId="0" xfId="1614" applyNumberFormat="1" applyFont="1" applyAlignment="1">
      <alignment horizontal="center" vertic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174" fillId="33" borderId="0" xfId="0" quotePrefix="1" applyFont="1" applyFill="1" applyAlignment="1">
      <alignment horizontal="center"/>
    </xf>
    <xf numFmtId="0" fontId="41" fillId="0" borderId="21" xfId="1450" applyFont="1" applyFill="1" applyBorder="1" applyAlignment="1">
      <alignment vertical="center" wrapText="1"/>
    </xf>
    <xf numFmtId="0" fontId="111" fillId="0" borderId="21" xfId="1652" applyFont="1" applyFill="1" applyBorder="1" applyAlignment="1">
      <alignment vertical="center"/>
    </xf>
    <xf numFmtId="14" fontId="93" fillId="0" borderId="0" xfId="1653" applyNumberFormat="1" applyFont="1" applyAlignment="1">
      <alignment horizontal="center" vertical="center"/>
    </xf>
    <xf numFmtId="3" fontId="40" fillId="31" borderId="38" xfId="1615" applyNumberFormat="1" applyFont="1" applyFill="1" applyBorder="1" applyAlignment="1">
      <alignment horizontal="center" vertical="center"/>
    </xf>
    <xf numFmtId="3" fontId="40" fillId="31" borderId="66" xfId="1615" applyNumberFormat="1" applyFont="1" applyFill="1" applyBorder="1" applyAlignment="1">
      <alignment horizontal="center" vertical="center"/>
    </xf>
    <xf numFmtId="3" fontId="40" fillId="31" borderId="18" xfId="1615" applyNumberFormat="1" applyFont="1" applyFill="1" applyBorder="1" applyAlignment="1">
      <alignment horizontal="center" vertical="center"/>
    </xf>
    <xf numFmtId="3" fontId="40" fillId="31" borderId="42" xfId="1615" applyNumberFormat="1" applyFont="1" applyFill="1" applyBorder="1" applyAlignment="1">
      <alignment horizontal="center" vertical="center"/>
    </xf>
    <xf numFmtId="3" fontId="40" fillId="31" borderId="43" xfId="1615" applyNumberFormat="1" applyFont="1" applyFill="1" applyBorder="1" applyAlignment="1">
      <alignment horizontal="center" vertical="center"/>
    </xf>
    <xf numFmtId="3" fontId="40" fillId="31" borderId="67" xfId="1615" applyNumberFormat="1" applyFont="1" applyFill="1" applyBorder="1" applyAlignment="1">
      <alignment horizontal="center" vertical="center"/>
    </xf>
    <xf numFmtId="3" fontId="40" fillId="31" borderId="3" xfId="1615" applyNumberFormat="1" applyFont="1" applyFill="1" applyBorder="1" applyAlignment="1">
      <alignment horizontal="center" vertical="center"/>
    </xf>
    <xf numFmtId="0" fontId="93" fillId="0" borderId="0" xfId="1653" applyFont="1" applyAlignment="1">
      <alignment horizontal="center" vertical="center"/>
    </xf>
    <xf numFmtId="0" fontId="47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47" fillId="31" borderId="3" xfId="1615" applyFont="1" applyFill="1" applyBorder="1" applyAlignment="1">
      <alignment horizontal="center" vertical="center" wrapText="1"/>
    </xf>
    <xf numFmtId="37" fontId="59" fillId="0" borderId="19" xfId="1614" applyNumberFormat="1" applyFont="1" applyBorder="1" applyAlignment="1">
      <alignment horizontal="center"/>
    </xf>
    <xf numFmtId="0" fontId="44" fillId="0" borderId="0" xfId="1652" applyFont="1" applyAlignment="1">
      <alignment horizontal="center" vertical="center"/>
    </xf>
    <xf numFmtId="0" fontId="108" fillId="0" borderId="0" xfId="1652" applyAlignment="1">
      <alignment horizontal="center" vertical="center"/>
    </xf>
    <xf numFmtId="0" fontId="59" fillId="0" borderId="26" xfId="1614" applyFont="1" applyBorder="1" applyAlignment="1">
      <alignment horizontal="left" vertical="center"/>
    </xf>
    <xf numFmtId="0" fontId="59" fillId="0" borderId="36" xfId="1614" applyFont="1" applyBorder="1" applyAlignment="1">
      <alignment horizontal="left" vertical="center"/>
    </xf>
    <xf numFmtId="0" fontId="59" fillId="0" borderId="48" xfId="1614" applyFont="1" applyBorder="1" applyAlignment="1">
      <alignment horizontal="left" vertical="center"/>
    </xf>
    <xf numFmtId="0" fontId="59" fillId="0" borderId="28" xfId="1614" applyFont="1" applyBorder="1" applyAlignment="1">
      <alignment horizontal="left" vertical="center"/>
    </xf>
    <xf numFmtId="0" fontId="59" fillId="0" borderId="0" xfId="1614" applyFont="1" applyAlignment="1">
      <alignment horizontal="left" vertical="center"/>
    </xf>
    <xf numFmtId="0" fontId="59" fillId="0" borderId="37" xfId="1614" applyFont="1" applyBorder="1" applyAlignment="1">
      <alignment horizontal="left" vertical="center"/>
    </xf>
    <xf numFmtId="0" fontId="49" fillId="0" borderId="0" xfId="1614" applyFont="1" applyAlignment="1">
      <alignment horizontal="left" vertical="top" wrapText="1"/>
    </xf>
    <xf numFmtId="37" fontId="108" fillId="0" borderId="36" xfId="1614" applyNumberFormat="1" applyBorder="1" applyAlignment="1">
      <alignment horizontal="center"/>
    </xf>
    <xf numFmtId="37" fontId="108" fillId="0" borderId="0" xfId="1614" applyNumberFormat="1" applyAlignment="1">
      <alignment horizontal="center"/>
    </xf>
    <xf numFmtId="0" fontId="49" fillId="0" borderId="3" xfId="1614" applyFont="1" applyBorder="1" applyAlignment="1">
      <alignment horizontal="center" vertical="center"/>
    </xf>
    <xf numFmtId="0" fontId="49" fillId="0" borderId="39" xfId="1614" applyFont="1" applyBorder="1" applyAlignment="1">
      <alignment horizontal="center" vertical="center"/>
    </xf>
    <xf numFmtId="0" fontId="49" fillId="0" borderId="35" xfId="1652" applyFont="1" applyBorder="1" applyAlignment="1">
      <alignment horizontal="center" vertical="center" wrapText="1"/>
    </xf>
    <xf numFmtId="0" fontId="49" fillId="0" borderId="33" xfId="1652" applyFont="1" applyBorder="1" applyAlignment="1">
      <alignment horizontal="center" vertical="center" wrapText="1"/>
    </xf>
    <xf numFmtId="0" fontId="93" fillId="0" borderId="0" xfId="1652" applyFont="1" applyAlignment="1">
      <alignment horizontal="center" vertical="center"/>
    </xf>
    <xf numFmtId="0" fontId="47" fillId="0" borderId="51" xfId="1614" applyFont="1" applyBorder="1" applyAlignment="1">
      <alignment horizontal="center" vertical="center"/>
    </xf>
    <xf numFmtId="0" fontId="47" fillId="0" borderId="49" xfId="1614" applyFont="1" applyBorder="1" applyAlignment="1">
      <alignment horizontal="center" vertical="center"/>
    </xf>
    <xf numFmtId="0" fontId="47" fillId="0" borderId="52" xfId="1614" applyFont="1" applyBorder="1" applyAlignment="1">
      <alignment horizontal="center" vertical="center"/>
    </xf>
    <xf numFmtId="0" fontId="47" fillId="0" borderId="21" xfId="1614" applyFont="1" applyBorder="1" applyAlignment="1">
      <alignment horizontal="center" vertical="center"/>
    </xf>
    <xf numFmtId="0" fontId="47" fillId="0" borderId="33" xfId="1614" applyFont="1" applyBorder="1" applyAlignment="1">
      <alignment horizontal="center" vertical="center"/>
    </xf>
    <xf numFmtId="0" fontId="49" fillId="0" borderId="53" xfId="1614" applyFont="1" applyBorder="1" applyAlignment="1">
      <alignment horizontal="center" vertical="center"/>
    </xf>
    <xf numFmtId="0" fontId="47" fillId="0" borderId="52" xfId="1614" applyFont="1" applyBorder="1" applyAlignment="1">
      <alignment horizontal="center" vertical="center" wrapText="1"/>
    </xf>
    <xf numFmtId="0" fontId="47" fillId="0" borderId="21" xfId="1614" applyFont="1" applyBorder="1" applyAlignment="1">
      <alignment horizontal="center" vertical="center" wrapText="1"/>
    </xf>
    <xf numFmtId="0" fontId="47" fillId="0" borderId="33" xfId="1614" applyFont="1" applyBorder="1" applyAlignment="1">
      <alignment horizontal="center" vertical="center" wrapText="1"/>
    </xf>
    <xf numFmtId="0" fontId="49" fillId="0" borderId="54" xfId="1614" applyFont="1" applyBorder="1" applyAlignment="1">
      <alignment horizontal="center" vertical="center"/>
    </xf>
    <xf numFmtId="169" fontId="40" fillId="0" borderId="3" xfId="714" applyFont="1" applyFill="1" applyBorder="1" applyAlignment="1">
      <alignment horizontal="center" vertical="center" wrapText="1"/>
    </xf>
    <xf numFmtId="0" fontId="51" fillId="0" borderId="0" xfId="1448" applyFont="1" applyAlignment="1">
      <alignment horizontal="center" wrapText="1"/>
    </xf>
    <xf numFmtId="0" fontId="40" fillId="0" borderId="3" xfId="1448" applyFont="1" applyBorder="1" applyAlignment="1">
      <alignment horizontal="center" vertical="center" wrapText="1"/>
    </xf>
    <xf numFmtId="0" fontId="52" fillId="0" borderId="3" xfId="1448" applyFont="1" applyBorder="1" applyAlignment="1">
      <alignment horizontal="center" vertical="center" wrapText="1"/>
    </xf>
    <xf numFmtId="0" fontId="5" fillId="0" borderId="96" xfId="2673" applyBorder="1" applyAlignment="1">
      <alignment horizontal="center" vertical="center" wrapText="1"/>
    </xf>
    <xf numFmtId="0" fontId="5" fillId="0" borderId="6" xfId="2673" applyBorder="1" applyAlignment="1">
      <alignment horizontal="center" vertical="center" wrapText="1"/>
    </xf>
    <xf numFmtId="0" fontId="5" fillId="0" borderId="97" xfId="2673" applyBorder="1" applyAlignment="1">
      <alignment horizontal="center" vertical="center" wrapText="1"/>
    </xf>
    <xf numFmtId="9" fontId="168" fillId="0" borderId="0" xfId="2675" applyFont="1" applyFill="1" applyBorder="1" applyAlignment="1">
      <alignment horizontal="center" vertical="center" wrapText="1"/>
    </xf>
    <xf numFmtId="0" fontId="165" fillId="37" borderId="0" xfId="2673" applyFont="1" applyFill="1" applyAlignment="1">
      <alignment horizontal="left" vertical="center" wrapText="1"/>
    </xf>
    <xf numFmtId="43" fontId="144" fillId="35" borderId="7" xfId="2673" applyNumberFormat="1" applyFont="1" applyFill="1" applyBorder="1" applyAlignment="1">
      <alignment horizontal="center" vertical="center" wrapText="1"/>
    </xf>
    <xf numFmtId="0" fontId="144" fillId="35" borderId="58" xfId="2673" applyFont="1" applyFill="1" applyBorder="1" applyAlignment="1">
      <alignment horizontal="center" vertical="center" wrapText="1"/>
    </xf>
    <xf numFmtId="2" fontId="132" fillId="35" borderId="62" xfId="2673" applyNumberFormat="1" applyFont="1" applyFill="1" applyBorder="1" applyAlignment="1">
      <alignment horizontal="center" vertical="center" wrapText="1"/>
    </xf>
    <xf numFmtId="2" fontId="132" fillId="35" borderId="95" xfId="2673" applyNumberFormat="1" applyFont="1" applyFill="1" applyBorder="1" applyAlignment="1">
      <alignment horizontal="center" vertical="center" wrapText="1"/>
    </xf>
    <xf numFmtId="0" fontId="161" fillId="41" borderId="91" xfId="2673" applyFont="1" applyFill="1" applyBorder="1" applyAlignment="1">
      <alignment horizontal="center" vertical="center" wrapText="1"/>
    </xf>
    <xf numFmtId="0" fontId="161" fillId="41" borderId="92" xfId="2673" applyFont="1" applyFill="1" applyBorder="1" applyAlignment="1">
      <alignment horizontal="center" vertical="center" wrapText="1"/>
    </xf>
    <xf numFmtId="0" fontId="161" fillId="41" borderId="93" xfId="2673" applyFont="1" applyFill="1" applyBorder="1" applyAlignment="1">
      <alignment horizontal="center" vertical="center" wrapText="1"/>
    </xf>
    <xf numFmtId="0" fontId="132" fillId="35" borderId="7" xfId="2673" applyFont="1" applyFill="1" applyBorder="1" applyAlignment="1">
      <alignment horizontal="center" vertical="center" wrapText="1"/>
    </xf>
    <xf numFmtId="0" fontId="132" fillId="35" borderId="58" xfId="2673" applyFont="1" applyFill="1" applyBorder="1" applyAlignment="1">
      <alignment horizontal="center" vertical="center" wrapText="1"/>
    </xf>
    <xf numFmtId="1" fontId="144" fillId="35" borderId="7" xfId="2673" applyNumberFormat="1" applyFont="1" applyFill="1" applyBorder="1" applyAlignment="1">
      <alignment horizontal="center" vertical="center" wrapText="1"/>
    </xf>
    <xf numFmtId="1" fontId="144" fillId="35" borderId="58" xfId="2673" applyNumberFormat="1" applyFont="1" applyFill="1" applyBorder="1" applyAlignment="1">
      <alignment horizontal="center" vertical="center" wrapText="1"/>
    </xf>
    <xf numFmtId="43" fontId="144" fillId="0" borderId="53" xfId="2673" applyNumberFormat="1" applyFont="1" applyBorder="1" applyAlignment="1">
      <alignment horizontal="center" vertical="center" wrapText="1"/>
    </xf>
    <xf numFmtId="0" fontId="144" fillId="0" borderId="54" xfId="2673" applyFont="1" applyBorder="1" applyAlignment="1">
      <alignment horizontal="center" vertical="center" wrapText="1"/>
    </xf>
    <xf numFmtId="9" fontId="132" fillId="0" borderId="64" xfId="2675" applyFont="1" applyFill="1" applyBorder="1" applyAlignment="1">
      <alignment horizontal="center" vertical="center" wrapText="1"/>
    </xf>
    <xf numFmtId="9" fontId="132" fillId="0" borderId="65" xfId="2675" applyFont="1" applyFill="1" applyBorder="1" applyAlignment="1">
      <alignment horizontal="center" vertical="center" wrapText="1"/>
    </xf>
    <xf numFmtId="1" fontId="144" fillId="0" borderId="3" xfId="2673" applyNumberFormat="1" applyFont="1" applyBorder="1" applyAlignment="1">
      <alignment horizontal="center" vertical="center" wrapText="1"/>
    </xf>
    <xf numFmtId="1" fontId="144" fillId="0" borderId="39" xfId="2673" applyNumberFormat="1" applyFont="1" applyBorder="1" applyAlignment="1">
      <alignment horizontal="center" vertical="center" wrapText="1"/>
    </xf>
    <xf numFmtId="2" fontId="132" fillId="0" borderId="3" xfId="2673" applyNumberFormat="1" applyFont="1" applyBorder="1" applyAlignment="1">
      <alignment horizontal="center" vertical="center" wrapText="1"/>
    </xf>
    <xf numFmtId="2" fontId="132" fillId="0" borderId="39" xfId="2673" applyNumberFormat="1" applyFont="1" applyBorder="1" applyAlignment="1">
      <alignment horizontal="center" vertical="center" wrapText="1"/>
    </xf>
    <xf numFmtId="9" fontId="132" fillId="35" borderId="64" xfId="2675" applyFont="1" applyFill="1" applyBorder="1" applyAlignment="1">
      <alignment horizontal="center" vertical="center" wrapText="1"/>
    </xf>
    <xf numFmtId="9" fontId="132" fillId="35" borderId="65" xfId="2675" applyFont="1" applyFill="1" applyBorder="1" applyAlignment="1">
      <alignment horizontal="center" vertical="center" wrapText="1"/>
    </xf>
    <xf numFmtId="2" fontId="132" fillId="35" borderId="3" xfId="2673" applyNumberFormat="1" applyFont="1" applyFill="1" applyBorder="1" applyAlignment="1">
      <alignment horizontal="center" vertical="center" wrapText="1"/>
    </xf>
    <xf numFmtId="2" fontId="132" fillId="35" borderId="39" xfId="2673" applyNumberFormat="1" applyFont="1" applyFill="1" applyBorder="1" applyAlignment="1">
      <alignment horizontal="center" vertical="center" wrapText="1"/>
    </xf>
    <xf numFmtId="0" fontId="164" fillId="0" borderId="50" xfId="2673" applyFont="1" applyBorder="1" applyAlignment="1">
      <alignment horizontal="center" vertical="center" wrapText="1"/>
    </xf>
    <xf numFmtId="0" fontId="164" fillId="0" borderId="58" xfId="2673" applyFont="1" applyBorder="1" applyAlignment="1">
      <alignment horizontal="center" vertical="center" wrapText="1"/>
    </xf>
    <xf numFmtId="1" fontId="132" fillId="0" borderId="3" xfId="2673" applyNumberFormat="1" applyFont="1" applyBorder="1" applyAlignment="1">
      <alignment horizontal="center" vertical="center" wrapText="1"/>
    </xf>
    <xf numFmtId="1" fontId="132" fillId="0" borderId="39" xfId="2673" applyNumberFormat="1" applyFont="1" applyBorder="1" applyAlignment="1">
      <alignment horizontal="center" vertical="center" wrapText="1"/>
    </xf>
    <xf numFmtId="2" fontId="132" fillId="44" borderId="3" xfId="2673" applyNumberFormat="1" applyFont="1" applyFill="1" applyBorder="1" applyAlignment="1">
      <alignment horizontal="center" vertical="center" wrapText="1"/>
    </xf>
    <xf numFmtId="2" fontId="132" fillId="44" borderId="39" xfId="2673" applyNumberFormat="1" applyFont="1" applyFill="1" applyBorder="1" applyAlignment="1">
      <alignment horizontal="center" vertical="center" wrapText="1"/>
    </xf>
    <xf numFmtId="0" fontId="161" fillId="42" borderId="91" xfId="2673" applyFont="1" applyFill="1" applyBorder="1" applyAlignment="1">
      <alignment horizontal="center" vertical="center" wrapText="1"/>
    </xf>
    <xf numFmtId="0" fontId="161" fillId="42" borderId="92" xfId="2673" applyFont="1" applyFill="1" applyBorder="1" applyAlignment="1">
      <alignment horizontal="center" vertical="center" wrapText="1"/>
    </xf>
    <xf numFmtId="0" fontId="161" fillId="42" borderId="93" xfId="2673" applyFont="1" applyFill="1" applyBorder="1" applyAlignment="1">
      <alignment horizontal="center" vertical="center" wrapText="1"/>
    </xf>
    <xf numFmtId="43" fontId="144" fillId="43" borderId="7" xfId="2673" applyNumberFormat="1" applyFont="1" applyFill="1" applyBorder="1" applyAlignment="1">
      <alignment horizontal="center" vertical="center" wrapText="1"/>
    </xf>
    <xf numFmtId="0" fontId="144" fillId="43" borderId="58" xfId="2673" applyFont="1" applyFill="1" applyBorder="1" applyAlignment="1">
      <alignment horizontal="center" vertical="center" wrapText="1"/>
    </xf>
    <xf numFmtId="1" fontId="132" fillId="43" borderId="7" xfId="2673" applyNumberFormat="1" applyFont="1" applyFill="1" applyBorder="1" applyAlignment="1">
      <alignment horizontal="center" vertical="center" wrapText="1"/>
    </xf>
    <xf numFmtId="1" fontId="132" fillId="43" borderId="58" xfId="2673" applyNumberFormat="1" applyFont="1" applyFill="1" applyBorder="1" applyAlignment="1">
      <alignment horizontal="center" vertical="center" wrapText="1"/>
    </xf>
    <xf numFmtId="0" fontId="132" fillId="43" borderId="7" xfId="2673" applyFont="1" applyFill="1" applyBorder="1" applyAlignment="1">
      <alignment horizontal="center" vertical="center" wrapText="1"/>
    </xf>
    <xf numFmtId="0" fontId="132" fillId="43" borderId="58" xfId="2673" applyFont="1" applyFill="1" applyBorder="1" applyAlignment="1">
      <alignment horizontal="center" vertical="center" wrapText="1"/>
    </xf>
    <xf numFmtId="2" fontId="132" fillId="43" borderId="62" xfId="2673" applyNumberFormat="1" applyFont="1" applyFill="1" applyBorder="1" applyAlignment="1">
      <alignment horizontal="center" vertical="center" wrapText="1"/>
    </xf>
    <xf numFmtId="2" fontId="132" fillId="43" borderId="95" xfId="2673" applyNumberFormat="1" applyFont="1" applyFill="1" applyBorder="1" applyAlignment="1">
      <alignment horizontal="center" vertical="center" wrapText="1"/>
    </xf>
    <xf numFmtId="0" fontId="6" fillId="34" borderId="77" xfId="2670" applyFill="1" applyBorder="1" applyAlignment="1">
      <alignment horizontal="center" vertical="center"/>
    </xf>
    <xf numFmtId="0" fontId="136" fillId="0" borderId="78" xfId="2670" applyFont="1" applyBorder="1" applyAlignment="1">
      <alignment horizontal="left" vertical="center"/>
    </xf>
    <xf numFmtId="0" fontId="49" fillId="0" borderId="44" xfId="1538" applyFont="1" applyBorder="1" applyAlignment="1">
      <alignment horizontal="left"/>
    </xf>
    <xf numFmtId="0" fontId="109" fillId="38" borderId="3" xfId="1538" applyFill="1" applyBorder="1" applyAlignment="1">
      <alignment horizontal="center" vertical="center"/>
    </xf>
    <xf numFmtId="0" fontId="109" fillId="38" borderId="3" xfId="1538" applyFill="1" applyBorder="1" applyAlignment="1">
      <alignment horizontal="center" vertical="center" wrapText="1"/>
    </xf>
    <xf numFmtId="0" fontId="100" fillId="38" borderId="3" xfId="1538" applyFont="1" applyFill="1" applyBorder="1" applyAlignment="1">
      <alignment horizontal="center" vertical="center" wrapText="1"/>
    </xf>
    <xf numFmtId="0" fontId="46" fillId="0" borderId="3" xfId="1538" applyFont="1" applyBorder="1" applyAlignment="1">
      <alignment horizontal="center"/>
    </xf>
    <xf numFmtId="0" fontId="109" fillId="38" borderId="35" xfId="1538" applyFill="1" applyBorder="1" applyAlignment="1">
      <alignment horizontal="center" vertical="center" wrapText="1"/>
    </xf>
    <xf numFmtId="0" fontId="109" fillId="38" borderId="33" xfId="1538" applyFill="1" applyBorder="1" applyAlignment="1">
      <alignment horizontal="center" vertical="center" wrapText="1"/>
    </xf>
    <xf numFmtId="0" fontId="151" fillId="30" borderId="3" xfId="1614" applyFont="1" applyFill="1" applyBorder="1" applyAlignment="1">
      <alignment horizontal="center" vertical="center"/>
    </xf>
    <xf numFmtId="0" fontId="152" fillId="0" borderId="0" xfId="1652" applyFont="1" applyAlignment="1">
      <alignment horizontal="center" vertical="center"/>
    </xf>
    <xf numFmtId="37" fontId="149" fillId="0" borderId="36" xfId="1614" applyNumberFormat="1" applyFont="1" applyBorder="1" applyAlignment="1">
      <alignment horizontal="center"/>
    </xf>
    <xf numFmtId="0" fontId="153" fillId="35" borderId="51" xfId="1614" applyFont="1" applyFill="1" applyBorder="1" applyAlignment="1">
      <alignment horizontal="center" vertical="center"/>
    </xf>
    <xf numFmtId="0" fontId="153" fillId="35" borderId="49" xfId="1614" applyFont="1" applyFill="1" applyBorder="1" applyAlignment="1">
      <alignment horizontal="center" vertical="center"/>
    </xf>
    <xf numFmtId="0" fontId="153" fillId="35" borderId="52" xfId="1614" applyFont="1" applyFill="1" applyBorder="1" applyAlignment="1">
      <alignment horizontal="center" vertical="center"/>
    </xf>
    <xf numFmtId="0" fontId="153" fillId="35" borderId="21" xfId="1614" applyFont="1" applyFill="1" applyBorder="1" applyAlignment="1">
      <alignment horizontal="center" vertical="center"/>
    </xf>
    <xf numFmtId="0" fontId="153" fillId="35" borderId="33" xfId="1614" applyFont="1" applyFill="1" applyBorder="1" applyAlignment="1">
      <alignment horizontal="center" vertical="center"/>
    </xf>
    <xf numFmtId="0" fontId="153" fillId="35" borderId="53" xfId="1614" applyFont="1" applyFill="1" applyBorder="1" applyAlignment="1">
      <alignment horizontal="center" vertical="center"/>
    </xf>
    <xf numFmtId="0" fontId="153" fillId="35" borderId="3" xfId="1614" applyFont="1" applyFill="1" applyBorder="1" applyAlignment="1">
      <alignment horizontal="center" vertical="center"/>
    </xf>
    <xf numFmtId="0" fontId="153" fillId="35" borderId="52" xfId="1614" applyFont="1" applyFill="1" applyBorder="1" applyAlignment="1">
      <alignment horizontal="center" vertical="center" wrapText="1"/>
    </xf>
    <xf numFmtId="0" fontId="153" fillId="35" borderId="21" xfId="1614" applyFont="1" applyFill="1" applyBorder="1" applyAlignment="1">
      <alignment horizontal="center" vertical="center" wrapText="1"/>
    </xf>
    <xf numFmtId="0" fontId="153" fillId="35" borderId="33" xfId="1614" applyFont="1" applyFill="1" applyBorder="1" applyAlignment="1">
      <alignment horizontal="center" vertical="center" wrapText="1"/>
    </xf>
    <xf numFmtId="0" fontId="153" fillId="35" borderId="35" xfId="1652" applyFont="1" applyFill="1" applyBorder="1" applyAlignment="1">
      <alignment horizontal="center" vertical="center" wrapText="1"/>
    </xf>
    <xf numFmtId="0" fontId="153" fillId="35" borderId="33" xfId="1652" applyFont="1" applyFill="1" applyBorder="1" applyAlignment="1">
      <alignment horizontal="center" vertical="center" wrapText="1"/>
    </xf>
    <xf numFmtId="0" fontId="148" fillId="0" borderId="0" xfId="1644" applyFont="1" applyAlignment="1">
      <alignment horizontal="center" vertical="center"/>
    </xf>
    <xf numFmtId="37" fontId="155" fillId="0" borderId="19" xfId="1614" applyNumberFormat="1" applyFont="1" applyBorder="1" applyAlignment="1">
      <alignment horizontal="center"/>
    </xf>
    <xf numFmtId="167" fontId="151" fillId="0" borderId="0" xfId="1614" applyNumberFormat="1" applyFont="1" applyAlignment="1">
      <alignment horizontal="left" vertical="top" wrapText="1"/>
    </xf>
    <xf numFmtId="0" fontId="151" fillId="0" borderId="0" xfId="1614" applyFont="1" applyAlignment="1">
      <alignment horizontal="left" vertical="top" wrapText="1"/>
    </xf>
    <xf numFmtId="37" fontId="149" fillId="0" borderId="0" xfId="1614" applyNumberFormat="1" applyFont="1" applyAlignment="1">
      <alignment horizontal="center"/>
    </xf>
    <xf numFmtId="0" fontId="170" fillId="0" borderId="26" xfId="1614" applyFont="1" applyBorder="1" applyAlignment="1">
      <alignment horizontal="left" vertical="center" wrapText="1"/>
    </xf>
    <xf numFmtId="0" fontId="170" fillId="0" borderId="36" xfId="1614" applyFont="1" applyBorder="1" applyAlignment="1">
      <alignment horizontal="left" vertical="center" wrapText="1"/>
    </xf>
    <xf numFmtId="0" fontId="170" fillId="0" borderId="48" xfId="1614" applyFont="1" applyBorder="1" applyAlignment="1">
      <alignment horizontal="left" vertical="center" wrapText="1"/>
    </xf>
    <xf numFmtId="0" fontId="170" fillId="0" borderId="28" xfId="1614" applyFont="1" applyBorder="1" applyAlignment="1">
      <alignment horizontal="left" vertical="center" wrapText="1"/>
    </xf>
    <xf numFmtId="0" fontId="170" fillId="0" borderId="0" xfId="1614" applyFont="1" applyAlignment="1">
      <alignment horizontal="left" vertical="center" wrapText="1"/>
    </xf>
    <xf numFmtId="0" fontId="170" fillId="0" borderId="37" xfId="1614" applyFont="1" applyBorder="1" applyAlignment="1">
      <alignment horizontal="left" vertical="center" wrapText="1"/>
    </xf>
    <xf numFmtId="0" fontId="154" fillId="0" borderId="0" xfId="1652" applyFont="1" applyAlignment="1">
      <alignment horizontal="center" vertical="center"/>
    </xf>
    <xf numFmtId="0" fontId="149" fillId="0" borderId="0" xfId="1652" applyFont="1" applyAlignment="1">
      <alignment horizontal="center" vertical="center"/>
    </xf>
    <xf numFmtId="0" fontId="153" fillId="35" borderId="54" xfId="1614" applyFont="1" applyFill="1" applyBorder="1" applyAlignment="1">
      <alignment horizontal="center" vertical="center"/>
    </xf>
    <xf numFmtId="0" fontId="153" fillId="35" borderId="39" xfId="1614" applyFont="1" applyFill="1" applyBorder="1" applyAlignment="1">
      <alignment horizontal="center" vertical="center"/>
    </xf>
    <xf numFmtId="0" fontId="128" fillId="35" borderId="55" xfId="0" applyFont="1" applyFill="1" applyBorder="1" applyAlignment="1">
      <alignment horizontal="center" vertical="center"/>
    </xf>
    <xf numFmtId="0" fontId="128" fillId="35" borderId="36" xfId="0" applyFont="1" applyFill="1" applyBorder="1" applyAlignment="1">
      <alignment horizontal="center" vertical="center"/>
    </xf>
    <xf numFmtId="0" fontId="128" fillId="35" borderId="48" xfId="0" applyFont="1" applyFill="1" applyBorder="1" applyAlignment="1">
      <alignment horizontal="center" vertical="center"/>
    </xf>
    <xf numFmtId="0" fontId="128" fillId="35" borderId="43" xfId="0" applyFont="1" applyFill="1" applyBorder="1" applyAlignment="1">
      <alignment horizontal="center" vertical="center"/>
    </xf>
    <xf numFmtId="0" fontId="128" fillId="35" borderId="44" xfId="0" applyFont="1" applyFill="1" applyBorder="1" applyAlignment="1">
      <alignment horizontal="center" vertical="center"/>
    </xf>
    <xf numFmtId="0" fontId="128" fillId="35" borderId="45" xfId="0" applyFont="1" applyFill="1" applyBorder="1" applyAlignment="1">
      <alignment horizontal="center" vertical="center"/>
    </xf>
    <xf numFmtId="0" fontId="112" fillId="33" borderId="3" xfId="0" applyFont="1" applyFill="1" applyBorder="1" applyAlignment="1">
      <alignment horizontal="center"/>
    </xf>
    <xf numFmtId="0" fontId="112" fillId="33" borderId="39" xfId="0" applyFont="1" applyFill="1" applyBorder="1" applyAlignment="1">
      <alignment horizontal="center"/>
    </xf>
    <xf numFmtId="0" fontId="113" fillId="33" borderId="18" xfId="0" applyFont="1" applyFill="1" applyBorder="1" applyAlignment="1">
      <alignment horizontal="left"/>
    </xf>
    <xf numFmtId="0" fontId="113" fillId="33" borderId="0" xfId="0" applyFont="1" applyFill="1" applyAlignment="1">
      <alignment horizontal="left"/>
    </xf>
    <xf numFmtId="0" fontId="113" fillId="33" borderId="37" xfId="0" applyFont="1" applyFill="1" applyBorder="1" applyAlignment="1">
      <alignment horizontal="left"/>
    </xf>
    <xf numFmtId="0" fontId="129" fillId="33" borderId="50" xfId="0" applyFont="1" applyFill="1" applyBorder="1" applyAlignment="1">
      <alignment horizontal="center" vertical="center"/>
    </xf>
    <xf numFmtId="0" fontId="129" fillId="33" borderId="7" xfId="0" applyFont="1" applyFill="1" applyBorder="1" applyAlignment="1">
      <alignment horizontal="center" vertical="center"/>
    </xf>
    <xf numFmtId="0" fontId="129" fillId="33" borderId="41" xfId="0" applyFont="1" applyFill="1" applyBorder="1" applyAlignment="1">
      <alignment horizontal="center" vertical="center"/>
    </xf>
    <xf numFmtId="0" fontId="113" fillId="33" borderId="50" xfId="0" applyFont="1" applyFill="1" applyBorder="1" applyAlignment="1">
      <alignment horizontal="center" vertical="center"/>
    </xf>
    <xf numFmtId="0" fontId="113" fillId="33" borderId="7" xfId="0" applyFont="1" applyFill="1" applyBorder="1" applyAlignment="1">
      <alignment horizontal="center" vertical="center"/>
    </xf>
    <xf numFmtId="0" fontId="113" fillId="33" borderId="58" xfId="0" applyFont="1" applyFill="1" applyBorder="1" applyAlignment="1">
      <alignment horizontal="center" vertical="center"/>
    </xf>
    <xf numFmtId="208" fontId="117" fillId="0" borderId="73" xfId="1450" applyNumberFormat="1" applyFont="1" applyBorder="1" applyAlignment="1">
      <alignment horizontal="left" vertical="center"/>
    </xf>
    <xf numFmtId="208" fontId="172" fillId="0" borderId="74" xfId="1450" applyNumberFormat="1" applyFont="1" applyBorder="1" applyAlignment="1">
      <alignment horizontal="left" vertical="center"/>
    </xf>
    <xf numFmtId="49" fontId="130" fillId="33" borderId="59" xfId="0" applyNumberFormat="1" applyFont="1" applyFill="1" applyBorder="1" applyAlignment="1">
      <alignment horizontal="left" vertical="center"/>
    </xf>
    <xf numFmtId="49" fontId="130" fillId="33" borderId="40" xfId="0" applyNumberFormat="1" applyFont="1" applyFill="1" applyBorder="1" applyAlignment="1">
      <alignment horizontal="left" vertical="center"/>
    </xf>
    <xf numFmtId="49" fontId="112" fillId="33" borderId="50" xfId="0" applyNumberFormat="1" applyFont="1" applyFill="1" applyBorder="1" applyAlignment="1">
      <alignment horizontal="left" vertical="center"/>
    </xf>
    <xf numFmtId="49" fontId="112" fillId="33" borderId="41" xfId="0" applyNumberFormat="1" applyFont="1" applyFill="1" applyBorder="1" applyAlignment="1">
      <alignment horizontal="left" vertical="center"/>
    </xf>
    <xf numFmtId="0" fontId="112" fillId="33" borderId="56" xfId="0" applyFont="1" applyFill="1" applyBorder="1" applyAlignment="1">
      <alignment horizontal="center"/>
    </xf>
    <xf numFmtId="0" fontId="112" fillId="33" borderId="57" xfId="0" applyFont="1" applyFill="1" applyBorder="1" applyAlignment="1">
      <alignment horizontal="center"/>
    </xf>
    <xf numFmtId="49" fontId="112" fillId="33" borderId="50" xfId="0" applyNumberFormat="1" applyFont="1" applyFill="1" applyBorder="1" applyAlignment="1">
      <alignment horizontal="center" vertical="center"/>
    </xf>
    <xf numFmtId="49" fontId="112" fillId="33" borderId="41" xfId="0" applyNumberFormat="1" applyFont="1" applyFill="1" applyBorder="1" applyAlignment="1">
      <alignment horizontal="center" vertical="center"/>
    </xf>
    <xf numFmtId="0" fontId="89" fillId="33" borderId="60" xfId="0" applyFont="1" applyFill="1" applyBorder="1" applyAlignment="1">
      <alignment horizontal="left" vertical="center"/>
    </xf>
    <xf numFmtId="0" fontId="89" fillId="33" borderId="79" xfId="0" applyFont="1" applyFill="1" applyBorder="1" applyAlignment="1">
      <alignment horizontal="left" vertical="center"/>
    </xf>
    <xf numFmtId="0" fontId="130" fillId="33" borderId="60" xfId="0" applyFont="1" applyFill="1" applyBorder="1" applyAlignment="1">
      <alignment horizontal="left" vertical="center"/>
    </xf>
    <xf numFmtId="0" fontId="130" fillId="33" borderId="61" xfId="0" applyFont="1" applyFill="1" applyBorder="1" applyAlignment="1">
      <alignment horizontal="left" vertical="center"/>
    </xf>
    <xf numFmtId="0" fontId="89" fillId="33" borderId="80" xfId="0" applyFont="1" applyFill="1" applyBorder="1" applyAlignment="1">
      <alignment horizontal="center" vertical="center"/>
    </xf>
    <xf numFmtId="0" fontId="89" fillId="33" borderId="81" xfId="0" applyFont="1" applyFill="1" applyBorder="1" applyAlignment="1">
      <alignment horizontal="center" vertical="center"/>
    </xf>
    <xf numFmtId="49" fontId="112" fillId="33" borderId="7" xfId="0" applyNumberFormat="1" applyFont="1" applyFill="1" applyBorder="1" applyAlignment="1">
      <alignment horizontal="center" vertical="center"/>
    </xf>
    <xf numFmtId="0" fontId="116" fillId="33" borderId="73" xfId="0" applyFont="1" applyFill="1" applyBorder="1" applyAlignment="1">
      <alignment horizontal="center" vertical="center"/>
    </xf>
    <xf numFmtId="0" fontId="116" fillId="33" borderId="74" xfId="0" applyFont="1" applyFill="1" applyBorder="1" applyAlignment="1">
      <alignment horizontal="center" vertical="center"/>
    </xf>
    <xf numFmtId="49" fontId="112" fillId="33" borderId="7" xfId="0" applyNumberFormat="1" applyFont="1" applyFill="1" applyBorder="1" applyAlignment="1">
      <alignment horizontal="center" vertical="top" wrapText="1"/>
    </xf>
    <xf numFmtId="49" fontId="112" fillId="33" borderId="41" xfId="0" applyNumberFormat="1" applyFont="1" applyFill="1" applyBorder="1" applyAlignment="1">
      <alignment horizontal="center" vertical="top" wrapText="1"/>
    </xf>
    <xf numFmtId="0" fontId="112" fillId="33" borderId="7" xfId="0" applyFont="1" applyFill="1" applyBorder="1" applyAlignment="1">
      <alignment horizontal="center" vertical="top" wrapText="1"/>
    </xf>
    <xf numFmtId="0" fontId="112" fillId="33" borderId="41" xfId="0" applyFont="1" applyFill="1" applyBorder="1" applyAlignment="1">
      <alignment horizontal="center" vertical="top" wrapText="1"/>
    </xf>
    <xf numFmtId="0" fontId="89" fillId="33" borderId="61" xfId="0" applyFont="1" applyFill="1" applyBorder="1" applyAlignment="1">
      <alignment horizontal="left" vertical="center"/>
    </xf>
    <xf numFmtId="0" fontId="112" fillId="33" borderId="7" xfId="0" applyFont="1" applyFill="1" applyBorder="1" applyAlignment="1">
      <alignment horizontal="center"/>
    </xf>
    <xf numFmtId="0" fontId="112" fillId="33" borderId="41" xfId="0" applyFont="1" applyFill="1" applyBorder="1" applyAlignment="1">
      <alignment horizontal="center"/>
    </xf>
    <xf numFmtId="15" fontId="112" fillId="33" borderId="3" xfId="0" applyNumberFormat="1" applyFont="1" applyFill="1" applyBorder="1" applyAlignment="1">
      <alignment horizontal="center"/>
    </xf>
    <xf numFmtId="0" fontId="89" fillId="33" borderId="59" xfId="0" applyFont="1" applyFill="1" applyBorder="1" applyAlignment="1">
      <alignment horizontal="center" vertical="center"/>
    </xf>
    <xf numFmtId="0" fontId="89" fillId="33" borderId="40" xfId="0" applyFont="1" applyFill="1" applyBorder="1" applyAlignment="1">
      <alignment horizontal="center" vertical="center"/>
    </xf>
    <xf numFmtId="0" fontId="117" fillId="33" borderId="75" xfId="0" applyFont="1" applyFill="1" applyBorder="1" applyAlignment="1">
      <alignment horizontal="center" vertical="center" wrapText="1"/>
    </xf>
    <xf numFmtId="0" fontId="117" fillId="33" borderId="76" xfId="0" applyFont="1" applyFill="1" applyBorder="1" applyAlignment="1">
      <alignment horizontal="center" vertical="center" wrapText="1"/>
    </xf>
    <xf numFmtId="0" fontId="113" fillId="33" borderId="18" xfId="0" applyFont="1" applyFill="1" applyBorder="1" applyAlignment="1">
      <alignment horizontal="left" vertical="top" wrapText="1"/>
    </xf>
    <xf numFmtId="0" fontId="113" fillId="33" borderId="0" xfId="0" applyFont="1" applyFill="1" applyAlignment="1">
      <alignment horizontal="left" vertical="top" wrapText="1"/>
    </xf>
    <xf numFmtId="0" fontId="112" fillId="33" borderId="64" xfId="0" applyFont="1" applyFill="1" applyBorder="1" applyAlignment="1">
      <alignment horizontal="center"/>
    </xf>
    <xf numFmtId="0" fontId="112" fillId="33" borderId="62" xfId="0" applyFont="1" applyFill="1" applyBorder="1" applyAlignment="1">
      <alignment horizontal="center"/>
    </xf>
    <xf numFmtId="0" fontId="112" fillId="33" borderId="63" xfId="0" applyFont="1" applyFill="1" applyBorder="1" applyAlignment="1">
      <alignment horizontal="center"/>
    </xf>
    <xf numFmtId="0" fontId="112" fillId="33" borderId="65" xfId="0" applyFont="1" applyFill="1" applyBorder="1" applyAlignment="1">
      <alignment horizontal="center"/>
    </xf>
    <xf numFmtId="0" fontId="112" fillId="33" borderId="56" xfId="0" applyFont="1" applyFill="1" applyBorder="1" applyAlignment="1">
      <alignment horizontal="center" vertical="center"/>
    </xf>
    <xf numFmtId="0" fontId="112" fillId="33" borderId="57" xfId="0" applyFont="1" applyFill="1" applyBorder="1" applyAlignment="1">
      <alignment horizontal="center" vertical="center"/>
    </xf>
    <xf numFmtId="0" fontId="112" fillId="33" borderId="18" xfId="0" applyFont="1" applyFill="1" applyBorder="1" applyAlignment="1">
      <alignment horizontal="center" vertical="center" wrapText="1"/>
    </xf>
    <xf numFmtId="0" fontId="112" fillId="33" borderId="0" xfId="0" applyFont="1" applyFill="1" applyBorder="1" applyAlignment="1">
      <alignment horizontal="center" vertical="center" wrapText="1"/>
    </xf>
    <xf numFmtId="0" fontId="112" fillId="33" borderId="37" xfId="0" applyFont="1" applyFill="1" applyBorder="1" applyAlignment="1">
      <alignment horizontal="center" vertical="center" wrapText="1"/>
    </xf>
    <xf numFmtId="0" fontId="120" fillId="35" borderId="26" xfId="1451" applyFont="1" applyFill="1" applyBorder="1" applyAlignment="1">
      <alignment horizontal="center" vertical="center"/>
    </xf>
    <xf numFmtId="0" fontId="120" fillId="35" borderId="36" xfId="1451" applyFont="1" applyFill="1" applyBorder="1" applyAlignment="1">
      <alignment horizontal="center" vertical="center"/>
    </xf>
    <xf numFmtId="0" fontId="120" fillId="35" borderId="48" xfId="1451" applyFont="1" applyFill="1" applyBorder="1" applyAlignment="1">
      <alignment horizontal="center" vertical="center"/>
    </xf>
    <xf numFmtId="0" fontId="120" fillId="35" borderId="28" xfId="1451" applyFont="1" applyFill="1" applyBorder="1" applyAlignment="1">
      <alignment horizontal="center" vertical="center"/>
    </xf>
    <xf numFmtId="0" fontId="120" fillId="35" borderId="0" xfId="1451" applyFont="1" applyFill="1" applyAlignment="1">
      <alignment horizontal="center" vertical="center"/>
    </xf>
    <xf numFmtId="0" fontId="120" fillId="35" borderId="37" xfId="1451" applyFont="1" applyFill="1" applyBorder="1" applyAlignment="1">
      <alignment horizontal="center" vertical="center"/>
    </xf>
    <xf numFmtId="0" fontId="120" fillId="35" borderId="34" xfId="1451" applyFont="1" applyFill="1" applyBorder="1" applyAlignment="1">
      <alignment horizontal="center" vertical="center"/>
    </xf>
    <xf numFmtId="0" fontId="120" fillId="35" borderId="19" xfId="1451" applyFont="1" applyFill="1" applyBorder="1" applyAlignment="1">
      <alignment horizontal="center" vertical="center"/>
    </xf>
    <xf numFmtId="0" fontId="120" fillId="35" borderId="31" xfId="1451" applyFont="1" applyFill="1" applyBorder="1" applyAlignment="1">
      <alignment horizontal="center" vertical="center"/>
    </xf>
    <xf numFmtId="0" fontId="158" fillId="0" borderId="0" xfId="1451" applyFont="1" applyAlignment="1">
      <alignment horizontal="left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</cellXfs>
  <cellStyles count="2679">
    <cellStyle name="&gt;? MK/l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2" xfId="10"/>
    <cellStyle name="20% - Accent1 2 2" xfId="11"/>
    <cellStyle name="20% - Accent1 2 3" xfId="12"/>
    <cellStyle name="20% - Accent1 3" xfId="13"/>
    <cellStyle name="20% - Accent1 4" xfId="14"/>
    <cellStyle name="20% - Accent1 5" xfId="15"/>
    <cellStyle name="20% - Accent1 6" xfId="16"/>
    <cellStyle name="20% - Accent1 7" xfId="17"/>
    <cellStyle name="20% - Accent1 8" xfId="18"/>
    <cellStyle name="20% - Accent1 9" xfId="19"/>
    <cellStyle name="20% - Accent2" xfId="20" builtinId="34" customBuiltin="1"/>
    <cellStyle name="20% - Accent2 10" xfId="21"/>
    <cellStyle name="20% - Accent2 11" xfId="22"/>
    <cellStyle name="20% - Accent2 12" xfId="23"/>
    <cellStyle name="20% - Accent2 13" xfId="24"/>
    <cellStyle name="20% - Accent2 14" xfId="25"/>
    <cellStyle name="20% - Accent2 15" xfId="26"/>
    <cellStyle name="20% - Accent2 16" xfId="27"/>
    <cellStyle name="20% - Accent2 2" xfId="28"/>
    <cellStyle name="20% - Accent2 2 2" xfId="29"/>
    <cellStyle name="20% - Accent2 2 3" xfId="30"/>
    <cellStyle name="20% - Accent2 3" xfId="31"/>
    <cellStyle name="20% - Accent2 4" xfId="32"/>
    <cellStyle name="20% - Accent2 5" xfId="33"/>
    <cellStyle name="20% - Accent2 6" xfId="34"/>
    <cellStyle name="20% - Accent2 7" xfId="35"/>
    <cellStyle name="20% - Accent2 8" xfId="36"/>
    <cellStyle name="20% - Accent2 9" xfId="37"/>
    <cellStyle name="20% - Accent3" xfId="38" builtinId="38" customBuiltin="1"/>
    <cellStyle name="20% - Accent3 10" xfId="39"/>
    <cellStyle name="20% - Accent3 11" xfId="40"/>
    <cellStyle name="20% - Accent3 12" xfId="41"/>
    <cellStyle name="20% - Accent3 13" xfId="42"/>
    <cellStyle name="20% - Accent3 14" xfId="43"/>
    <cellStyle name="20% - Accent3 15" xfId="44"/>
    <cellStyle name="20% - Accent3 16" xfId="45"/>
    <cellStyle name="20% - Accent3 2" xfId="46"/>
    <cellStyle name="20% - Accent3 2 2" xfId="47"/>
    <cellStyle name="20% - Accent3 2 3" xfId="48"/>
    <cellStyle name="20% - Accent3 3" xfId="49"/>
    <cellStyle name="20% - Accent3 4" xfId="50"/>
    <cellStyle name="20% - Accent3 5" xfId="51"/>
    <cellStyle name="20% - Accent3 6" xfId="52"/>
    <cellStyle name="20% - Accent3 7" xfId="53"/>
    <cellStyle name="20% - Accent3 8" xfId="54"/>
    <cellStyle name="20% - Accent3 9" xfId="55"/>
    <cellStyle name="20% - Accent4" xfId="56" builtinId="42" customBuiltin="1"/>
    <cellStyle name="20% - Accent4 10" xfId="57"/>
    <cellStyle name="20% - Accent4 11" xfId="58"/>
    <cellStyle name="20% - Accent4 12" xfId="59"/>
    <cellStyle name="20% - Accent4 13" xfId="60"/>
    <cellStyle name="20% - Accent4 14" xfId="61"/>
    <cellStyle name="20% - Accent4 15" xfId="62"/>
    <cellStyle name="20% - Accent4 16" xfId="63"/>
    <cellStyle name="20% - Accent4 2" xfId="64"/>
    <cellStyle name="20% - Accent4 2 2" xfId="65"/>
    <cellStyle name="20% - Accent4 2 3" xfId="66"/>
    <cellStyle name="20% - Accent4 3" xfId="67"/>
    <cellStyle name="20% - Accent4 4" xfId="68"/>
    <cellStyle name="20% - Accent4 5" xfId="69"/>
    <cellStyle name="20% - Accent4 6" xfId="70"/>
    <cellStyle name="20% - Accent4 7" xfId="71"/>
    <cellStyle name="20% - Accent4 8" xfId="72"/>
    <cellStyle name="20% - Accent4 9" xfId="73"/>
    <cellStyle name="20% - Accent5" xfId="74" builtinId="46" customBuiltin="1"/>
    <cellStyle name="20% - Accent5 10" xfId="75"/>
    <cellStyle name="20% - Accent5 11" xfId="76"/>
    <cellStyle name="20% - Accent5 12" xfId="77"/>
    <cellStyle name="20% - Accent5 13" xfId="78"/>
    <cellStyle name="20% - Accent5 14" xfId="79"/>
    <cellStyle name="20% - Accent5 15" xfId="80"/>
    <cellStyle name="20% - Accent5 16" xfId="81"/>
    <cellStyle name="20% - Accent5 2" xfId="82"/>
    <cellStyle name="20% - Accent5 2 2" xfId="83"/>
    <cellStyle name="20% - Accent5 2 3" xfId="84"/>
    <cellStyle name="20% - Accent5 3" xfId="85"/>
    <cellStyle name="20% - Accent5 4" xfId="86"/>
    <cellStyle name="20% - Accent5 5" xfId="87"/>
    <cellStyle name="20% - Accent5 6" xfId="88"/>
    <cellStyle name="20% - Accent5 7" xfId="89"/>
    <cellStyle name="20% - Accent5 8" xfId="90"/>
    <cellStyle name="20% - Accent5 9" xfId="91"/>
    <cellStyle name="20% - Accent6" xfId="92" builtinId="50" customBuiltin="1"/>
    <cellStyle name="20% - Accent6 10" xfId="93"/>
    <cellStyle name="20% - Accent6 11" xfId="94"/>
    <cellStyle name="20% - Accent6 12" xfId="95"/>
    <cellStyle name="20% - Accent6 13" xfId="96"/>
    <cellStyle name="20% - Accent6 14" xfId="97"/>
    <cellStyle name="20% - Accent6 15" xfId="98"/>
    <cellStyle name="20% - Accent6 16" xfId="99"/>
    <cellStyle name="20% - Accent6 2" xfId="100"/>
    <cellStyle name="20% - Accent6 2 2" xfId="101"/>
    <cellStyle name="20% - Accent6 2 3" xfId="102"/>
    <cellStyle name="20% - Accent6 3" xfId="103"/>
    <cellStyle name="20% - Accent6 4" xfId="104"/>
    <cellStyle name="20% - Accent6 5" xfId="105"/>
    <cellStyle name="20% - Accent6 6" xfId="106"/>
    <cellStyle name="20% - Accent6 7" xfId="107"/>
    <cellStyle name="20% - Accent6 8" xfId="108"/>
    <cellStyle name="20% - Accent6 9" xfId="109"/>
    <cellStyle name="40% - Accent1" xfId="110" builtinId="31" customBuiltin="1"/>
    <cellStyle name="40% - Accent1 10" xfId="111"/>
    <cellStyle name="40% - Accent1 11" xfId="112"/>
    <cellStyle name="40% - Accent1 12" xfId="113"/>
    <cellStyle name="40% - Accent1 13" xfId="114"/>
    <cellStyle name="40% - Accent1 14" xfId="115"/>
    <cellStyle name="40% - Accent1 15" xfId="116"/>
    <cellStyle name="40% - Accent1 16" xfId="117"/>
    <cellStyle name="40% - Accent1 2" xfId="118"/>
    <cellStyle name="40% - Accent1 2 2" xfId="119"/>
    <cellStyle name="40% - Accent1 2 3" xfId="120"/>
    <cellStyle name="40% - Accent1 3" xfId="121"/>
    <cellStyle name="40% - Accent1 4" xfId="122"/>
    <cellStyle name="40% - Accent1 5" xfId="123"/>
    <cellStyle name="40% - Accent1 6" xfId="124"/>
    <cellStyle name="40% - Accent1 7" xfId="125"/>
    <cellStyle name="40% - Accent1 8" xfId="126"/>
    <cellStyle name="40% - Accent1 9" xfId="127"/>
    <cellStyle name="40% - Accent2" xfId="128" builtinId="35" customBuiltin="1"/>
    <cellStyle name="40% - Accent2 10" xfId="129"/>
    <cellStyle name="40% - Accent2 11" xfId="130"/>
    <cellStyle name="40% - Accent2 12" xfId="131"/>
    <cellStyle name="40% - Accent2 13" xfId="132"/>
    <cellStyle name="40% - Accent2 14" xfId="133"/>
    <cellStyle name="40% - Accent2 15" xfId="134"/>
    <cellStyle name="40% - Accent2 16" xfId="135"/>
    <cellStyle name="40% - Accent2 2" xfId="136"/>
    <cellStyle name="40% - Accent2 2 2" xfId="137"/>
    <cellStyle name="40% - Accent2 2 3" xfId="138"/>
    <cellStyle name="40% - Accent2 3" xfId="139"/>
    <cellStyle name="40% - Accent2 4" xfId="140"/>
    <cellStyle name="40% - Accent2 5" xfId="141"/>
    <cellStyle name="40% - Accent2 6" xfId="142"/>
    <cellStyle name="40% - Accent2 7" xfId="143"/>
    <cellStyle name="40% - Accent2 8" xfId="144"/>
    <cellStyle name="40% - Accent2 9" xfId="145"/>
    <cellStyle name="40% - Accent3" xfId="146" builtinId="39" customBuiltin="1"/>
    <cellStyle name="40% - Accent3 10" xfId="147"/>
    <cellStyle name="40% - Accent3 11" xfId="148"/>
    <cellStyle name="40% - Accent3 12" xfId="149"/>
    <cellStyle name="40% - Accent3 13" xfId="150"/>
    <cellStyle name="40% - Accent3 14" xfId="151"/>
    <cellStyle name="40% - Accent3 15" xfId="152"/>
    <cellStyle name="40% - Accent3 16" xfId="153"/>
    <cellStyle name="40% - Accent3 2" xfId="154"/>
    <cellStyle name="40% - Accent3 2 2" xfId="155"/>
    <cellStyle name="40% - Accent3 2 3" xfId="156"/>
    <cellStyle name="40% - Accent3 3" xfId="157"/>
    <cellStyle name="40% - Accent3 4" xfId="158"/>
    <cellStyle name="40% - Accent3 5" xfId="159"/>
    <cellStyle name="40% - Accent3 6" xfId="160"/>
    <cellStyle name="40% - Accent3 7" xfId="161"/>
    <cellStyle name="40% - Accent3 8" xfId="162"/>
    <cellStyle name="40% - Accent3 9" xfId="163"/>
    <cellStyle name="40% - Accent4" xfId="164" builtinId="43" customBuiltin="1"/>
    <cellStyle name="40% - Accent4 10" xfId="165"/>
    <cellStyle name="40% - Accent4 11" xfId="166"/>
    <cellStyle name="40% - Accent4 12" xfId="167"/>
    <cellStyle name="40% - Accent4 13" xfId="168"/>
    <cellStyle name="40% - Accent4 14" xfId="169"/>
    <cellStyle name="40% - Accent4 15" xfId="170"/>
    <cellStyle name="40% - Accent4 16" xfId="171"/>
    <cellStyle name="40% - Accent4 2" xfId="172"/>
    <cellStyle name="40% - Accent4 2 2" xfId="173"/>
    <cellStyle name="40% - Accent4 2 3" xfId="174"/>
    <cellStyle name="40% - Accent4 3" xfId="175"/>
    <cellStyle name="40% - Accent4 4" xfId="176"/>
    <cellStyle name="40% - Accent4 5" xfId="177"/>
    <cellStyle name="40% - Accent4 6" xfId="178"/>
    <cellStyle name="40% - Accent4 7" xfId="179"/>
    <cellStyle name="40% - Accent4 8" xfId="180"/>
    <cellStyle name="40% - Accent4 9" xfId="181"/>
    <cellStyle name="40% - Accent5" xfId="182" builtinId="47" customBuiltin="1"/>
    <cellStyle name="40% - Accent5 10" xfId="183"/>
    <cellStyle name="40% - Accent5 11" xfId="184"/>
    <cellStyle name="40% - Accent5 12" xfId="185"/>
    <cellStyle name="40% - Accent5 13" xfId="186"/>
    <cellStyle name="40% - Accent5 14" xfId="187"/>
    <cellStyle name="40% - Accent5 15" xfId="188"/>
    <cellStyle name="40% - Accent5 16" xfId="189"/>
    <cellStyle name="40% - Accent5 2" xfId="190"/>
    <cellStyle name="40% - Accent5 2 2" xfId="191"/>
    <cellStyle name="40% - Accent5 2 3" xfId="192"/>
    <cellStyle name="40% - Accent5 3" xfId="193"/>
    <cellStyle name="40% - Accent5 4" xfId="194"/>
    <cellStyle name="40% - Accent5 5" xfId="195"/>
    <cellStyle name="40% - Accent5 6" xfId="196"/>
    <cellStyle name="40% - Accent5 7" xfId="197"/>
    <cellStyle name="40% - Accent5 8" xfId="198"/>
    <cellStyle name="40% - Accent5 9" xfId="199"/>
    <cellStyle name="40% - Accent6" xfId="200" builtinId="51" customBuiltin="1"/>
    <cellStyle name="40% - Accent6 10" xfId="201"/>
    <cellStyle name="40% - Accent6 11" xfId="202"/>
    <cellStyle name="40% - Accent6 12" xfId="203"/>
    <cellStyle name="40% - Accent6 13" xfId="204"/>
    <cellStyle name="40% - Accent6 14" xfId="205"/>
    <cellStyle name="40% - Accent6 15" xfId="206"/>
    <cellStyle name="40% - Accent6 16" xfId="207"/>
    <cellStyle name="40% - Accent6 2" xfId="208"/>
    <cellStyle name="40% - Accent6 2 2" xfId="209"/>
    <cellStyle name="40% - Accent6 2 3" xfId="210"/>
    <cellStyle name="40% - Accent6 3" xfId="211"/>
    <cellStyle name="40% - Accent6 4" xfId="212"/>
    <cellStyle name="40% - Accent6 5" xfId="213"/>
    <cellStyle name="40% - Accent6 6" xfId="214"/>
    <cellStyle name="40% - Accent6 7" xfId="215"/>
    <cellStyle name="40% - Accent6 8" xfId="216"/>
    <cellStyle name="40% - Accent6 9" xfId="217"/>
    <cellStyle name="60% - Accent1" xfId="218" builtinId="32" customBuiltin="1"/>
    <cellStyle name="60% - Accent1 10" xfId="219"/>
    <cellStyle name="60% - Accent1 11" xfId="220"/>
    <cellStyle name="60% - Accent1 12" xfId="221"/>
    <cellStyle name="60% - Accent1 13" xfId="222"/>
    <cellStyle name="60% - Accent1 14" xfId="223"/>
    <cellStyle name="60% - Accent1 15" xfId="224"/>
    <cellStyle name="60% - Accent1 16" xfId="225"/>
    <cellStyle name="60% - Accent1 2" xfId="226"/>
    <cellStyle name="60% - Accent1 2 2" xfId="227"/>
    <cellStyle name="60% - Accent1 2 3" xfId="228"/>
    <cellStyle name="60% - Accent1 3" xfId="229"/>
    <cellStyle name="60% - Accent1 4" xfId="230"/>
    <cellStyle name="60% - Accent1 5" xfId="231"/>
    <cellStyle name="60% - Accent1 6" xfId="232"/>
    <cellStyle name="60% - Accent1 7" xfId="233"/>
    <cellStyle name="60% - Accent1 8" xfId="234"/>
    <cellStyle name="60% - Accent1 9" xfId="235"/>
    <cellStyle name="60% - Accent2" xfId="236" builtinId="36" customBuiltin="1"/>
    <cellStyle name="60% - Accent2 10" xfId="237"/>
    <cellStyle name="60% - Accent2 11" xfId="238"/>
    <cellStyle name="60% - Accent2 12" xfId="239"/>
    <cellStyle name="60% - Accent2 13" xfId="240"/>
    <cellStyle name="60% - Accent2 14" xfId="241"/>
    <cellStyle name="60% - Accent2 15" xfId="242"/>
    <cellStyle name="60% - Accent2 16" xfId="243"/>
    <cellStyle name="60% - Accent2 2" xfId="244"/>
    <cellStyle name="60% - Accent2 2 2" xfId="245"/>
    <cellStyle name="60% - Accent2 2 3" xfId="246"/>
    <cellStyle name="60% - Accent2 3" xfId="247"/>
    <cellStyle name="60% - Accent2 4" xfId="248"/>
    <cellStyle name="60% - Accent2 5" xfId="249"/>
    <cellStyle name="60% - Accent2 6" xfId="250"/>
    <cellStyle name="60% - Accent2 7" xfId="251"/>
    <cellStyle name="60% - Accent2 8" xfId="252"/>
    <cellStyle name="60% - Accent2 9" xfId="253"/>
    <cellStyle name="60% - Accent3" xfId="254" builtinId="40" customBuiltin="1"/>
    <cellStyle name="60% - Accent3 10" xfId="255"/>
    <cellStyle name="60% - Accent3 11" xfId="256"/>
    <cellStyle name="60% - Accent3 12" xfId="257"/>
    <cellStyle name="60% - Accent3 13" xfId="258"/>
    <cellStyle name="60% - Accent3 14" xfId="259"/>
    <cellStyle name="60% - Accent3 15" xfId="260"/>
    <cellStyle name="60% - Accent3 16" xfId="261"/>
    <cellStyle name="60% - Accent3 2" xfId="262"/>
    <cellStyle name="60% - Accent3 2 2" xfId="263"/>
    <cellStyle name="60% - Accent3 2 3" xfId="264"/>
    <cellStyle name="60% - Accent3 3" xfId="265"/>
    <cellStyle name="60% - Accent3 4" xfId="266"/>
    <cellStyle name="60% - Accent3 5" xfId="267"/>
    <cellStyle name="60% - Accent3 6" xfId="268"/>
    <cellStyle name="60% - Accent3 7" xfId="269"/>
    <cellStyle name="60% - Accent3 8" xfId="270"/>
    <cellStyle name="60% - Accent3 9" xfId="271"/>
    <cellStyle name="60% - Accent4" xfId="272" builtinId="44" customBuiltin="1"/>
    <cellStyle name="60% - Accent4 10" xfId="273"/>
    <cellStyle name="60% - Accent4 11" xfId="274"/>
    <cellStyle name="60% - Accent4 12" xfId="275"/>
    <cellStyle name="60% - Accent4 13" xfId="276"/>
    <cellStyle name="60% - Accent4 14" xfId="277"/>
    <cellStyle name="60% - Accent4 15" xfId="278"/>
    <cellStyle name="60% - Accent4 16" xfId="279"/>
    <cellStyle name="60% - Accent4 2" xfId="280"/>
    <cellStyle name="60% - Accent4 2 2" xfId="281"/>
    <cellStyle name="60% - Accent4 2 3" xfId="282"/>
    <cellStyle name="60% - Accent4 3" xfId="283"/>
    <cellStyle name="60% - Accent4 4" xfId="284"/>
    <cellStyle name="60% - Accent4 5" xfId="285"/>
    <cellStyle name="60% - Accent4 6" xfId="286"/>
    <cellStyle name="60% - Accent4 7" xfId="287"/>
    <cellStyle name="60% - Accent4 8" xfId="288"/>
    <cellStyle name="60% - Accent4 9" xfId="289"/>
    <cellStyle name="60% - Accent5" xfId="290" builtinId="48" customBuiltin="1"/>
    <cellStyle name="60% - Accent5 10" xfId="291"/>
    <cellStyle name="60% - Accent5 11" xfId="292"/>
    <cellStyle name="60% - Accent5 12" xfId="293"/>
    <cellStyle name="60% - Accent5 13" xfId="294"/>
    <cellStyle name="60% - Accent5 14" xfId="295"/>
    <cellStyle name="60% - Accent5 15" xfId="296"/>
    <cellStyle name="60% - Accent5 16" xfId="297"/>
    <cellStyle name="60% - Accent5 2" xfId="298"/>
    <cellStyle name="60% - Accent5 2 2" xfId="299"/>
    <cellStyle name="60% - Accent5 2 3" xfId="300"/>
    <cellStyle name="60% - Accent5 3" xfId="301"/>
    <cellStyle name="60% - Accent5 4" xfId="302"/>
    <cellStyle name="60% - Accent5 5" xfId="303"/>
    <cellStyle name="60% - Accent5 6" xfId="304"/>
    <cellStyle name="60% - Accent5 7" xfId="305"/>
    <cellStyle name="60% - Accent5 8" xfId="306"/>
    <cellStyle name="60% - Accent5 9" xfId="307"/>
    <cellStyle name="60% - Accent6" xfId="308" builtinId="52" customBuiltin="1"/>
    <cellStyle name="60% - Accent6 10" xfId="309"/>
    <cellStyle name="60% - Accent6 11" xfId="310"/>
    <cellStyle name="60% - Accent6 12" xfId="311"/>
    <cellStyle name="60% - Accent6 13" xfId="312"/>
    <cellStyle name="60% - Accent6 14" xfId="313"/>
    <cellStyle name="60% - Accent6 15" xfId="314"/>
    <cellStyle name="60% - Accent6 16" xfId="315"/>
    <cellStyle name="60% - Accent6 2" xfId="316"/>
    <cellStyle name="60% - Accent6 2 2" xfId="317"/>
    <cellStyle name="60% - Accent6 2 3" xfId="318"/>
    <cellStyle name="60% - Accent6 3" xfId="319"/>
    <cellStyle name="60% - Accent6 4" xfId="320"/>
    <cellStyle name="60% - Accent6 5" xfId="321"/>
    <cellStyle name="60% - Accent6 6" xfId="322"/>
    <cellStyle name="60% - Accent6 7" xfId="323"/>
    <cellStyle name="60% - Accent6 8" xfId="324"/>
    <cellStyle name="60% - Accent6 9" xfId="325"/>
    <cellStyle name="Accent1" xfId="326" builtinId="29" customBuiltin="1"/>
    <cellStyle name="Accent1 10" xfId="327"/>
    <cellStyle name="Accent1 11" xfId="328"/>
    <cellStyle name="Accent1 12" xfId="329"/>
    <cellStyle name="Accent1 13" xfId="330"/>
    <cellStyle name="Accent1 14" xfId="331"/>
    <cellStyle name="Accent1 15" xfId="332"/>
    <cellStyle name="Accent1 16" xfId="333"/>
    <cellStyle name="Accent1 2" xfId="334"/>
    <cellStyle name="Accent1 2 2" xfId="335"/>
    <cellStyle name="Accent1 2 3" xfId="336"/>
    <cellStyle name="Accent1 3" xfId="337"/>
    <cellStyle name="Accent1 4" xfId="338"/>
    <cellStyle name="Accent1 5" xfId="339"/>
    <cellStyle name="Accent1 6" xfId="340"/>
    <cellStyle name="Accent1 7" xfId="341"/>
    <cellStyle name="Accent1 8" xfId="342"/>
    <cellStyle name="Accent1 9" xfId="343"/>
    <cellStyle name="Accent2" xfId="344" builtinId="33" customBuiltin="1"/>
    <cellStyle name="Accent2 10" xfId="345"/>
    <cellStyle name="Accent2 11" xfId="346"/>
    <cellStyle name="Accent2 12" xfId="347"/>
    <cellStyle name="Accent2 13" xfId="348"/>
    <cellStyle name="Accent2 14" xfId="349"/>
    <cellStyle name="Accent2 15" xfId="350"/>
    <cellStyle name="Accent2 16" xfId="351"/>
    <cellStyle name="Accent2 2" xfId="352"/>
    <cellStyle name="Accent2 2 2" xfId="353"/>
    <cellStyle name="Accent2 2 3" xfId="354"/>
    <cellStyle name="Accent2 3" xfId="355"/>
    <cellStyle name="Accent2 4" xfId="356"/>
    <cellStyle name="Accent2 5" xfId="357"/>
    <cellStyle name="Accent2 6" xfId="358"/>
    <cellStyle name="Accent2 7" xfId="359"/>
    <cellStyle name="Accent2 8" xfId="360"/>
    <cellStyle name="Accent2 9" xfId="361"/>
    <cellStyle name="Accent3" xfId="362" builtinId="37" customBuiltin="1"/>
    <cellStyle name="Accent3 10" xfId="363"/>
    <cellStyle name="Accent3 11" xfId="364"/>
    <cellStyle name="Accent3 12" xfId="365"/>
    <cellStyle name="Accent3 13" xfId="366"/>
    <cellStyle name="Accent3 14" xfId="367"/>
    <cellStyle name="Accent3 15" xfId="368"/>
    <cellStyle name="Accent3 16" xfId="369"/>
    <cellStyle name="Accent3 2" xfId="370"/>
    <cellStyle name="Accent3 2 2" xfId="371"/>
    <cellStyle name="Accent3 2 3" xfId="372"/>
    <cellStyle name="Accent3 3" xfId="373"/>
    <cellStyle name="Accent3 4" xfId="374"/>
    <cellStyle name="Accent3 5" xfId="375"/>
    <cellStyle name="Accent3 6" xfId="376"/>
    <cellStyle name="Accent3 7" xfId="377"/>
    <cellStyle name="Accent3 8" xfId="378"/>
    <cellStyle name="Accent3 9" xfId="379"/>
    <cellStyle name="Accent4" xfId="380" builtinId="41" customBuiltin="1"/>
    <cellStyle name="Accent4 10" xfId="381"/>
    <cellStyle name="Accent4 11" xfId="382"/>
    <cellStyle name="Accent4 12" xfId="383"/>
    <cellStyle name="Accent4 13" xfId="384"/>
    <cellStyle name="Accent4 14" xfId="385"/>
    <cellStyle name="Accent4 15" xfId="386"/>
    <cellStyle name="Accent4 16" xfId="387"/>
    <cellStyle name="Accent4 2" xfId="388"/>
    <cellStyle name="Accent4 2 2" xfId="389"/>
    <cellStyle name="Accent4 2 3" xfId="390"/>
    <cellStyle name="Accent4 3" xfId="391"/>
    <cellStyle name="Accent4 4" xfId="392"/>
    <cellStyle name="Accent4 5" xfId="393"/>
    <cellStyle name="Accent4 6" xfId="394"/>
    <cellStyle name="Accent4 7" xfId="395"/>
    <cellStyle name="Accent4 8" xfId="396"/>
    <cellStyle name="Accent4 9" xfId="397"/>
    <cellStyle name="Accent5" xfId="398" builtinId="45" customBuiltin="1"/>
    <cellStyle name="Accent5 10" xfId="399"/>
    <cellStyle name="Accent5 11" xfId="400"/>
    <cellStyle name="Accent5 12" xfId="401"/>
    <cellStyle name="Accent5 13" xfId="402"/>
    <cellStyle name="Accent5 14" xfId="403"/>
    <cellStyle name="Accent5 15" xfId="404"/>
    <cellStyle name="Accent5 16" xfId="405"/>
    <cellStyle name="Accent5 2" xfId="406"/>
    <cellStyle name="Accent5 2 2" xfId="407"/>
    <cellStyle name="Accent5 2 3" xfId="408"/>
    <cellStyle name="Accent5 3" xfId="409"/>
    <cellStyle name="Accent5 4" xfId="410"/>
    <cellStyle name="Accent5 5" xfId="411"/>
    <cellStyle name="Accent5 6" xfId="412"/>
    <cellStyle name="Accent5 7" xfId="413"/>
    <cellStyle name="Accent5 8" xfId="414"/>
    <cellStyle name="Accent5 9" xfId="415"/>
    <cellStyle name="Accent6" xfId="416" builtinId="49" customBuiltin="1"/>
    <cellStyle name="Accent6 10" xfId="417"/>
    <cellStyle name="Accent6 11" xfId="418"/>
    <cellStyle name="Accent6 12" xfId="419"/>
    <cellStyle name="Accent6 13" xfId="420"/>
    <cellStyle name="Accent6 14" xfId="421"/>
    <cellStyle name="Accent6 15" xfId="422"/>
    <cellStyle name="Accent6 16" xfId="423"/>
    <cellStyle name="Accent6 2" xfId="424"/>
    <cellStyle name="Accent6 2 2" xfId="425"/>
    <cellStyle name="Accent6 2 3" xfId="426"/>
    <cellStyle name="Accent6 3" xfId="427"/>
    <cellStyle name="Accent6 4" xfId="428"/>
    <cellStyle name="Accent6 5" xfId="429"/>
    <cellStyle name="Accent6 6" xfId="430"/>
    <cellStyle name="Accent6 7" xfId="431"/>
    <cellStyle name="Accent6 8" xfId="432"/>
    <cellStyle name="Accent6 9" xfId="433"/>
    <cellStyle name="Bad" xfId="434" builtinId="27" customBuiltin="1"/>
    <cellStyle name="Bad 10" xfId="435"/>
    <cellStyle name="Bad 11" xfId="436"/>
    <cellStyle name="Bad 12" xfId="437"/>
    <cellStyle name="Bad 13" xfId="438"/>
    <cellStyle name="Bad 14" xfId="439"/>
    <cellStyle name="Bad 15" xfId="440"/>
    <cellStyle name="Bad 16" xfId="441"/>
    <cellStyle name="Bad 2" xfId="442"/>
    <cellStyle name="Bad 2 2" xfId="443"/>
    <cellStyle name="Bad 2 3" xfId="444"/>
    <cellStyle name="Bad 3" xfId="445"/>
    <cellStyle name="Bad 4" xfId="446"/>
    <cellStyle name="Bad 5" xfId="447"/>
    <cellStyle name="Bad 6" xfId="448"/>
    <cellStyle name="Bad 7" xfId="449"/>
    <cellStyle name="Bad 8" xfId="450"/>
    <cellStyle name="Bad 9" xfId="451"/>
    <cellStyle name="Calc Currency (0)" xfId="452"/>
    <cellStyle name="Calc Currency (2)" xfId="453"/>
    <cellStyle name="Calc Currency (2) 2" xfId="454"/>
    <cellStyle name="Calc Percent (0)" xfId="455"/>
    <cellStyle name="Calc Percent (0) 2" xfId="456"/>
    <cellStyle name="Calc Percent (1)" xfId="457"/>
    <cellStyle name="Calc Percent (1) 2" xfId="458"/>
    <cellStyle name="Calc Percent (2)" xfId="459"/>
    <cellStyle name="Calc Percent (2) 2" xfId="460"/>
    <cellStyle name="Calc Units (0)" xfId="461"/>
    <cellStyle name="Calc Units (0) 2" xfId="462"/>
    <cellStyle name="Calc Units (1)" xfId="463"/>
    <cellStyle name="Calc Units (1) 2" xfId="464"/>
    <cellStyle name="Calc Units (2)" xfId="465"/>
    <cellStyle name="Calc Units (2) 2" xfId="466"/>
    <cellStyle name="Calculation" xfId="467" builtinId="22" customBuiltin="1"/>
    <cellStyle name="Calculation 10" xfId="468"/>
    <cellStyle name="Calculation 10 2" xfId="469"/>
    <cellStyle name="Calculation 11" xfId="470"/>
    <cellStyle name="Calculation 11 2" xfId="471"/>
    <cellStyle name="Calculation 12" xfId="472"/>
    <cellStyle name="Calculation 12 2" xfId="473"/>
    <cellStyle name="Calculation 13" xfId="474"/>
    <cellStyle name="Calculation 13 2" xfId="475"/>
    <cellStyle name="Calculation 14" xfId="476"/>
    <cellStyle name="Calculation 14 2" xfId="477"/>
    <cellStyle name="Calculation 15" xfId="478"/>
    <cellStyle name="Calculation 15 2" xfId="479"/>
    <cellStyle name="Calculation 16" xfId="480"/>
    <cellStyle name="Calculation 16 2" xfId="481"/>
    <cellStyle name="Calculation 2" xfId="482"/>
    <cellStyle name="Calculation 2 2" xfId="483"/>
    <cellStyle name="Calculation 2 2 2" xfId="484"/>
    <cellStyle name="Calculation 2 3" xfId="485"/>
    <cellStyle name="Calculation 2 3 2" xfId="486"/>
    <cellStyle name="Calculation 2 4" xfId="487"/>
    <cellStyle name="Calculation 3" xfId="488"/>
    <cellStyle name="Calculation 3 2" xfId="489"/>
    <cellStyle name="Calculation 4" xfId="490"/>
    <cellStyle name="Calculation 4 2" xfId="491"/>
    <cellStyle name="Calculation 5" xfId="492"/>
    <cellStyle name="Calculation 5 2" xfId="493"/>
    <cellStyle name="Calculation 6" xfId="494"/>
    <cellStyle name="Calculation 6 2" xfId="495"/>
    <cellStyle name="Calculation 7" xfId="496"/>
    <cellStyle name="Calculation 7 2" xfId="497"/>
    <cellStyle name="Calculation 8" xfId="498"/>
    <cellStyle name="Calculation 8 2" xfId="499"/>
    <cellStyle name="Calculation 9" xfId="500"/>
    <cellStyle name="Calculation 9 2" xfId="501"/>
    <cellStyle name="Check Cell" xfId="502" builtinId="23" customBuiltin="1"/>
    <cellStyle name="Check Cell 10" xfId="503"/>
    <cellStyle name="Check Cell 11" xfId="504"/>
    <cellStyle name="Check Cell 12" xfId="505"/>
    <cellStyle name="Check Cell 13" xfId="506"/>
    <cellStyle name="Check Cell 14" xfId="507"/>
    <cellStyle name="Check Cell 15" xfId="508"/>
    <cellStyle name="Check Cell 16" xfId="509"/>
    <cellStyle name="Check Cell 2" xfId="510"/>
    <cellStyle name="Check Cell 2 2" xfId="511"/>
    <cellStyle name="Check Cell 2 3" xfId="512"/>
    <cellStyle name="Check Cell 3" xfId="513"/>
    <cellStyle name="Check Cell 3 2" xfId="514"/>
    <cellStyle name="Check Cell 4" xfId="515"/>
    <cellStyle name="Check Cell 4 2" xfId="516"/>
    <cellStyle name="Check Cell 5" xfId="517"/>
    <cellStyle name="Check Cell 5 2" xfId="518"/>
    <cellStyle name="Check Cell 6" xfId="519"/>
    <cellStyle name="Check Cell 7" xfId="520"/>
    <cellStyle name="Check Cell 8" xfId="521"/>
    <cellStyle name="Check Cell 9" xfId="522"/>
    <cellStyle name="Comma" xfId="523" builtinId="3"/>
    <cellStyle name="Comma  - Style1" xfId="524"/>
    <cellStyle name="Comma  - Style2" xfId="525"/>
    <cellStyle name="Comma  - Style3" xfId="526"/>
    <cellStyle name="Comma [0]" xfId="2676" builtinId="6"/>
    <cellStyle name="Comma [0] 10" xfId="527"/>
    <cellStyle name="Comma [0] 10 2" xfId="528"/>
    <cellStyle name="Comma [0] 10 2 2" xfId="529"/>
    <cellStyle name="Comma [0] 10 2 2 2" xfId="2674"/>
    <cellStyle name="Comma [0] 10 3" xfId="530"/>
    <cellStyle name="Comma [0] 10 4" xfId="531"/>
    <cellStyle name="Comma [0] 11" xfId="532"/>
    <cellStyle name="Comma [0] 11 2" xfId="533"/>
    <cellStyle name="Comma [0] 11 2 2" xfId="534"/>
    <cellStyle name="Comma [0] 11 3" xfId="535"/>
    <cellStyle name="Comma [0] 12" xfId="536"/>
    <cellStyle name="Comma [0] 12 2" xfId="537"/>
    <cellStyle name="Comma [0] 12 2 2" xfId="538"/>
    <cellStyle name="Comma [0] 12 3" xfId="539"/>
    <cellStyle name="Comma [0] 12 3 2" xfId="540"/>
    <cellStyle name="Comma [0] 13" xfId="541"/>
    <cellStyle name="Comma [0] 13 2" xfId="542"/>
    <cellStyle name="Comma [0] 14" xfId="543"/>
    <cellStyle name="Comma [0] 14 2" xfId="544"/>
    <cellStyle name="Comma [0] 14 2 2" xfId="545"/>
    <cellStyle name="Comma [0] 14 3" xfId="546"/>
    <cellStyle name="Comma [0] 15" xfId="547"/>
    <cellStyle name="Comma [0] 15 2" xfId="548"/>
    <cellStyle name="Comma [0] 15 2 2" xfId="549"/>
    <cellStyle name="Comma [0] 15_Book2" xfId="550"/>
    <cellStyle name="Comma [0] 16" xfId="551"/>
    <cellStyle name="Comma [0] 17" xfId="552"/>
    <cellStyle name="Comma [0] 17 2" xfId="553"/>
    <cellStyle name="Comma [0] 18" xfId="554"/>
    <cellStyle name="Comma [0] 18 2" xfId="555"/>
    <cellStyle name="Comma [0] 18 2 2" xfId="556"/>
    <cellStyle name="Comma [0] 18 3" xfId="557"/>
    <cellStyle name="Comma [0] 19" xfId="558"/>
    <cellStyle name="Comma [0] 19 2" xfId="559"/>
    <cellStyle name="Comma [0] 19 2 2" xfId="560"/>
    <cellStyle name="Comma [0] 19 3" xfId="561"/>
    <cellStyle name="Comma [0] 2" xfId="562"/>
    <cellStyle name="Comma [0] 2 10" xfId="563"/>
    <cellStyle name="Comma [0] 2 10 2" xfId="564"/>
    <cellStyle name="Comma [0] 2 10 3" xfId="565"/>
    <cellStyle name="Comma [0] 2 11" xfId="566"/>
    <cellStyle name="Comma [0] 2 12" xfId="567"/>
    <cellStyle name="Comma [0] 2 2" xfId="568"/>
    <cellStyle name="Comma [0] 2 2 2" xfId="569"/>
    <cellStyle name="Comma [0] 2 2 2 2" xfId="570"/>
    <cellStyle name="Comma [0] 2 2 2 2 2" xfId="571"/>
    <cellStyle name="Comma [0] 2 2 2 2 2 2" xfId="572"/>
    <cellStyle name="Comma [0] 2 2 2 2 2 2 2" xfId="573"/>
    <cellStyle name="Comma [0] 2 2 2 2 2 2 2 2" xfId="574"/>
    <cellStyle name="Comma [0] 2 2 2 2 2 2 2 2 2" xfId="575"/>
    <cellStyle name="Comma [0] 2 2 2 2 2 2 2 3" xfId="576"/>
    <cellStyle name="Comma [0] 2 2 2 2 2 2 2 3 2" xfId="577"/>
    <cellStyle name="Comma [0] 2 2 2 2 2 2 3" xfId="578"/>
    <cellStyle name="Comma [0] 2 2 2 2 2 2 4" xfId="579"/>
    <cellStyle name="Comma [0] 2 2 2 2 2 3" xfId="580"/>
    <cellStyle name="Comma [0] 2 2 2 2 2 3 2" xfId="581"/>
    <cellStyle name="Comma [0] 2 2 2 2 2 4" xfId="582"/>
    <cellStyle name="Comma [0] 2 2 2 2 2 4 2" xfId="583"/>
    <cellStyle name="Comma [0] 2 2 2 2 3" xfId="584"/>
    <cellStyle name="Comma [0] 2 2 2 2 4" xfId="585"/>
    <cellStyle name="Comma [0] 2 2 2 2 5" xfId="586"/>
    <cellStyle name="Comma [0] 2 2 2 3" xfId="587"/>
    <cellStyle name="Comma [0] 2 2 2 3 2" xfId="588"/>
    <cellStyle name="Comma [0] 2 2 2 4" xfId="589"/>
    <cellStyle name="Comma [0] 2 2 2 4 2" xfId="590"/>
    <cellStyle name="Comma [0] 2 2 2 5" xfId="591"/>
    <cellStyle name="Comma [0] 2 2 2 5 2" xfId="592"/>
    <cellStyle name="Comma [0] 2 2 2 6" xfId="593"/>
    <cellStyle name="Comma [0] 2 2 3" xfId="594"/>
    <cellStyle name="Comma [0] 2 2 4" xfId="595"/>
    <cellStyle name="Comma [0] 2 2 5" xfId="596"/>
    <cellStyle name="Comma [0] 2 2 6" xfId="597"/>
    <cellStyle name="Comma [0] 2 2 6 2" xfId="598"/>
    <cellStyle name="Comma [0] 2 3" xfId="599"/>
    <cellStyle name="Comma [0] 2 3 2" xfId="600"/>
    <cellStyle name="Comma [0] 2 3 2 2" xfId="601"/>
    <cellStyle name="Comma [0] 2 3 2 2 2" xfId="602"/>
    <cellStyle name="Comma [0] 2 3 2 2 3" xfId="603"/>
    <cellStyle name="Comma [0] 2 3 2 2 4" xfId="604"/>
    <cellStyle name="Comma [0] 2 3 2 3" xfId="605"/>
    <cellStyle name="Comma [0] 2 3 2 4" xfId="606"/>
    <cellStyle name="Comma [0] 2 3 2 5" xfId="607"/>
    <cellStyle name="Comma [0] 2 3 2 6" xfId="608"/>
    <cellStyle name="Comma [0] 2 3 3" xfId="609"/>
    <cellStyle name="Comma [0] 2 3 4" xfId="610"/>
    <cellStyle name="Comma [0] 2 3 5" xfId="611"/>
    <cellStyle name="Comma [0] 2 3 6" xfId="612"/>
    <cellStyle name="Comma [0] 2 3 7" xfId="613"/>
    <cellStyle name="Comma [0] 2 3 8" xfId="614"/>
    <cellStyle name="Comma [0] 2 4" xfId="615"/>
    <cellStyle name="Comma [0] 2 4 2" xfId="616"/>
    <cellStyle name="Comma [0] 2 4 3" xfId="617"/>
    <cellStyle name="Comma [0] 2 4 4" xfId="618"/>
    <cellStyle name="Comma [0] 2 4 5" xfId="619"/>
    <cellStyle name="Comma [0] 2 4 5 2" xfId="620"/>
    <cellStyle name="Comma [0] 2 4 6" xfId="621"/>
    <cellStyle name="Comma [0] 2 5" xfId="622"/>
    <cellStyle name="Comma [0] 2 5 2" xfId="623"/>
    <cellStyle name="Comma [0] 2 5 3" xfId="624"/>
    <cellStyle name="Comma [0] 2 5 4" xfId="625"/>
    <cellStyle name="Comma [0] 2 6" xfId="626"/>
    <cellStyle name="Comma [0] 2 6 2" xfId="627"/>
    <cellStyle name="Comma [0] 2 6 2 2" xfId="628"/>
    <cellStyle name="Comma [0] 2 6 2 2 2" xfId="629"/>
    <cellStyle name="Comma [0] 2 6 2 2 2 2" xfId="630"/>
    <cellStyle name="Comma [0] 2 6 2 2 2 2 2" xfId="631"/>
    <cellStyle name="Comma [0] 2 6 2 2 2 2 3" xfId="632"/>
    <cellStyle name="Comma [0] 2 6 2 2 2 2 4" xfId="633"/>
    <cellStyle name="Comma [0] 2 6 2 2 2 2 5" xfId="634"/>
    <cellStyle name="Comma [0] 2 6 2 2 2 3" xfId="635"/>
    <cellStyle name="Comma [0] 2 6 2 2 2 4" xfId="636"/>
    <cellStyle name="Comma [0] 2 6 2 2 2 5" xfId="637"/>
    <cellStyle name="Comma [0] 2 6 2 2 3" xfId="638"/>
    <cellStyle name="Comma [0] 2 6 2 2 4" xfId="639"/>
    <cellStyle name="Comma [0] 2 6 2 2 5" xfId="640"/>
    <cellStyle name="Comma [0] 2 6 2 3" xfId="641"/>
    <cellStyle name="Comma [0] 2 6 2 4" xfId="642"/>
    <cellStyle name="Comma [0] 2 6 2 5" xfId="643"/>
    <cellStyle name="Comma [0] 2 6 3" xfId="644"/>
    <cellStyle name="Comma [0] 2 6 4" xfId="645"/>
    <cellStyle name="Comma [0] 2 6 5" xfId="646"/>
    <cellStyle name="Comma [0] 2 7" xfId="647"/>
    <cellStyle name="Comma [0] 2 7 2" xfId="648"/>
    <cellStyle name="Comma [0] 2 8" xfId="649"/>
    <cellStyle name="Comma [0] 2 9" xfId="650"/>
    <cellStyle name="Comma [0] 20" xfId="651"/>
    <cellStyle name="Comma [0] 20 2" xfId="652"/>
    <cellStyle name="Comma [0] 21" xfId="653"/>
    <cellStyle name="Comma [0] 21 2" xfId="654"/>
    <cellStyle name="Comma [0] 22" xfId="655"/>
    <cellStyle name="Comma [0] 23" xfId="656"/>
    <cellStyle name="Comma [0] 24" xfId="657"/>
    <cellStyle name="Comma [0] 24 2" xfId="658"/>
    <cellStyle name="Comma [0] 24 2 2" xfId="659"/>
    <cellStyle name="Comma [0] 24 3" xfId="660"/>
    <cellStyle name="Comma [0] 25" xfId="661"/>
    <cellStyle name="Comma [0] 26" xfId="662"/>
    <cellStyle name="Comma [0] 27" xfId="663"/>
    <cellStyle name="Comma [0] 27 2" xfId="664"/>
    <cellStyle name="Comma [0] 3" xfId="665"/>
    <cellStyle name="Comma [0] 3 2" xfId="666"/>
    <cellStyle name="Comma [0] 3 2 2" xfId="667"/>
    <cellStyle name="Comma [0] 3 2 3" xfId="668"/>
    <cellStyle name="Comma [0] 3 3" xfId="669"/>
    <cellStyle name="Comma [0] 32" xfId="670"/>
    <cellStyle name="Comma [0] 32 2" xfId="671"/>
    <cellStyle name="Comma [0] 35" xfId="672"/>
    <cellStyle name="Comma [0] 4" xfId="673"/>
    <cellStyle name="Comma [0] 4 2" xfId="674"/>
    <cellStyle name="Comma [0] 4 2 2" xfId="675"/>
    <cellStyle name="Comma [0] 4 3" xfId="676"/>
    <cellStyle name="Comma [0] 4 3 2" xfId="677"/>
    <cellStyle name="Comma [0] 4 4" xfId="678"/>
    <cellStyle name="Comma [0] 4 4 2" xfId="679"/>
    <cellStyle name="Comma [0] 4 5" xfId="680"/>
    <cellStyle name="Comma [0] 4 6" xfId="681"/>
    <cellStyle name="Comma [0] 5" xfId="682"/>
    <cellStyle name="Comma [0] 5 2" xfId="683"/>
    <cellStyle name="Comma [0] 5 3" xfId="684"/>
    <cellStyle name="Comma [0] 6" xfId="685"/>
    <cellStyle name="Comma [0] 6 2" xfId="686"/>
    <cellStyle name="Comma [0] 6 3" xfId="687"/>
    <cellStyle name="Comma [0] 6 3 2" xfId="688"/>
    <cellStyle name="Comma [0] 7" xfId="689"/>
    <cellStyle name="Comma [0] 7 2" xfId="690"/>
    <cellStyle name="Comma [0] 7 2 2" xfId="691"/>
    <cellStyle name="Comma [0] 7 3" xfId="692"/>
    <cellStyle name="Comma [0] 8" xfId="693"/>
    <cellStyle name="Comma [0] 8 2" xfId="694"/>
    <cellStyle name="Comma [0] 8 2 2" xfId="695"/>
    <cellStyle name="Comma [0] 8 3" xfId="696"/>
    <cellStyle name="Comma [0] 8 3 2" xfId="697"/>
    <cellStyle name="Comma [0] 8 4" xfId="698"/>
    <cellStyle name="Comma [0] 9" xfId="699"/>
    <cellStyle name="Comma [0] 9 2" xfId="700"/>
    <cellStyle name="Comma [0] 9 2 2" xfId="701"/>
    <cellStyle name="Comma [0] 9 3" xfId="702"/>
    <cellStyle name="Comma [0] 9 3 2" xfId="703"/>
    <cellStyle name="Comma [0] 90" xfId="704"/>
    <cellStyle name="Comma [0] 90 2" xfId="705"/>
    <cellStyle name="Comma [0] 91" xfId="706"/>
    <cellStyle name="Comma [0] 91 2" xfId="707"/>
    <cellStyle name="Comma [0] 93" xfId="708"/>
    <cellStyle name="Comma [0] 93 2" xfId="709"/>
    <cellStyle name="Comma [0] 94" xfId="710"/>
    <cellStyle name="Comma [0] 94 2" xfId="711"/>
    <cellStyle name="Comma [00]" xfId="712"/>
    <cellStyle name="Comma [00] 2" xfId="713"/>
    <cellStyle name="Comma 10" xfId="714"/>
    <cellStyle name="Comma 10 2" xfId="715"/>
    <cellStyle name="Comma 10 2 2" xfId="716"/>
    <cellStyle name="Comma 10 2 2 2" xfId="717"/>
    <cellStyle name="Comma 10 2 3" xfId="718"/>
    <cellStyle name="Comma 10 3" xfId="719"/>
    <cellStyle name="Comma 10 3 2" xfId="720"/>
    <cellStyle name="Comma 10 4" xfId="721"/>
    <cellStyle name="Comma 10 4 2" xfId="722"/>
    <cellStyle name="Comma 10 5" xfId="723"/>
    <cellStyle name="Comma 10 5 2" xfId="724"/>
    <cellStyle name="Comma 10 6" xfId="725"/>
    <cellStyle name="Comma 10 6 2" xfId="726"/>
    <cellStyle name="Comma 10 7" xfId="727"/>
    <cellStyle name="Comma 10 8" xfId="728"/>
    <cellStyle name="Comma 11" xfId="729"/>
    <cellStyle name="Comma 11 2" xfId="730"/>
    <cellStyle name="Comma 12" xfId="731"/>
    <cellStyle name="Comma 12 2" xfId="732"/>
    <cellStyle name="Comma 12 2 2" xfId="733"/>
    <cellStyle name="Comma 12 3" xfId="734"/>
    <cellStyle name="Comma 12 3 2" xfId="735"/>
    <cellStyle name="Comma 12 4" xfId="736"/>
    <cellStyle name="Comma 12 4 2" xfId="737"/>
    <cellStyle name="Comma 12 5" xfId="738"/>
    <cellStyle name="Comma 12 5 2" xfId="739"/>
    <cellStyle name="Comma 12 6" xfId="740"/>
    <cellStyle name="Comma 12 6 2" xfId="741"/>
    <cellStyle name="Comma 12 7" xfId="742"/>
    <cellStyle name="Comma 13" xfId="743"/>
    <cellStyle name="Comma 13 2" xfId="744"/>
    <cellStyle name="Comma 13 2 2" xfId="745"/>
    <cellStyle name="Comma 13 3" xfId="746"/>
    <cellStyle name="Comma 14" xfId="747"/>
    <cellStyle name="Comma 14 2" xfId="748"/>
    <cellStyle name="Comma 14 2 2" xfId="749"/>
    <cellStyle name="Comma 14 2 2 2" xfId="750"/>
    <cellStyle name="Comma 14 2 3" xfId="751"/>
    <cellStyle name="Comma 14 3" xfId="752"/>
    <cellStyle name="Comma 15" xfId="753"/>
    <cellStyle name="Comma 15 2" xfId="754"/>
    <cellStyle name="Comma 15 2 2" xfId="755"/>
    <cellStyle name="Comma 15 3" xfId="756"/>
    <cellStyle name="Comma 15 3 2" xfId="757"/>
    <cellStyle name="Comma 15 4" xfId="758"/>
    <cellStyle name="Comma 15 4 2" xfId="759"/>
    <cellStyle name="Comma 15 5" xfId="760"/>
    <cellStyle name="Comma 16" xfId="761"/>
    <cellStyle name="Comma 16 2" xfId="762"/>
    <cellStyle name="Comma 17" xfId="763"/>
    <cellStyle name="Comma 17 2" xfId="764"/>
    <cellStyle name="Comma 17 2 2" xfId="765"/>
    <cellStyle name="Comma 18" xfId="766"/>
    <cellStyle name="Comma 18 2" xfId="767"/>
    <cellStyle name="Comma 18 2 2" xfId="768"/>
    <cellStyle name="Comma 18 3" xfId="769"/>
    <cellStyle name="Comma 19" xfId="770"/>
    <cellStyle name="Comma 19 2" xfId="771"/>
    <cellStyle name="Comma 19 3" xfId="772"/>
    <cellStyle name="Comma 19 4" xfId="773"/>
    <cellStyle name="Comma 19 5" xfId="774"/>
    <cellStyle name="Comma 2" xfId="775"/>
    <cellStyle name="Comma 2 10" xfId="776"/>
    <cellStyle name="Comma 2 10 2" xfId="777"/>
    <cellStyle name="Comma 2 11" xfId="778"/>
    <cellStyle name="Comma 2 11 2" xfId="779"/>
    <cellStyle name="Comma 2 12" xfId="780"/>
    <cellStyle name="Comma 2 12 2" xfId="781"/>
    <cellStyle name="Comma 2 13" xfId="782"/>
    <cellStyle name="Comma 2 13 2" xfId="783"/>
    <cellStyle name="Comma 2 14" xfId="784"/>
    <cellStyle name="Comma 2 14 2" xfId="785"/>
    <cellStyle name="Comma 2 15" xfId="786"/>
    <cellStyle name="Comma 2 15 2" xfId="787"/>
    <cellStyle name="Comma 2 16" xfId="788"/>
    <cellStyle name="Comma 2 16 2" xfId="789"/>
    <cellStyle name="Comma 2 17" xfId="790"/>
    <cellStyle name="Comma 2 17 2" xfId="791"/>
    <cellStyle name="Comma 2 18" xfId="792"/>
    <cellStyle name="Comma 2 18 2" xfId="793"/>
    <cellStyle name="Comma 2 19" xfId="794"/>
    <cellStyle name="Comma 2 19 2" xfId="795"/>
    <cellStyle name="Comma 2 2" xfId="796"/>
    <cellStyle name="Comma 2 2 2" xfId="797"/>
    <cellStyle name="Comma 2 2 2 2" xfId="798"/>
    <cellStyle name="Comma 2 2 2 2 2" xfId="799"/>
    <cellStyle name="Comma 2 2 2 2 2 2" xfId="800"/>
    <cellStyle name="Comma 2 2 2 2 2 2 2" xfId="801"/>
    <cellStyle name="Comma 2 2 2 2 2 2 2 2" xfId="802"/>
    <cellStyle name="Comma 2 2 2 2 2 2 2 2 2" xfId="803"/>
    <cellStyle name="Comma 2 2 2 2 2 2 2 3" xfId="804"/>
    <cellStyle name="Comma 2 2 2 2 2 2 2 3 2" xfId="805"/>
    <cellStyle name="Comma 2 2 2 2 2 2 3" xfId="806"/>
    <cellStyle name="Comma 2 2 2 2 2 2 4" xfId="807"/>
    <cellStyle name="Comma 2 2 2 2 2 3" xfId="808"/>
    <cellStyle name="Comma 2 2 2 2 2 3 2" xfId="809"/>
    <cellStyle name="Comma 2 2 2 2 2 4" xfId="810"/>
    <cellStyle name="Comma 2 2 2 2 2 4 2" xfId="811"/>
    <cellStyle name="Comma 2 2 2 2 3" xfId="812"/>
    <cellStyle name="Comma 2 2 2 2 4" xfId="813"/>
    <cellStyle name="Comma 2 2 2 2 5" xfId="814"/>
    <cellStyle name="Comma 2 2 2 3" xfId="815"/>
    <cellStyle name="Comma 2 2 2 3 2" xfId="816"/>
    <cellStyle name="Comma 2 2 2 4" xfId="817"/>
    <cellStyle name="Comma 2 2 2 4 2" xfId="818"/>
    <cellStyle name="Comma 2 2 2 5" xfId="819"/>
    <cellStyle name="Comma 2 2 2 5 2" xfId="820"/>
    <cellStyle name="Comma 2 2 3" xfId="821"/>
    <cellStyle name="Comma 2 2 3 2" xfId="822"/>
    <cellStyle name="Comma 2 2 4" xfId="823"/>
    <cellStyle name="Comma 2 2 5" xfId="824"/>
    <cellStyle name="Comma 2 2 6" xfId="825"/>
    <cellStyle name="Comma 2 2 7" xfId="826"/>
    <cellStyle name="Comma 2 20" xfId="827"/>
    <cellStyle name="Comma 2 20 2" xfId="828"/>
    <cellStyle name="Comma 2 21" xfId="829"/>
    <cellStyle name="Comma 2 21 2" xfId="830"/>
    <cellStyle name="Comma 2 22" xfId="831"/>
    <cellStyle name="Comma 2 22 2" xfId="832"/>
    <cellStyle name="Comma 2 23" xfId="833"/>
    <cellStyle name="Comma 2 23 2" xfId="834"/>
    <cellStyle name="Comma 2 24" xfId="835"/>
    <cellStyle name="Comma 2 24 2" xfId="836"/>
    <cellStyle name="Comma 2 25" xfId="837"/>
    <cellStyle name="Comma 2 25 2" xfId="838"/>
    <cellStyle name="Comma 2 26" xfId="839"/>
    <cellStyle name="Comma 2 26 2" xfId="840"/>
    <cellStyle name="Comma 2 27" xfId="841"/>
    <cellStyle name="Comma 2 27 2" xfId="842"/>
    <cellStyle name="Comma 2 28" xfId="843"/>
    <cellStyle name="Comma 2 28 2" xfId="844"/>
    <cellStyle name="Comma 2 29" xfId="845"/>
    <cellStyle name="Comma 2 29 2" xfId="846"/>
    <cellStyle name="Comma 2 3" xfId="847"/>
    <cellStyle name="Comma 2 3 2" xfId="848"/>
    <cellStyle name="Comma 2 30" xfId="849"/>
    <cellStyle name="Comma 2 30 2" xfId="850"/>
    <cellStyle name="Comma 2 31" xfId="851"/>
    <cellStyle name="Comma 2 31 2" xfId="852"/>
    <cellStyle name="Comma 2 32" xfId="853"/>
    <cellStyle name="Comma 2 32 2" xfId="854"/>
    <cellStyle name="Comma 2 33" xfId="855"/>
    <cellStyle name="Comma 2 33 2" xfId="856"/>
    <cellStyle name="Comma 2 34" xfId="857"/>
    <cellStyle name="Comma 2 34 2" xfId="858"/>
    <cellStyle name="Comma 2 35" xfId="859"/>
    <cellStyle name="Comma 2 35 2" xfId="860"/>
    <cellStyle name="Comma 2 36" xfId="861"/>
    <cellStyle name="Comma 2 36 2" xfId="862"/>
    <cellStyle name="Comma 2 37" xfId="863"/>
    <cellStyle name="Comma 2 37 2" xfId="864"/>
    <cellStyle name="Comma 2 38" xfId="865"/>
    <cellStyle name="Comma 2 38 2" xfId="866"/>
    <cellStyle name="Comma 2 39" xfId="867"/>
    <cellStyle name="Comma 2 39 2" xfId="868"/>
    <cellStyle name="Comma 2 4" xfId="869"/>
    <cellStyle name="Comma 2 4 2" xfId="870"/>
    <cellStyle name="Comma 2 4 3" xfId="871"/>
    <cellStyle name="Comma 2 4 4" xfId="872"/>
    <cellStyle name="Comma 2 40" xfId="873"/>
    <cellStyle name="Comma 2 40 2" xfId="874"/>
    <cellStyle name="Comma 2 41" xfId="875"/>
    <cellStyle name="Comma 2 41 2" xfId="876"/>
    <cellStyle name="Comma 2 42" xfId="877"/>
    <cellStyle name="Comma 2 42 2" xfId="878"/>
    <cellStyle name="Comma 2 43" xfId="879"/>
    <cellStyle name="Comma 2 43 2" xfId="880"/>
    <cellStyle name="Comma 2 44" xfId="881"/>
    <cellStyle name="Comma 2 44 2" xfId="882"/>
    <cellStyle name="Comma 2 45" xfId="883"/>
    <cellStyle name="Comma 2 45 2" xfId="884"/>
    <cellStyle name="Comma 2 46" xfId="885"/>
    <cellStyle name="Comma 2 46 2" xfId="886"/>
    <cellStyle name="Comma 2 47" xfId="887"/>
    <cellStyle name="Comma 2 47 2" xfId="888"/>
    <cellStyle name="Comma 2 48" xfId="889"/>
    <cellStyle name="Comma 2 48 2" xfId="890"/>
    <cellStyle name="Comma 2 49" xfId="891"/>
    <cellStyle name="Comma 2 49 2" xfId="892"/>
    <cellStyle name="Comma 2 5" xfId="893"/>
    <cellStyle name="Comma 2 5 2" xfId="894"/>
    <cellStyle name="Comma 2 50" xfId="895"/>
    <cellStyle name="Comma 2 50 2" xfId="896"/>
    <cellStyle name="Comma 2 51" xfId="897"/>
    <cellStyle name="Comma 2 51 2" xfId="898"/>
    <cellStyle name="Comma 2 52" xfId="899"/>
    <cellStyle name="Comma 2 52 2" xfId="900"/>
    <cellStyle name="Comma 2 53" xfId="901"/>
    <cellStyle name="Comma 2 53 2" xfId="902"/>
    <cellStyle name="Comma 2 54" xfId="903"/>
    <cellStyle name="Comma 2 54 2" xfId="904"/>
    <cellStyle name="Comma 2 55" xfId="905"/>
    <cellStyle name="Comma 2 55 2" xfId="906"/>
    <cellStyle name="Comma 2 56" xfId="907"/>
    <cellStyle name="Comma 2 56 2" xfId="908"/>
    <cellStyle name="Comma 2 57" xfId="909"/>
    <cellStyle name="Comma 2 57 2" xfId="910"/>
    <cellStyle name="Comma 2 58" xfId="911"/>
    <cellStyle name="Comma 2 58 2" xfId="912"/>
    <cellStyle name="Comma 2 58 2 2" xfId="913"/>
    <cellStyle name="Comma 2 58 3" xfId="914"/>
    <cellStyle name="Comma 2 58 3 2" xfId="915"/>
    <cellStyle name="Comma 2 58 4" xfId="916"/>
    <cellStyle name="Comma 2 58 4 2" xfId="917"/>
    <cellStyle name="Comma 2 58 5" xfId="918"/>
    <cellStyle name="Comma 2 59" xfId="919"/>
    <cellStyle name="Comma 2 59 2" xfId="920"/>
    <cellStyle name="Comma 2 6" xfId="921"/>
    <cellStyle name="Comma 2 6 2" xfId="922"/>
    <cellStyle name="Comma 2 60" xfId="923"/>
    <cellStyle name="Comma 2 60 2" xfId="924"/>
    <cellStyle name="Comma 2 7" xfId="925"/>
    <cellStyle name="Comma 2 7 2" xfId="926"/>
    <cellStyle name="Comma 2 7 2 2" xfId="927"/>
    <cellStyle name="Comma 2 7 2 2 2" xfId="928"/>
    <cellStyle name="Comma 2 7 2 3" xfId="929"/>
    <cellStyle name="Comma 2 7 2 3 2" xfId="930"/>
    <cellStyle name="Comma 2 7 2 4" xfId="931"/>
    <cellStyle name="Comma 2 7 2 4 2" xfId="932"/>
    <cellStyle name="Comma 2 7 2 5" xfId="933"/>
    <cellStyle name="Comma 2 7 3" xfId="934"/>
    <cellStyle name="Comma 2 7 3 2" xfId="935"/>
    <cellStyle name="Comma 2 7 4" xfId="936"/>
    <cellStyle name="Comma 2 7 4 2" xfId="937"/>
    <cellStyle name="Comma 2 7 5" xfId="938"/>
    <cellStyle name="Comma 2 7 5 2" xfId="939"/>
    <cellStyle name="Comma 2 7 6" xfId="940"/>
    <cellStyle name="Comma 2 7 6 2" xfId="941"/>
    <cellStyle name="Comma 2 7 7" xfId="942"/>
    <cellStyle name="Comma 2 7 7 2" xfId="943"/>
    <cellStyle name="Comma 2 7 8" xfId="944"/>
    <cellStyle name="Comma 2 7_RABAS_RABAS LT" xfId="945"/>
    <cellStyle name="Comma 2 8" xfId="946"/>
    <cellStyle name="Comma 2 8 2" xfId="947"/>
    <cellStyle name="Comma 2 9" xfId="948"/>
    <cellStyle name="Comma 2 9 2" xfId="949"/>
    <cellStyle name="Comma 20" xfId="950"/>
    <cellStyle name="Comma 20 2" xfId="951"/>
    <cellStyle name="Comma 20 2 2" xfId="952"/>
    <cellStyle name="Comma 20 3" xfId="953"/>
    <cellStyle name="Comma 21" xfId="954"/>
    <cellStyle name="Comma 21 2" xfId="955"/>
    <cellStyle name="Comma 21 2 2" xfId="956"/>
    <cellStyle name="Comma 21 3" xfId="957"/>
    <cellStyle name="Comma 22" xfId="958"/>
    <cellStyle name="Comma 22 2" xfId="959"/>
    <cellStyle name="Comma 22 2 2" xfId="960"/>
    <cellStyle name="Comma 22 3" xfId="961"/>
    <cellStyle name="Comma 23" xfId="962"/>
    <cellStyle name="Comma 23 2" xfId="963"/>
    <cellStyle name="Comma 24" xfId="964"/>
    <cellStyle name="Comma 24 2" xfId="965"/>
    <cellStyle name="Comma 25" xfId="966"/>
    <cellStyle name="Comma 25 2" xfId="967"/>
    <cellStyle name="Comma 26" xfId="968"/>
    <cellStyle name="Comma 26 2" xfId="969"/>
    <cellStyle name="Comma 27" xfId="970"/>
    <cellStyle name="Comma 28" xfId="971"/>
    <cellStyle name="Comma 28 2" xfId="972"/>
    <cellStyle name="Comma 29" xfId="973"/>
    <cellStyle name="Comma 29 2" xfId="974"/>
    <cellStyle name="Comma 3" xfId="975"/>
    <cellStyle name="Comma 3 10" xfId="976"/>
    <cellStyle name="Comma 3 2" xfId="977"/>
    <cellStyle name="Comma 3 2 2" xfId="978"/>
    <cellStyle name="Comma 3 2 2 2" xfId="979"/>
    <cellStyle name="Comma 3 2 2 2 2" xfId="980"/>
    <cellStyle name="Comma 3 2 2 2 3" xfId="981"/>
    <cellStyle name="Comma 3 2 2 2 4" xfId="982"/>
    <cellStyle name="Comma 3 2 2 3" xfId="983"/>
    <cellStyle name="Comma 3 2 2 4" xfId="984"/>
    <cellStyle name="Comma 3 2 2 5" xfId="985"/>
    <cellStyle name="Comma 3 2 3" xfId="986"/>
    <cellStyle name="Comma 3 2 4" xfId="987"/>
    <cellStyle name="Comma 3 2 5" xfId="988"/>
    <cellStyle name="Comma 3 2 6" xfId="989"/>
    <cellStyle name="Comma 3 3" xfId="990"/>
    <cellStyle name="Comma 3 3 2" xfId="991"/>
    <cellStyle name="Comma 3 3 3" xfId="992"/>
    <cellStyle name="Comma 3 3 4" xfId="993"/>
    <cellStyle name="Comma 3 4" xfId="994"/>
    <cellStyle name="Comma 3 4 2" xfId="995"/>
    <cellStyle name="Comma 3 4 3" xfId="996"/>
    <cellStyle name="Comma 3 4 4" xfId="997"/>
    <cellStyle name="Comma 3 5" xfId="998"/>
    <cellStyle name="Comma 3 5 2" xfId="999"/>
    <cellStyle name="Comma 3 5 2 2" xfId="1000"/>
    <cellStyle name="Comma 3 5 2 2 2" xfId="1001"/>
    <cellStyle name="Comma 3 5 2 2 2 2" xfId="1002"/>
    <cellStyle name="Comma 3 5 2 2 2 2 2" xfId="1003"/>
    <cellStyle name="Comma 3 5 2 2 2 2 3" xfId="1004"/>
    <cellStyle name="Comma 3 5 2 2 2 2 4" xfId="1005"/>
    <cellStyle name="Comma 3 5 2 2 2 2 5" xfId="1006"/>
    <cellStyle name="Comma 3 5 2 2 2 3" xfId="1007"/>
    <cellStyle name="Comma 3 5 2 2 2 4" xfId="1008"/>
    <cellStyle name="Comma 3 5 2 2 2 5" xfId="1009"/>
    <cellStyle name="Comma 3 5 2 2 3" xfId="1010"/>
    <cellStyle name="Comma 3 5 2 2 4" xfId="1011"/>
    <cellStyle name="Comma 3 5 2 2 5" xfId="1012"/>
    <cellStyle name="Comma 3 5 2 3" xfId="1013"/>
    <cellStyle name="Comma 3 5 2 4" xfId="1014"/>
    <cellStyle name="Comma 3 5 2 5" xfId="1015"/>
    <cellStyle name="Comma 3 5 3" xfId="1016"/>
    <cellStyle name="Comma 3 5 3 2" xfId="1017"/>
    <cellStyle name="Comma 3 5 3 3" xfId="1018"/>
    <cellStyle name="Comma 3 5 3 4" xfId="1019"/>
    <cellStyle name="Comma 3 5 4" xfId="1020"/>
    <cellStyle name="Comma 3 5 5" xfId="1021"/>
    <cellStyle name="Comma 3 5 6" xfId="1022"/>
    <cellStyle name="Comma 3 6" xfId="1023"/>
    <cellStyle name="Comma 3 7" xfId="1024"/>
    <cellStyle name="Comma 3 8" xfId="1025"/>
    <cellStyle name="Comma 3 9" xfId="1026"/>
    <cellStyle name="Comma 3 9 2" xfId="2672"/>
    <cellStyle name="Comma 3_(PRK 111601-111604) 20130401 Joint AAU - GJN 4 - BNL 5 - KTN 7" xfId="1027"/>
    <cellStyle name="Comma 30" xfId="1028"/>
    <cellStyle name="Comma 30 2" xfId="1029"/>
    <cellStyle name="Comma 31" xfId="1030"/>
    <cellStyle name="Comma 31 2" xfId="1031"/>
    <cellStyle name="Comma 32" xfId="1032"/>
    <cellStyle name="Comma 32 2" xfId="1033"/>
    <cellStyle name="Comma 33" xfId="1034"/>
    <cellStyle name="Comma 33 2" xfId="1035"/>
    <cellStyle name="Comma 33 2 2" xfId="1036"/>
    <cellStyle name="Comma 33 3" xfId="1037"/>
    <cellStyle name="Comma 34" xfId="1038"/>
    <cellStyle name="Comma 34 2" xfId="1039"/>
    <cellStyle name="Comma 35" xfId="1040"/>
    <cellStyle name="Comma 36" xfId="1041"/>
    <cellStyle name="Comma 37" xfId="1042"/>
    <cellStyle name="Comma 37 2" xfId="1043"/>
    <cellStyle name="Comma 38" xfId="1044"/>
    <cellStyle name="Comma 38 2" xfId="1045"/>
    <cellStyle name="Comma 39" xfId="1046"/>
    <cellStyle name="Comma 4" xfId="1047"/>
    <cellStyle name="Comma 4 2" xfId="1048"/>
    <cellStyle name="Comma 4 2 2" xfId="1049"/>
    <cellStyle name="Comma 4 3" xfId="1050"/>
    <cellStyle name="Comma 4 4" xfId="1051"/>
    <cellStyle name="Comma 4 5" xfId="1052"/>
    <cellStyle name="Comma 40" xfId="1053"/>
    <cellStyle name="Comma 42" xfId="1054"/>
    <cellStyle name="Comma 42 2" xfId="1055"/>
    <cellStyle name="Comma 45" xfId="1056"/>
    <cellStyle name="Comma 45 2" xfId="1057"/>
    <cellStyle name="Comma 46" xfId="1058"/>
    <cellStyle name="Comma 46 2" xfId="1059"/>
    <cellStyle name="Comma 47" xfId="1060"/>
    <cellStyle name="Comma 47 2" xfId="1061"/>
    <cellStyle name="Comma 48" xfId="1062"/>
    <cellStyle name="Comma 48 2" xfId="1063"/>
    <cellStyle name="Comma 49" xfId="1064"/>
    <cellStyle name="Comma 49 2" xfId="1065"/>
    <cellStyle name="Comma 5" xfId="1066"/>
    <cellStyle name="Comma 5 2" xfId="1067"/>
    <cellStyle name="Comma 5 2 2" xfId="1068"/>
    <cellStyle name="Comma 5 3" xfId="1069"/>
    <cellStyle name="Comma 50" xfId="1070"/>
    <cellStyle name="Comma 50 2" xfId="1071"/>
    <cellStyle name="Comma 51" xfId="1072"/>
    <cellStyle name="Comma 51 2" xfId="1073"/>
    <cellStyle name="Comma 52" xfId="1074"/>
    <cellStyle name="Comma 52 2" xfId="1075"/>
    <cellStyle name="Comma 58" xfId="1076"/>
    <cellStyle name="Comma 58 2" xfId="1077"/>
    <cellStyle name="Comma 59" xfId="1078"/>
    <cellStyle name="Comma 59 2" xfId="1079"/>
    <cellStyle name="Comma 6" xfId="1080"/>
    <cellStyle name="Comma 6 2" xfId="1081"/>
    <cellStyle name="Comma 6 2 2" xfId="1082"/>
    <cellStyle name="Comma 62" xfId="1083"/>
    <cellStyle name="Comma 62 2" xfId="1084"/>
    <cellStyle name="Comma 63" xfId="1085"/>
    <cellStyle name="Comma 63 2" xfId="1086"/>
    <cellStyle name="Comma 66" xfId="1087"/>
    <cellStyle name="Comma 67" xfId="1088"/>
    <cellStyle name="Comma 67 2" xfId="1089"/>
    <cellStyle name="Comma 7" xfId="1090"/>
    <cellStyle name="Comma 7 2" xfId="1091"/>
    <cellStyle name="Comma 7 2 2" xfId="1092"/>
    <cellStyle name="Comma 7 3" xfId="1093"/>
    <cellStyle name="Comma 7 3 2" xfId="1094"/>
    <cellStyle name="Comma 72" xfId="1095"/>
    <cellStyle name="Comma 74" xfId="1096"/>
    <cellStyle name="Comma 74 2" xfId="1097"/>
    <cellStyle name="Comma 75" xfId="1098"/>
    <cellStyle name="Comma 75 2" xfId="1099"/>
    <cellStyle name="Comma 8" xfId="1100"/>
    <cellStyle name="Comma 8 2" xfId="1101"/>
    <cellStyle name="Comma 8 2 2" xfId="1102"/>
    <cellStyle name="Comma 8 2 2 2" xfId="1103"/>
    <cellStyle name="Comma 8 2 3" xfId="1104"/>
    <cellStyle name="Comma 8 3" xfId="1105"/>
    <cellStyle name="Comma 82" xfId="1106"/>
    <cellStyle name="Comma 82 2" xfId="1107"/>
    <cellStyle name="Comma 83" xfId="1108"/>
    <cellStyle name="Comma 83 2" xfId="1109"/>
    <cellStyle name="Comma 85" xfId="1110"/>
    <cellStyle name="Comma 85 2" xfId="1111"/>
    <cellStyle name="Comma 86" xfId="1112"/>
    <cellStyle name="Comma 86 2" xfId="1113"/>
    <cellStyle name="Comma 89" xfId="1114"/>
    <cellStyle name="Comma 9" xfId="1115"/>
    <cellStyle name="Comma 9 2" xfId="1116"/>
    <cellStyle name="Comma 9 3" xfId="1117"/>
    <cellStyle name="Comma 9 4" xfId="1118"/>
    <cellStyle name="Comma 98" xfId="1119"/>
    <cellStyle name="Comma0" xfId="1120"/>
    <cellStyle name="Copied" xfId="1121"/>
    <cellStyle name="Curren - Style7" xfId="1122"/>
    <cellStyle name="Curren - Style8" xfId="1123"/>
    <cellStyle name="Currency (0.00)" xfId="1124"/>
    <cellStyle name="Currency (0.00) 2" xfId="1125"/>
    <cellStyle name="Currency [0] 2" xfId="1126"/>
    <cellStyle name="Currency [0] 3" xfId="1127"/>
    <cellStyle name="Currency [00]" xfId="1128"/>
    <cellStyle name="Currency [00] 2" xfId="1129"/>
    <cellStyle name="Currency 10" xfId="1130"/>
    <cellStyle name="Currency 11" xfId="1131"/>
    <cellStyle name="Currency 12" xfId="1132"/>
    <cellStyle name="Currency 13" xfId="1133"/>
    <cellStyle name="Currency 14" xfId="1134"/>
    <cellStyle name="Currency 15" xfId="1135"/>
    <cellStyle name="Currency 16" xfId="1136"/>
    <cellStyle name="Currency 17" xfId="1137"/>
    <cellStyle name="Currency 18" xfId="1138"/>
    <cellStyle name="Currency 19" xfId="1139"/>
    <cellStyle name="Currency 2" xfId="1140"/>
    <cellStyle name="Currency 2 2" xfId="1141"/>
    <cellStyle name="Currency 20" xfId="1142"/>
    <cellStyle name="Currency 21" xfId="1143"/>
    <cellStyle name="Currency 22" xfId="1144"/>
    <cellStyle name="Currency 23" xfId="1145"/>
    <cellStyle name="Currency 24" xfId="1146"/>
    <cellStyle name="Currency 25" xfId="1147"/>
    <cellStyle name="Currency 3" xfId="1148"/>
    <cellStyle name="Currency 4" xfId="1149"/>
    <cellStyle name="Currency 5" xfId="1150"/>
    <cellStyle name="Currency 6" xfId="1151"/>
    <cellStyle name="Currency 7" xfId="1152"/>
    <cellStyle name="Currency 8" xfId="1153"/>
    <cellStyle name="Currency 9" xfId="1154"/>
    <cellStyle name="Currency0" xfId="1155"/>
    <cellStyle name="Date" xfId="1156"/>
    <cellStyle name="Date Short" xfId="1157"/>
    <cellStyle name="Date_Data Aset Jaringan APJ Yogyakarta 2009" xfId="1158"/>
    <cellStyle name="Define your own named style" xfId="1159"/>
    <cellStyle name="Draw lines around data in range" xfId="1160"/>
    <cellStyle name="Draw lines around data in range 2" xfId="1161"/>
    <cellStyle name="Draw shadow and lines within range" xfId="1162"/>
    <cellStyle name="Draw shadow and lines within range 2" xfId="1163"/>
    <cellStyle name="Enlarge title text, yellow on blue" xfId="1164"/>
    <cellStyle name="Enter Currency (0)" xfId="1165"/>
    <cellStyle name="Enter Currency (0) 2" xfId="1166"/>
    <cellStyle name="Enter Currency (2)" xfId="1167"/>
    <cellStyle name="Enter Currency (2) 2" xfId="1168"/>
    <cellStyle name="Enter Units (0)" xfId="1169"/>
    <cellStyle name="Enter Units (0) 2" xfId="1170"/>
    <cellStyle name="Enter Units (1)" xfId="1171"/>
    <cellStyle name="Enter Units (1) 2" xfId="1172"/>
    <cellStyle name="Enter Units (2)" xfId="1173"/>
    <cellStyle name="Enter Units (2) 2" xfId="1174"/>
    <cellStyle name="Entered" xfId="1175"/>
    <cellStyle name="Explanatory Text" xfId="1176" builtinId="53" customBuiltin="1"/>
    <cellStyle name="Explanatory Text 10" xfId="1177"/>
    <cellStyle name="Explanatory Text 11" xfId="1178"/>
    <cellStyle name="Explanatory Text 12" xfId="1179"/>
    <cellStyle name="Explanatory Text 13" xfId="1180"/>
    <cellStyle name="Explanatory Text 14" xfId="1181"/>
    <cellStyle name="Explanatory Text 15" xfId="1182"/>
    <cellStyle name="Explanatory Text 16" xfId="1183"/>
    <cellStyle name="Explanatory Text 17" xfId="1184"/>
    <cellStyle name="Explanatory Text 2" xfId="1185"/>
    <cellStyle name="Explanatory Text 2 2" xfId="1186"/>
    <cellStyle name="Explanatory Text 2 3" xfId="1187"/>
    <cellStyle name="Explanatory Text 3" xfId="1188"/>
    <cellStyle name="Explanatory Text 4" xfId="1189"/>
    <cellStyle name="Explanatory Text 5" xfId="1190"/>
    <cellStyle name="Explanatory Text 6" xfId="1191"/>
    <cellStyle name="Explanatory Text 7" xfId="1192"/>
    <cellStyle name="Explanatory Text 8" xfId="1193"/>
    <cellStyle name="Explanatory Text 9" xfId="1194"/>
    <cellStyle name="F2" xfId="1195"/>
    <cellStyle name="F3" xfId="1196"/>
    <cellStyle name="F4" xfId="1197"/>
    <cellStyle name="F5" xfId="1198"/>
    <cellStyle name="F6" xfId="1199"/>
    <cellStyle name="F7" xfId="1200"/>
    <cellStyle name="F8" xfId="1201"/>
    <cellStyle name="Fixed" xfId="1202"/>
    <cellStyle name="Format a column of totals" xfId="1203"/>
    <cellStyle name="Format a column of totals 2" xfId="1204"/>
    <cellStyle name="Format a column of totals 2 2" xfId="1205"/>
    <cellStyle name="Format a column of totals 3" xfId="1206"/>
    <cellStyle name="Format a row of totals" xfId="1207"/>
    <cellStyle name="Format a row of totals 2" xfId="1208"/>
    <cellStyle name="Format text as bold, black on yellow" xfId="1209"/>
    <cellStyle name="Format text as bold, black on yellow 2" xfId="1210"/>
    <cellStyle name="Good" xfId="1211" builtinId="26" customBuiltin="1"/>
    <cellStyle name="Good 10" xfId="1212"/>
    <cellStyle name="Good 11" xfId="1213"/>
    <cellStyle name="Good 12" xfId="1214"/>
    <cellStyle name="Good 13" xfId="1215"/>
    <cellStyle name="Good 14" xfId="1216"/>
    <cellStyle name="Good 15" xfId="1217"/>
    <cellStyle name="Good 16" xfId="1218"/>
    <cellStyle name="Good 2" xfId="1219"/>
    <cellStyle name="Good 2 2" xfId="1220"/>
    <cellStyle name="Good 2 3" xfId="1221"/>
    <cellStyle name="Good 3" xfId="1222"/>
    <cellStyle name="Good 4" xfId="1223"/>
    <cellStyle name="Good 5" xfId="1224"/>
    <cellStyle name="Good 6" xfId="1225"/>
    <cellStyle name="Good 7" xfId="1226"/>
    <cellStyle name="Good 8" xfId="1227"/>
    <cellStyle name="Good 9" xfId="1228"/>
    <cellStyle name="GrandTotal" xfId="1229"/>
    <cellStyle name="Grey" xfId="1230"/>
    <cellStyle name="Header1" xfId="1231"/>
    <cellStyle name="Header2" xfId="1232"/>
    <cellStyle name="Header2 2" xfId="1233"/>
    <cellStyle name="Heading 1" xfId="1234" builtinId="16" customBuiltin="1"/>
    <cellStyle name="Heading 1 10" xfId="1235"/>
    <cellStyle name="Heading 1 10 2" xfId="1236"/>
    <cellStyle name="Heading 1 11" xfId="1237"/>
    <cellStyle name="Heading 1 11 2" xfId="1238"/>
    <cellStyle name="Heading 1 12" xfId="1239"/>
    <cellStyle name="Heading 1 12 2" xfId="1240"/>
    <cellStyle name="Heading 1 13" xfId="1241"/>
    <cellStyle name="Heading 1 13 2" xfId="1242"/>
    <cellStyle name="Heading 1 14" xfId="1243"/>
    <cellStyle name="Heading 1 14 2" xfId="1244"/>
    <cellStyle name="Heading 1 15" xfId="1245"/>
    <cellStyle name="Heading 1 15 2" xfId="1246"/>
    <cellStyle name="Heading 1 16" xfId="1247"/>
    <cellStyle name="Heading 1 16 2" xfId="1248"/>
    <cellStyle name="Heading 1 2" xfId="1249"/>
    <cellStyle name="Heading 1 2 2" xfId="1250"/>
    <cellStyle name="Heading 1 2 2 2" xfId="1251"/>
    <cellStyle name="Heading 1 2 3" xfId="1252"/>
    <cellStyle name="Heading 1 2 3 2" xfId="1253"/>
    <cellStyle name="Heading 1 2 4" xfId="1254"/>
    <cellStyle name="Heading 1 3" xfId="1255"/>
    <cellStyle name="Heading 1 3 2" xfId="1256"/>
    <cellStyle name="Heading 1 4" xfId="1257"/>
    <cellStyle name="Heading 1 4 2" xfId="1258"/>
    <cellStyle name="Heading 1 5" xfId="1259"/>
    <cellStyle name="Heading 1 5 2" xfId="1260"/>
    <cellStyle name="Heading 1 6" xfId="1261"/>
    <cellStyle name="Heading 1 6 2" xfId="1262"/>
    <cellStyle name="Heading 1 7" xfId="1263"/>
    <cellStyle name="Heading 1 7 2" xfId="1264"/>
    <cellStyle name="Heading 1 8" xfId="1265"/>
    <cellStyle name="Heading 1 8 2" xfId="1266"/>
    <cellStyle name="Heading 1 9" xfId="1267"/>
    <cellStyle name="Heading 1 9 2" xfId="1268"/>
    <cellStyle name="Heading 2" xfId="1269" builtinId="17" customBuiltin="1"/>
    <cellStyle name="Heading 2 10" xfId="1270"/>
    <cellStyle name="Heading 2 10 2" xfId="1271"/>
    <cellStyle name="Heading 2 11" xfId="1272"/>
    <cellStyle name="Heading 2 11 2" xfId="1273"/>
    <cellStyle name="Heading 2 12" xfId="1274"/>
    <cellStyle name="Heading 2 12 2" xfId="1275"/>
    <cellStyle name="Heading 2 13" xfId="1276"/>
    <cellStyle name="Heading 2 13 2" xfId="1277"/>
    <cellStyle name="Heading 2 14" xfId="1278"/>
    <cellStyle name="Heading 2 14 2" xfId="1279"/>
    <cellStyle name="Heading 2 15" xfId="1280"/>
    <cellStyle name="Heading 2 15 2" xfId="1281"/>
    <cellStyle name="Heading 2 16" xfId="1282"/>
    <cellStyle name="Heading 2 16 2" xfId="1283"/>
    <cellStyle name="Heading 2 2" xfId="1284"/>
    <cellStyle name="Heading 2 2 2" xfId="1285"/>
    <cellStyle name="Heading 2 2 2 2" xfId="1286"/>
    <cellStyle name="Heading 2 2 3" xfId="1287"/>
    <cellStyle name="Heading 2 2 3 2" xfId="1288"/>
    <cellStyle name="Heading 2 2 4" xfId="1289"/>
    <cellStyle name="Heading 2 3" xfId="1290"/>
    <cellStyle name="Heading 2 3 2" xfId="1291"/>
    <cellStyle name="Heading 2 4" xfId="1292"/>
    <cellStyle name="Heading 2 4 2" xfId="1293"/>
    <cellStyle name="Heading 2 5" xfId="1294"/>
    <cellStyle name="Heading 2 5 2" xfId="1295"/>
    <cellStyle name="Heading 2 6" xfId="1296"/>
    <cellStyle name="Heading 2 6 2" xfId="1297"/>
    <cellStyle name="Heading 2 7" xfId="1298"/>
    <cellStyle name="Heading 2 7 2" xfId="1299"/>
    <cellStyle name="Heading 2 8" xfId="1300"/>
    <cellStyle name="Heading 2 8 2" xfId="1301"/>
    <cellStyle name="Heading 2 9" xfId="1302"/>
    <cellStyle name="Heading 2 9 2" xfId="1303"/>
    <cellStyle name="Heading 3" xfId="1304" builtinId="18" customBuiltin="1"/>
    <cellStyle name="Heading 3 10" xfId="1305"/>
    <cellStyle name="Heading 3 11" xfId="1306"/>
    <cellStyle name="Heading 3 12" xfId="1307"/>
    <cellStyle name="Heading 3 13" xfId="1308"/>
    <cellStyle name="Heading 3 14" xfId="1309"/>
    <cellStyle name="Heading 3 15" xfId="1310"/>
    <cellStyle name="Heading 3 16" xfId="1311"/>
    <cellStyle name="Heading 3 2" xfId="1312"/>
    <cellStyle name="Heading 3 2 2" xfId="1313"/>
    <cellStyle name="Heading 3 2 3" xfId="1314"/>
    <cellStyle name="Heading 3 3" xfId="1315"/>
    <cellStyle name="Heading 3 4" xfId="1316"/>
    <cellStyle name="Heading 3 5" xfId="1317"/>
    <cellStyle name="Heading 3 6" xfId="1318"/>
    <cellStyle name="Heading 3 7" xfId="1319"/>
    <cellStyle name="Heading 3 8" xfId="1320"/>
    <cellStyle name="Heading 3 9" xfId="1321"/>
    <cellStyle name="Heading 4" xfId="1322" builtinId="19" customBuiltin="1"/>
    <cellStyle name="Heading 4 10" xfId="1323"/>
    <cellStyle name="Heading 4 11" xfId="1324"/>
    <cellStyle name="Heading 4 12" xfId="1325"/>
    <cellStyle name="Heading 4 13" xfId="1326"/>
    <cellStyle name="Heading 4 14" xfId="1327"/>
    <cellStyle name="Heading 4 15" xfId="1328"/>
    <cellStyle name="Heading 4 16" xfId="1329"/>
    <cellStyle name="Heading 4 2" xfId="1330"/>
    <cellStyle name="Heading 4 2 2" xfId="1331"/>
    <cellStyle name="Heading 4 2 3" xfId="1332"/>
    <cellStyle name="Heading 4 3" xfId="1333"/>
    <cellStyle name="Heading 4 4" xfId="1334"/>
    <cellStyle name="Heading 4 5" xfId="1335"/>
    <cellStyle name="Heading 4 6" xfId="1336"/>
    <cellStyle name="Heading 4 7" xfId="1337"/>
    <cellStyle name="Heading 4 8" xfId="1338"/>
    <cellStyle name="Heading 4 9" xfId="1339"/>
    <cellStyle name="Heading1" xfId="1340"/>
    <cellStyle name="Heading2" xfId="1341"/>
    <cellStyle name="Hyperlink" xfId="2678" builtinId="8"/>
    <cellStyle name="Hyperlink 2" xfId="1342"/>
    <cellStyle name="Hyperlink 3" xfId="1343"/>
    <cellStyle name="Hyperlink 4" xfId="1344"/>
    <cellStyle name="Input" xfId="1345" builtinId="20" customBuiltin="1"/>
    <cellStyle name="Input [yellow]" xfId="1346"/>
    <cellStyle name="Input [yellow] 2" xfId="1347"/>
    <cellStyle name="Input 10" xfId="1348"/>
    <cellStyle name="Input 10 2" xfId="1349"/>
    <cellStyle name="Input 11" xfId="1350"/>
    <cellStyle name="Input 11 2" xfId="1351"/>
    <cellStyle name="Input 12" xfId="1352"/>
    <cellStyle name="Input 12 2" xfId="1353"/>
    <cellStyle name="Input 13" xfId="1354"/>
    <cellStyle name="Input 13 2" xfId="1355"/>
    <cellStyle name="Input 14" xfId="1356"/>
    <cellStyle name="Input 14 2" xfId="1357"/>
    <cellStyle name="Input 15" xfId="1358"/>
    <cellStyle name="Input 15 2" xfId="1359"/>
    <cellStyle name="Input 16" xfId="1360"/>
    <cellStyle name="Input 16 2" xfId="1361"/>
    <cellStyle name="Input 17" xfId="1362"/>
    <cellStyle name="Input 17 2" xfId="1363"/>
    <cellStyle name="Input 18" xfId="1364"/>
    <cellStyle name="Input 18 2" xfId="1365"/>
    <cellStyle name="Input 19" xfId="1366"/>
    <cellStyle name="Input 19 2" xfId="1367"/>
    <cellStyle name="Input 2" xfId="1368"/>
    <cellStyle name="Input 2 2" xfId="1369"/>
    <cellStyle name="Input 2 2 2" xfId="1370"/>
    <cellStyle name="Input 2 3" xfId="1371"/>
    <cellStyle name="Input 2 3 2" xfId="1372"/>
    <cellStyle name="Input 2 4" xfId="1373"/>
    <cellStyle name="Input 20" xfId="1374"/>
    <cellStyle name="Input 20 2" xfId="1375"/>
    <cellStyle name="Input 21" xfId="1376"/>
    <cellStyle name="Input 21 2" xfId="1377"/>
    <cellStyle name="Input 3" xfId="1378"/>
    <cellStyle name="Input 3 2" xfId="1379"/>
    <cellStyle name="Input 3 2 2" xfId="1380"/>
    <cellStyle name="Input 3 3" xfId="1381"/>
    <cellStyle name="Input 4" xfId="1382"/>
    <cellStyle name="Input 4 2" xfId="1383"/>
    <cellStyle name="Input 4 2 2" xfId="1384"/>
    <cellStyle name="Input 4 3" xfId="1385"/>
    <cellStyle name="Input 5" xfId="1386"/>
    <cellStyle name="Input 5 2" xfId="1387"/>
    <cellStyle name="Input 6" xfId="1388"/>
    <cellStyle name="Input 6 2" xfId="1389"/>
    <cellStyle name="Input 7" xfId="1390"/>
    <cellStyle name="Input 7 2" xfId="1391"/>
    <cellStyle name="Input 8" xfId="1392"/>
    <cellStyle name="Input 8 2" xfId="1393"/>
    <cellStyle name="Input 9" xfId="1394"/>
    <cellStyle name="Input 9 2" xfId="1395"/>
    <cellStyle name="Link Currency (0)" xfId="1396"/>
    <cellStyle name="Link Currency (0) 2" xfId="1397"/>
    <cellStyle name="Link Currency (2)" xfId="1398"/>
    <cellStyle name="Link Currency (2) 2" xfId="1399"/>
    <cellStyle name="Link Units (0)" xfId="1400"/>
    <cellStyle name="Link Units (0) 2" xfId="1401"/>
    <cellStyle name="Link Units (1)" xfId="1402"/>
    <cellStyle name="Link Units (1) 2" xfId="1403"/>
    <cellStyle name="Link Units (2)" xfId="1404"/>
    <cellStyle name="Link Units (2) 2" xfId="1405"/>
    <cellStyle name="Linked Cell" xfId="1406" builtinId="24" customBuiltin="1"/>
    <cellStyle name="Linked Cell 10" xfId="1407"/>
    <cellStyle name="Linked Cell 11" xfId="1408"/>
    <cellStyle name="Linked Cell 12" xfId="1409"/>
    <cellStyle name="Linked Cell 13" xfId="1410"/>
    <cellStyle name="Linked Cell 14" xfId="1411"/>
    <cellStyle name="Linked Cell 15" xfId="1412"/>
    <cellStyle name="Linked Cell 16" xfId="1413"/>
    <cellStyle name="Linked Cell 2" xfId="1414"/>
    <cellStyle name="Linked Cell 2 2" xfId="1415"/>
    <cellStyle name="Linked Cell 2 3" xfId="1416"/>
    <cellStyle name="Linked Cell 3" xfId="1417"/>
    <cellStyle name="Linked Cell 3 2" xfId="1418"/>
    <cellStyle name="Linked Cell 4" xfId="1419"/>
    <cellStyle name="Linked Cell 4 2" xfId="1420"/>
    <cellStyle name="Linked Cell 5" xfId="1421"/>
    <cellStyle name="Linked Cell 5 2" xfId="1422"/>
    <cellStyle name="Linked Cell 6" xfId="1423"/>
    <cellStyle name="Linked Cell 7" xfId="1424"/>
    <cellStyle name="Linked Cell 8" xfId="1425"/>
    <cellStyle name="Linked Cell 9" xfId="1426"/>
    <cellStyle name="Milliers [0]_Modèle" xfId="1427"/>
    <cellStyle name="Neutral" xfId="1428" builtinId="28" customBuiltin="1"/>
    <cellStyle name="Neutral 10" xfId="1429"/>
    <cellStyle name="Neutral 11" xfId="1430"/>
    <cellStyle name="Neutral 12" xfId="1431"/>
    <cellStyle name="Neutral 13" xfId="1432"/>
    <cellStyle name="Neutral 14" xfId="1433"/>
    <cellStyle name="Neutral 15" xfId="1434"/>
    <cellStyle name="Neutral 16" xfId="1435"/>
    <cellStyle name="Neutral 2" xfId="1436"/>
    <cellStyle name="Neutral 2 2" xfId="1437"/>
    <cellStyle name="Neutral 2 3" xfId="1438"/>
    <cellStyle name="Neutral 3" xfId="1439"/>
    <cellStyle name="Neutral 4" xfId="1440"/>
    <cellStyle name="Neutral 5" xfId="1441"/>
    <cellStyle name="Neutral 6" xfId="1442"/>
    <cellStyle name="Neutral 7" xfId="1443"/>
    <cellStyle name="Neutral 8" xfId="1444"/>
    <cellStyle name="Neutral 9" xfId="1445"/>
    <cellStyle name="no dec" xfId="1446"/>
    <cellStyle name="Normal" xfId="0" builtinId="0"/>
    <cellStyle name="Normal - Style1" xfId="1447"/>
    <cellStyle name="Normal - Style1 10" xfId="2677"/>
    <cellStyle name="Normal - Style1 2" xfId="1448"/>
    <cellStyle name="Normal - Style1 2 2" xfId="1449"/>
    <cellStyle name="Normal - Style1 2 2 2" xfId="1450"/>
    <cellStyle name="Normal - Style1 2 3" xfId="1451"/>
    <cellStyle name="Normal - Style1 2 4" xfId="1452"/>
    <cellStyle name="Normal - Style1 3" xfId="1453"/>
    <cellStyle name="Normal - Style1 3 2" xfId="1454"/>
    <cellStyle name="Normal - Style1 4" xfId="1455"/>
    <cellStyle name="Normal - Style1 4 2" xfId="1456"/>
    <cellStyle name="Normal - Style1 5" xfId="1457"/>
    <cellStyle name="Normal - Style1 5 2" xfId="1458"/>
    <cellStyle name="Normal - Style1 6" xfId="1459"/>
    <cellStyle name="Normal - Style1_4_Pembangunan JTM Baru Penyulang CPU 5" xfId="1460"/>
    <cellStyle name="Normal - Style2" xfId="1461"/>
    <cellStyle name="Normal - Style3" xfId="1462"/>
    <cellStyle name="Normal - Style6" xfId="1463"/>
    <cellStyle name="Normal 10" xfId="1464"/>
    <cellStyle name="Normal 10 2" xfId="1465"/>
    <cellStyle name="Normal 10 2 2" xfId="1466"/>
    <cellStyle name="Normal 10 2 2 2" xfId="1467"/>
    <cellStyle name="Normal 10 3" xfId="1468"/>
    <cellStyle name="Normal 10_4_Pembangunan JTM Baru Penyulang CPU 5" xfId="1469"/>
    <cellStyle name="Normal 100" xfId="1470"/>
    <cellStyle name="Normal 100 2" xfId="1471"/>
    <cellStyle name="Normal 101" xfId="1472"/>
    <cellStyle name="Normal 101 2" xfId="1473"/>
    <cellStyle name="Normal 101 2 2" xfId="1474"/>
    <cellStyle name="Normal 101_FORMAT SKK luncuran" xfId="1475"/>
    <cellStyle name="Normal 102" xfId="1476"/>
    <cellStyle name="Normal 103" xfId="1477"/>
    <cellStyle name="Normal 104" xfId="1478"/>
    <cellStyle name="Normal 105" xfId="1479"/>
    <cellStyle name="Normal 106" xfId="1480"/>
    <cellStyle name="Normal 107" xfId="1481"/>
    <cellStyle name="Normal 108" xfId="1482"/>
    <cellStyle name="Normal 109" xfId="1483"/>
    <cellStyle name="Normal 11" xfId="1484"/>
    <cellStyle name="Normal 11 2" xfId="1485"/>
    <cellStyle name="Normal 11 2 2" xfId="1486"/>
    <cellStyle name="Normal 11 3" xfId="1487"/>
    <cellStyle name="Normal 11 3 2" xfId="1488"/>
    <cellStyle name="Normal 11 4" xfId="1489"/>
    <cellStyle name="Normal 11 4 2" xfId="1490"/>
    <cellStyle name="Normal 11 5" xfId="1491"/>
    <cellStyle name="Normal 11 5 2" xfId="1492"/>
    <cellStyle name="Normal 11 6" xfId="1493"/>
    <cellStyle name="Normal 11 6 2" xfId="1494"/>
    <cellStyle name="Normal 11_Book3" xfId="1495"/>
    <cellStyle name="Normal 110" xfId="1496"/>
    <cellStyle name="Normal 111" xfId="1497"/>
    <cellStyle name="Normal 112" xfId="1498"/>
    <cellStyle name="Normal 113" xfId="1499"/>
    <cellStyle name="Normal 114" xfId="1500"/>
    <cellStyle name="Normal 115" xfId="1501"/>
    <cellStyle name="Normal 116" xfId="1502"/>
    <cellStyle name="Normal 117" xfId="1503"/>
    <cellStyle name="Normal 117 2" xfId="1504"/>
    <cellStyle name="Normal 117 2 2" xfId="1505"/>
    <cellStyle name="Normal 118" xfId="1506"/>
    <cellStyle name="Normal 119" xfId="1507"/>
    <cellStyle name="Normal 12" xfId="1508"/>
    <cellStyle name="Normal 12 2" xfId="1509"/>
    <cellStyle name="Normal 12 2 2" xfId="1510"/>
    <cellStyle name="Normal 12 3" xfId="2669"/>
    <cellStyle name="Normal 12_Book3" xfId="1511"/>
    <cellStyle name="Normal 120" xfId="1512"/>
    <cellStyle name="Normal 121" xfId="1513"/>
    <cellStyle name="Normal 122" xfId="1514"/>
    <cellStyle name="Normal 123" xfId="1515"/>
    <cellStyle name="Normal 124" xfId="1516"/>
    <cellStyle name="Normal 125" xfId="1517"/>
    <cellStyle name="Normal 126" xfId="1518"/>
    <cellStyle name="Normal 126 2" xfId="1519"/>
    <cellStyle name="Normal 127" xfId="1520"/>
    <cellStyle name="Normal 128" xfId="1521"/>
    <cellStyle name="Normal 129" xfId="1522"/>
    <cellStyle name="Normal 13" xfId="1523"/>
    <cellStyle name="Normal 13 2" xfId="1524"/>
    <cellStyle name="Normal 13 2 2" xfId="1525"/>
    <cellStyle name="Normal 13 3" xfId="1526"/>
    <cellStyle name="Normal 13 3 2" xfId="1527"/>
    <cellStyle name="Normal 13 4" xfId="1528"/>
    <cellStyle name="Normal 13_Book3" xfId="1529"/>
    <cellStyle name="Normal 130" xfId="1530"/>
    <cellStyle name="Normal 131" xfId="1531"/>
    <cellStyle name="Normal 132" xfId="1532"/>
    <cellStyle name="Normal 133" xfId="1533"/>
    <cellStyle name="Normal 134" xfId="1534"/>
    <cellStyle name="Normal 134 2" xfId="1535"/>
    <cellStyle name="Normal 135" xfId="1536"/>
    <cellStyle name="Normal 136" xfId="1537"/>
    <cellStyle name="Normal 137" xfId="1538"/>
    <cellStyle name="Normal 137 2" xfId="1539"/>
    <cellStyle name="Normal 137 2 2" xfId="2673"/>
    <cellStyle name="Normal 137 3" xfId="2670"/>
    <cellStyle name="Normal 14" xfId="1540"/>
    <cellStyle name="Normal 14 2" xfId="1541"/>
    <cellStyle name="Normal 14 2 2" xfId="1542"/>
    <cellStyle name="Normal 14 2 2 2" xfId="1543"/>
    <cellStyle name="Normal 14 2 2 2 2" xfId="1544"/>
    <cellStyle name="Normal 14 2 2 2 2 2" xfId="1545"/>
    <cellStyle name="Normal 14 2 2 2 2 2 2" xfId="1546"/>
    <cellStyle name="Normal 14 2 2 2 2 2 2 2" xfId="1547"/>
    <cellStyle name="Normal 14 2 2 2 2 2_4_Pembangunan JTM Baru Penyulang CPU 5" xfId="1548"/>
    <cellStyle name="Normal 14 2 2 2 2 3" xfId="1549"/>
    <cellStyle name="Normal 14 2 2 2 3" xfId="1550"/>
    <cellStyle name="Normal 14 2 2 2 3 2" xfId="1551"/>
    <cellStyle name="Normal 14 2 2 2_4_Pembangunan JTM Baru Penyulang CPU 5" xfId="1552"/>
    <cellStyle name="Normal 14 2 2 3" xfId="1553"/>
    <cellStyle name="Normal 14 2 2 3 2" xfId="1554"/>
    <cellStyle name="Normal 14 2 2 3 2 2" xfId="1555"/>
    <cellStyle name="Normal 14 2 2 3_4_Pembangunan JTM Baru Penyulang CPU 5" xfId="1556"/>
    <cellStyle name="Normal 14 2 2 4" xfId="1557"/>
    <cellStyle name="Normal 14 2 3" xfId="1558"/>
    <cellStyle name="Normal 14 2 3 2" xfId="1559"/>
    <cellStyle name="Normal 14 2 3 2 2" xfId="1560"/>
    <cellStyle name="Normal 14 2 3 2 2 2" xfId="1561"/>
    <cellStyle name="Normal 14 2 3 2_4_Pembangunan JTM Baru Penyulang CPU 5" xfId="1562"/>
    <cellStyle name="Normal 14 2 3 3" xfId="1563"/>
    <cellStyle name="Normal 14 2 4" xfId="1564"/>
    <cellStyle name="Normal 14 2 4 2" xfId="1565"/>
    <cellStyle name="Normal 14 3" xfId="1566"/>
    <cellStyle name="Normal 14 4" xfId="1567"/>
    <cellStyle name="Normal 14 5" xfId="1568"/>
    <cellStyle name="Normal 15" xfId="1569"/>
    <cellStyle name="Normal 15 2" xfId="1570"/>
    <cellStyle name="Normal 16" xfId="1571"/>
    <cellStyle name="Normal 16 2" xfId="1572"/>
    <cellStyle name="Normal 16 3" xfId="1573"/>
    <cellStyle name="Normal 16 3 2" xfId="1574"/>
    <cellStyle name="Normal 16 4" xfId="1575"/>
    <cellStyle name="Normal 16 4 2" xfId="1576"/>
    <cellStyle name="Normal 16 5" xfId="1577"/>
    <cellStyle name="Normal 16_4_Pembangunan JTM Baru Penyulang CPU 5" xfId="1578"/>
    <cellStyle name="Normal 17" xfId="1579"/>
    <cellStyle name="Normal 17 2" xfId="1580"/>
    <cellStyle name="Normal 17 3" xfId="1581"/>
    <cellStyle name="Normal 17 3 2" xfId="1582"/>
    <cellStyle name="Normal 17 4" xfId="1583"/>
    <cellStyle name="Normal 17 4 2" xfId="1584"/>
    <cellStyle name="Normal 17 5" xfId="1585"/>
    <cellStyle name="Normal 17 5 2" xfId="1586"/>
    <cellStyle name="Normal 17 6" xfId="1587"/>
    <cellStyle name="Normal 17 7" xfId="1588"/>
    <cellStyle name="Normal 17_B2-Ds. Pakis Putih" xfId="1589"/>
    <cellStyle name="Normal 18" xfId="1590"/>
    <cellStyle name="Normal 18 2" xfId="1591"/>
    <cellStyle name="Normal 18 2 2" xfId="1592"/>
    <cellStyle name="Normal 18 3" xfId="1593"/>
    <cellStyle name="Normal 18 3 2" xfId="1594"/>
    <cellStyle name="Normal 18 4" xfId="1595"/>
    <cellStyle name="Normal 18_4_Pembangunan JTM Baru Penyulang CPU 5" xfId="1596"/>
    <cellStyle name="Normal 19" xfId="1597"/>
    <cellStyle name="Normal 2" xfId="1598"/>
    <cellStyle name="Normal 2 10" xfId="1599"/>
    <cellStyle name="Normal 2 10 2" xfId="1600"/>
    <cellStyle name="Normal 2 10 2 2" xfId="1601"/>
    <cellStyle name="Normal 2 100" xfId="1602"/>
    <cellStyle name="Normal 2 100 2" xfId="1603"/>
    <cellStyle name="Normal 2 101" xfId="1604"/>
    <cellStyle name="Normal 2 101 2" xfId="1605"/>
    <cellStyle name="Normal 2 102" xfId="1606"/>
    <cellStyle name="Normal 2 102 2" xfId="1607"/>
    <cellStyle name="Normal 2 103" xfId="1608"/>
    <cellStyle name="Normal 2 103 2" xfId="1609"/>
    <cellStyle name="Normal 2 104" xfId="1610"/>
    <cellStyle name="Normal 2 105" xfId="1611"/>
    <cellStyle name="Normal 2 106" xfId="1612"/>
    <cellStyle name="Normal 2 107" xfId="1613"/>
    <cellStyle name="Normal 2 108" xfId="1614"/>
    <cellStyle name="Normal 2 108 2" xfId="1615"/>
    <cellStyle name="Normal 2 11" xfId="1616"/>
    <cellStyle name="Normal 2 11 2" xfId="1617"/>
    <cellStyle name="Normal 2 11 3" xfId="1618"/>
    <cellStyle name="Normal 2 11 4" xfId="1619"/>
    <cellStyle name="Normal 2 12" xfId="1620"/>
    <cellStyle name="Normal 2 12 2" xfId="1621"/>
    <cellStyle name="Normal 2 12_SR DERET_ASLI" xfId="1622"/>
    <cellStyle name="Normal 2 13" xfId="1623"/>
    <cellStyle name="Normal 2 14" xfId="1624"/>
    <cellStyle name="Normal 2 15" xfId="1625"/>
    <cellStyle name="Normal 2 16" xfId="1626"/>
    <cellStyle name="Normal 2 16 2" xfId="1627"/>
    <cellStyle name="Normal 2 17" xfId="1628"/>
    <cellStyle name="Normal 2 17 2" xfId="1629"/>
    <cellStyle name="Normal 2 18" xfId="1630"/>
    <cellStyle name="Normal 2 18 2" xfId="1631"/>
    <cellStyle name="Normal 2 19" xfId="1632"/>
    <cellStyle name="Normal 2 19 2" xfId="1633"/>
    <cellStyle name="Normal 2 2" xfId="1634"/>
    <cellStyle name="Normal 2 2 10" xfId="1635"/>
    <cellStyle name="Normal 2 2 11" xfId="1636"/>
    <cellStyle name="Normal 2 2 12" xfId="1637"/>
    <cellStyle name="Normal 2 2 13" xfId="1638"/>
    <cellStyle name="Normal 2 2 14" xfId="1639"/>
    <cellStyle name="Normal 2 2 15" xfId="1640"/>
    <cellStyle name="Normal 2 2 16" xfId="1641"/>
    <cellStyle name="Normal 2 2 17" xfId="1642"/>
    <cellStyle name="Normal 2 2 17 2" xfId="1643"/>
    <cellStyle name="Normal 2 2 18" xfId="1644"/>
    <cellStyle name="Normal 2 2 19" xfId="1645"/>
    <cellStyle name="Normal 2 2 2" xfId="1646"/>
    <cellStyle name="Normal 2 2 2 2" xfId="1647"/>
    <cellStyle name="Normal 2 2 2 2 2" xfId="1648"/>
    <cellStyle name="Normal 2 2 2 2 2 2" xfId="1649"/>
    <cellStyle name="Normal 2 2 2 2 3" xfId="1650"/>
    <cellStyle name="Normal 2 2 2 2 3 2" xfId="1651"/>
    <cellStyle name="Normal 2 2 2 2 3 3" xfId="1652"/>
    <cellStyle name="Normal 2 2 2 2 3 3 2" xfId="1653"/>
    <cellStyle name="Normal 2 2 2 2 4" xfId="1654"/>
    <cellStyle name="Normal 2 2 2 3" xfId="1655"/>
    <cellStyle name="Normal 2 2 2 4" xfId="1656"/>
    <cellStyle name="Normal 2 2 2 5" xfId="1657"/>
    <cellStyle name="Normal 2 2 2_4_Pembangunan JTM Baru Penyulang CPU 5" xfId="1658"/>
    <cellStyle name="Normal 2 2 3" xfId="1659"/>
    <cellStyle name="Normal 2 2 3 2" xfId="1660"/>
    <cellStyle name="Normal 2 2 3 2 2" xfId="1661"/>
    <cellStyle name="Normal 2 2 3 2 2 2" xfId="1662"/>
    <cellStyle name="Normal 2 2 3 2 2 3" xfId="1663"/>
    <cellStyle name="Normal 2 2 3 2 2 4" xfId="1664"/>
    <cellStyle name="Normal 2 2 3 2 2 5" xfId="1665"/>
    <cellStyle name="Normal 2 2 3 2 2 6" xfId="1666"/>
    <cellStyle name="Normal 2 2 3 2 2 7" xfId="1667"/>
    <cellStyle name="Normal 2 2 3 2 2 8" xfId="1668"/>
    <cellStyle name="Normal 2 2 3 2 2_Book2" xfId="1669"/>
    <cellStyle name="Normal 2 2 3 2 3" xfId="1670"/>
    <cellStyle name="Normal 2 2 3 2 3 2" xfId="1671"/>
    <cellStyle name="Normal 2 2 3 3" xfId="1672"/>
    <cellStyle name="Normal 2 2 4" xfId="1673"/>
    <cellStyle name="Normal 2 2 5" xfId="1674"/>
    <cellStyle name="Normal 2 2 6" xfId="1675"/>
    <cellStyle name="Normal 2 2 7" xfId="1676"/>
    <cellStyle name="Normal 2 2 8" xfId="1677"/>
    <cellStyle name="Normal 2 2 9" xfId="1678"/>
    <cellStyle name="Normal 2 2_1.2.2.1 SLM Pembangunan FEEDER BARU MDI 9 dan 10 2052011" xfId="1679"/>
    <cellStyle name="Normal 2 20" xfId="1680"/>
    <cellStyle name="Normal 2 20 2" xfId="1681"/>
    <cellStyle name="Normal 2 21" xfId="1682"/>
    <cellStyle name="Normal 2 21 2" xfId="1683"/>
    <cellStyle name="Normal 2 22" xfId="1684"/>
    <cellStyle name="Normal 2 22 2" xfId="1685"/>
    <cellStyle name="Normal 2 23" xfId="1686"/>
    <cellStyle name="Normal 2 23 2" xfId="1687"/>
    <cellStyle name="Normal 2 24" xfId="1688"/>
    <cellStyle name="Normal 2 25" xfId="1689"/>
    <cellStyle name="Normal 2 25 2" xfId="1690"/>
    <cellStyle name="Normal 2 26" xfId="1691"/>
    <cellStyle name="Normal 2 26 2" xfId="1692"/>
    <cellStyle name="Normal 2 27" xfId="1693"/>
    <cellStyle name="Normal 2 27 2" xfId="1694"/>
    <cellStyle name="Normal 2 28" xfId="1695"/>
    <cellStyle name="Normal 2 28 2" xfId="1696"/>
    <cellStyle name="Normal 2 29" xfId="1697"/>
    <cellStyle name="Normal 2 29 2" xfId="1698"/>
    <cellStyle name="Normal 2 3" xfId="1699"/>
    <cellStyle name="Normal 2 3 2" xfId="1700"/>
    <cellStyle name="Normal 2 3 2 2" xfId="1701"/>
    <cellStyle name="Normal 2 3 2 3" xfId="1702"/>
    <cellStyle name="Normal 2 3 3" xfId="1703"/>
    <cellStyle name="Normal 2 3 3 2" xfId="1704"/>
    <cellStyle name="Normal 2 3 4" xfId="1705"/>
    <cellStyle name="Normal 2 3 5" xfId="1706"/>
    <cellStyle name="Normal 2 3_1001 -Batur Jaya I.3-555KVA" xfId="1707"/>
    <cellStyle name="Normal 2 30" xfId="1708"/>
    <cellStyle name="Normal 2 30 2" xfId="1709"/>
    <cellStyle name="Normal 2 31" xfId="1710"/>
    <cellStyle name="Normal 2 31 2" xfId="1711"/>
    <cellStyle name="Normal 2 32" xfId="1712"/>
    <cellStyle name="Normal 2 32 2" xfId="1713"/>
    <cellStyle name="Normal 2 33" xfId="1714"/>
    <cellStyle name="Normal 2 33 2" xfId="1715"/>
    <cellStyle name="Normal 2 34" xfId="1716"/>
    <cellStyle name="Normal 2 34 2" xfId="1717"/>
    <cellStyle name="Normal 2 35" xfId="1718"/>
    <cellStyle name="Normal 2 35 2" xfId="1719"/>
    <cellStyle name="Normal 2 36" xfId="1720"/>
    <cellStyle name="Normal 2 36 2" xfId="1721"/>
    <cellStyle name="Normal 2 37" xfId="1722"/>
    <cellStyle name="Normal 2 37 2" xfId="1723"/>
    <cellStyle name="Normal 2 38" xfId="1724"/>
    <cellStyle name="Normal 2 39" xfId="1725"/>
    <cellStyle name="Normal 2 4" xfId="1726"/>
    <cellStyle name="Normal 2 4 2" xfId="1727"/>
    <cellStyle name="Normal 2 4 2 2" xfId="1728"/>
    <cellStyle name="Normal 2 4 3" xfId="1729"/>
    <cellStyle name="Normal 2 4 3 2" xfId="1730"/>
    <cellStyle name="Normal 2 4 4" xfId="1731"/>
    <cellStyle name="Normal 2 40" xfId="1732"/>
    <cellStyle name="Normal 2 41" xfId="1733"/>
    <cellStyle name="Normal 2 41 2" xfId="1734"/>
    <cellStyle name="Normal 2 42" xfId="1735"/>
    <cellStyle name="Normal 2 42 2" xfId="1736"/>
    <cellStyle name="Normal 2 43" xfId="1737"/>
    <cellStyle name="Normal 2 43 2" xfId="1738"/>
    <cellStyle name="Normal 2 44" xfId="1739"/>
    <cellStyle name="Normal 2 44 2" xfId="1740"/>
    <cellStyle name="Normal 2 45" xfId="1741"/>
    <cellStyle name="Normal 2 45 2" xfId="1742"/>
    <cellStyle name="Normal 2 46" xfId="1743"/>
    <cellStyle name="Normal 2 46 2" xfId="1744"/>
    <cellStyle name="Normal 2 47" xfId="1745"/>
    <cellStyle name="Normal 2 47 2" xfId="1746"/>
    <cellStyle name="Normal 2 48" xfId="1747"/>
    <cellStyle name="Normal 2 48 2" xfId="1748"/>
    <cellStyle name="Normal 2 49" xfId="1749"/>
    <cellStyle name="Normal 2 49 2" xfId="1750"/>
    <cellStyle name="Normal 2 5" xfId="1751"/>
    <cellStyle name="Normal 2 5 2" xfId="1752"/>
    <cellStyle name="Normal 2 5 2 2" xfId="1753"/>
    <cellStyle name="Normal 2 5 3" xfId="1754"/>
    <cellStyle name="Normal 2 50" xfId="1755"/>
    <cellStyle name="Normal 2 50 2" xfId="1756"/>
    <cellStyle name="Normal 2 51" xfId="1757"/>
    <cellStyle name="Normal 2 51 2" xfId="1758"/>
    <cellStyle name="Normal 2 52" xfId="1759"/>
    <cellStyle name="Normal 2 52 2" xfId="1760"/>
    <cellStyle name="Normal 2 53" xfId="1761"/>
    <cellStyle name="Normal 2 53 2" xfId="1762"/>
    <cellStyle name="Normal 2 54" xfId="1763"/>
    <cellStyle name="Normal 2 54 2" xfId="1764"/>
    <cellStyle name="Normal 2 55" xfId="1765"/>
    <cellStyle name="Normal 2 55 2" xfId="1766"/>
    <cellStyle name="Normal 2 56" xfId="1767"/>
    <cellStyle name="Normal 2 56 2" xfId="1768"/>
    <cellStyle name="Normal 2 57" xfId="1769"/>
    <cellStyle name="Normal 2 57 2" xfId="1770"/>
    <cellStyle name="Normal 2 58" xfId="1771"/>
    <cellStyle name="Normal 2 58 2" xfId="1772"/>
    <cellStyle name="Normal 2 59" xfId="1773"/>
    <cellStyle name="Normal 2 59 2" xfId="1774"/>
    <cellStyle name="Normal 2 6" xfId="1775"/>
    <cellStyle name="Normal 2 6 2" xfId="1776"/>
    <cellStyle name="Normal 2 60" xfId="1777"/>
    <cellStyle name="Normal 2 60 2" xfId="1778"/>
    <cellStyle name="Normal 2 61" xfId="1779"/>
    <cellStyle name="Normal 2 61 2" xfId="1780"/>
    <cellStyle name="Normal 2 62" xfId="1781"/>
    <cellStyle name="Normal 2 62 2" xfId="1782"/>
    <cellStyle name="Normal 2 63" xfId="1783"/>
    <cellStyle name="Normal 2 63 2" xfId="1784"/>
    <cellStyle name="Normal 2 64" xfId="1785"/>
    <cellStyle name="Normal 2 64 2" xfId="1786"/>
    <cellStyle name="Normal 2 65" xfId="1787"/>
    <cellStyle name="Normal 2 65 2" xfId="1788"/>
    <cellStyle name="Normal 2 66" xfId="1789"/>
    <cellStyle name="Normal 2 66 2" xfId="1790"/>
    <cellStyle name="Normal 2 67" xfId="1791"/>
    <cellStyle name="Normal 2 67 2" xfId="1792"/>
    <cellStyle name="Normal 2 68" xfId="1793"/>
    <cellStyle name="Normal 2 68 2" xfId="1794"/>
    <cellStyle name="Normal 2 69" xfId="1795"/>
    <cellStyle name="Normal 2 69 2" xfId="1796"/>
    <cellStyle name="Normal 2 7" xfId="1797"/>
    <cellStyle name="Normal 2 70" xfId="1798"/>
    <cellStyle name="Normal 2 70 2" xfId="1799"/>
    <cellStyle name="Normal 2 71" xfId="1800"/>
    <cellStyle name="Normal 2 71 2" xfId="1801"/>
    <cellStyle name="Normal 2 72" xfId="1802"/>
    <cellStyle name="Normal 2 72 2" xfId="1803"/>
    <cellStyle name="Normal 2 73" xfId="1804"/>
    <cellStyle name="Normal 2 73 2" xfId="1805"/>
    <cellStyle name="Normal 2 74" xfId="1806"/>
    <cellStyle name="Normal 2 74 2" xfId="1807"/>
    <cellStyle name="Normal 2 75" xfId="1808"/>
    <cellStyle name="Normal 2 75 2" xfId="1809"/>
    <cellStyle name="Normal 2 76" xfId="1810"/>
    <cellStyle name="Normal 2 76 2" xfId="1811"/>
    <cellStyle name="Normal 2 77" xfId="1812"/>
    <cellStyle name="Normal 2 77 2" xfId="1813"/>
    <cellStyle name="Normal 2 78" xfId="1814"/>
    <cellStyle name="Normal 2 78 2" xfId="1815"/>
    <cellStyle name="Normal 2 79" xfId="1816"/>
    <cellStyle name="Normal 2 79 2" xfId="1817"/>
    <cellStyle name="Normal 2 8" xfId="1818"/>
    <cellStyle name="Normal 2 8 2" xfId="1819"/>
    <cellStyle name="Normal 2 8 3" xfId="1820"/>
    <cellStyle name="Normal 2 8 4" xfId="1821"/>
    <cellStyle name="Normal 2 8 5" xfId="1822"/>
    <cellStyle name="Normal 2 8 6" xfId="1823"/>
    <cellStyle name="Normal 2 8 7" xfId="1824"/>
    <cellStyle name="Normal 2 8 8" xfId="1825"/>
    <cellStyle name="Normal 2 8 9" xfId="1826"/>
    <cellStyle name="Normal 2 8_lap ALL" xfId="1827"/>
    <cellStyle name="Normal 2 80" xfId="1828"/>
    <cellStyle name="Normal 2 80 2" xfId="1829"/>
    <cellStyle name="Normal 2 81" xfId="1830"/>
    <cellStyle name="Normal 2 81 2" xfId="1831"/>
    <cellStyle name="Normal 2 82" xfId="1832"/>
    <cellStyle name="Normal 2 82 2" xfId="1833"/>
    <cellStyle name="Normal 2 83" xfId="1834"/>
    <cellStyle name="Normal 2 83 2" xfId="1835"/>
    <cellStyle name="Normal 2 84" xfId="1836"/>
    <cellStyle name="Normal 2 84 2" xfId="1837"/>
    <cellStyle name="Normal 2 85" xfId="1838"/>
    <cellStyle name="Normal 2 85 2" xfId="1839"/>
    <cellStyle name="Normal 2 86" xfId="1840"/>
    <cellStyle name="Normal 2 86 2" xfId="1841"/>
    <cellStyle name="Normal 2 87" xfId="1842"/>
    <cellStyle name="Normal 2 87 2" xfId="1843"/>
    <cellStyle name="Normal 2 88" xfId="1844"/>
    <cellStyle name="Normal 2 88 2" xfId="1845"/>
    <cellStyle name="Normal 2 89" xfId="1846"/>
    <cellStyle name="Normal 2 89 2" xfId="1847"/>
    <cellStyle name="Normal 2 9" xfId="1848"/>
    <cellStyle name="Normal 2 90" xfId="1849"/>
    <cellStyle name="Normal 2 90 2" xfId="1850"/>
    <cellStyle name="Normal 2 91" xfId="1851"/>
    <cellStyle name="Normal 2 91 2" xfId="1852"/>
    <cellStyle name="Normal 2 92" xfId="1853"/>
    <cellStyle name="Normal 2 92 2" xfId="1854"/>
    <cellStyle name="Normal 2 93" xfId="1855"/>
    <cellStyle name="Normal 2 93 2" xfId="1856"/>
    <cellStyle name="Normal 2 94" xfId="1857"/>
    <cellStyle name="Normal 2 94 2" xfId="1858"/>
    <cellStyle name="Normal 2 95" xfId="1859"/>
    <cellStyle name="Normal 2 95 2" xfId="1860"/>
    <cellStyle name="Normal 2 96" xfId="1861"/>
    <cellStyle name="Normal 2 96 2" xfId="1862"/>
    <cellStyle name="Normal 2 97" xfId="1863"/>
    <cellStyle name="Normal 2 97 2" xfId="1864"/>
    <cellStyle name="Normal 2 98" xfId="1865"/>
    <cellStyle name="Normal 2 98 2" xfId="1866"/>
    <cellStyle name="Normal 2 99" xfId="1867"/>
    <cellStyle name="Normal 2 99 2" xfId="1868"/>
    <cellStyle name="Normal 2_(PRK 111601-111604) 20130401 Joint AAU - GJN 4 - BNL 5 - KTN 7" xfId="1869"/>
    <cellStyle name="Normal 20" xfId="1870"/>
    <cellStyle name="Normal 20 2" xfId="1871"/>
    <cellStyle name="Normal 20 2 2" xfId="1872"/>
    <cellStyle name="Normal 20 2 3" xfId="1873"/>
    <cellStyle name="Normal 20 2 4" xfId="1874"/>
    <cellStyle name="Normal 20 3" xfId="1875"/>
    <cellStyle name="Normal 20 3 2" xfId="1876"/>
    <cellStyle name="Normal 20 4" xfId="1877"/>
    <cellStyle name="Normal 20 5" xfId="1878"/>
    <cellStyle name="Normal 20 6" xfId="1879"/>
    <cellStyle name="Normal 20_RAB_LOK_SPK_Tw_II_2010-2" xfId="1880"/>
    <cellStyle name="Normal 21" xfId="1881"/>
    <cellStyle name="Normal 21 2" xfId="1882"/>
    <cellStyle name="Normal 21 2 2" xfId="1883"/>
    <cellStyle name="Normal 21_DATA DINGO &amp; IMG _OK" xfId="1884"/>
    <cellStyle name="Normal 22" xfId="1885"/>
    <cellStyle name="Normal 23" xfId="1886"/>
    <cellStyle name="Normal 24" xfId="1887"/>
    <cellStyle name="Normal 24 2" xfId="1888"/>
    <cellStyle name="Normal 24 2 2" xfId="1889"/>
    <cellStyle name="Normal 25" xfId="1890"/>
    <cellStyle name="Normal 25 2" xfId="1891"/>
    <cellStyle name="Normal 26" xfId="1892"/>
    <cellStyle name="Normal 27" xfId="1893"/>
    <cellStyle name="Normal 27 2" xfId="1894"/>
    <cellStyle name="Normal 27 2 2" xfId="1895"/>
    <cellStyle name="Normal 27 3" xfId="1896"/>
    <cellStyle name="Normal 28" xfId="1897"/>
    <cellStyle name="Normal 28 2" xfId="1898"/>
    <cellStyle name="Normal 28 2 2" xfId="1899"/>
    <cellStyle name="Normal 28_Book2" xfId="1900"/>
    <cellStyle name="Normal 29" xfId="1901"/>
    <cellStyle name="Normal 3" xfId="1902"/>
    <cellStyle name="Normal 3 2" xfId="1903"/>
    <cellStyle name="Normal 3 2 2" xfId="1904"/>
    <cellStyle name="Normal 3 2 2 2" xfId="1905"/>
    <cellStyle name="Normal 3 2_4_Pembangunan JTM Baru Penyulang CPU 5" xfId="1906"/>
    <cellStyle name="Normal 3 3" xfId="1907"/>
    <cellStyle name="Normal 3 3 2" xfId="1908"/>
    <cellStyle name="Normal 3 4" xfId="1909"/>
    <cellStyle name="Normal 3 4 2" xfId="1910"/>
    <cellStyle name="Normal 3 4 3" xfId="1911"/>
    <cellStyle name="Normal 3 48" xfId="1912"/>
    <cellStyle name="Normal 3 5" xfId="1913"/>
    <cellStyle name="Normal 3 5 2" xfId="1914"/>
    <cellStyle name="Normal 3 6" xfId="1915"/>
    <cellStyle name="Normal 3 7" xfId="1916"/>
    <cellStyle name="Normal 3 8" xfId="1917"/>
    <cellStyle name="Normal 3_1.2.1 SLM Pembangunan FEEDER BARU MDI 9 dan 10 2052011" xfId="1918"/>
    <cellStyle name="Normal 30" xfId="1919"/>
    <cellStyle name="Normal 30 2" xfId="1920"/>
    <cellStyle name="Normal 31" xfId="1921"/>
    <cellStyle name="Normal 31 2" xfId="1922"/>
    <cellStyle name="Normal 32" xfId="1923"/>
    <cellStyle name="Normal 32 2" xfId="1924"/>
    <cellStyle name="Normal 33" xfId="1925"/>
    <cellStyle name="Normal 34" xfId="1926"/>
    <cellStyle name="Normal 35" xfId="1927"/>
    <cellStyle name="Normal 35 2" xfId="1928"/>
    <cellStyle name="Normal 36" xfId="1929"/>
    <cellStyle name="Normal 36 2" xfId="1930"/>
    <cellStyle name="Normal 37" xfId="1931"/>
    <cellStyle name="Normal 37 2" xfId="1932"/>
    <cellStyle name="Normal 38" xfId="1933"/>
    <cellStyle name="Normal 38 2" xfId="1934"/>
    <cellStyle name="Normal 39" xfId="1935"/>
    <cellStyle name="Normal 39 2" xfId="1936"/>
    <cellStyle name="Normal 4" xfId="1937"/>
    <cellStyle name="Normal 4 2" xfId="1938"/>
    <cellStyle name="Normal 4 2 2" xfId="1939"/>
    <cellStyle name="Normal 4 3" xfId="1940"/>
    <cellStyle name="Normal 4 4" xfId="1941"/>
    <cellStyle name="Normal 4_4_Pembangunan JTM Baru Penyulang CPU 5" xfId="1942"/>
    <cellStyle name="Normal 40" xfId="1943"/>
    <cellStyle name="Normal 40 2" xfId="1944"/>
    <cellStyle name="Normal 41" xfId="1945"/>
    <cellStyle name="Normal 41 2" xfId="1946"/>
    <cellStyle name="Normal 42" xfId="1947"/>
    <cellStyle name="Normal 42 2" xfId="1948"/>
    <cellStyle name="Normal 43" xfId="1949"/>
    <cellStyle name="Normal 44" xfId="1950"/>
    <cellStyle name="Normal 44 2" xfId="1951"/>
    <cellStyle name="Normal 45" xfId="1952"/>
    <cellStyle name="Normal 45 2" xfId="1953"/>
    <cellStyle name="Normal 46" xfId="1954"/>
    <cellStyle name="Normal 46 2" xfId="1955"/>
    <cellStyle name="Normal 47" xfId="1956"/>
    <cellStyle name="Normal 47 2" xfId="1957"/>
    <cellStyle name="Normal 48" xfId="1958"/>
    <cellStyle name="Normal 48 2" xfId="1959"/>
    <cellStyle name="Normal 49" xfId="1960"/>
    <cellStyle name="Normal 49 2" xfId="1961"/>
    <cellStyle name="Normal 5" xfId="1962"/>
    <cellStyle name="Normal 5 2" xfId="1963"/>
    <cellStyle name="Normal 5 2 2" xfId="1964"/>
    <cellStyle name="Normal 5 3" xfId="1965"/>
    <cellStyle name="Normal 5 4" xfId="1966"/>
    <cellStyle name="Normal 5 5" xfId="1967"/>
    <cellStyle name="Normal 5 6" xfId="1968"/>
    <cellStyle name="Normal 5 7" xfId="1969"/>
    <cellStyle name="Normal 5 8" xfId="1970"/>
    <cellStyle name="Normal 5 9" xfId="1971"/>
    <cellStyle name="Normal 5_1.2.2.1 SLM Pembangunan FEEDER BARU MDI 9 dan 10 2052011" xfId="1972"/>
    <cellStyle name="Normal 50" xfId="1973"/>
    <cellStyle name="Normal 50 2" xfId="1974"/>
    <cellStyle name="Normal 51" xfId="1975"/>
    <cellStyle name="Normal 52" xfId="1976"/>
    <cellStyle name="Normal 52 2" xfId="1977"/>
    <cellStyle name="Normal 53" xfId="1978"/>
    <cellStyle name="Normal 53 2" xfId="1979"/>
    <cellStyle name="Normal 54" xfId="1980"/>
    <cellStyle name="Normal 54 2" xfId="1981"/>
    <cellStyle name="Normal 55" xfId="1982"/>
    <cellStyle name="Normal 56" xfId="1983"/>
    <cellStyle name="Normal 56 2" xfId="1984"/>
    <cellStyle name="Normal 57" xfId="1985"/>
    <cellStyle name="Normal 58" xfId="1986"/>
    <cellStyle name="Normal 59" xfId="1987"/>
    <cellStyle name="Normal 6" xfId="1988"/>
    <cellStyle name="Normal 6 2" xfId="1989"/>
    <cellStyle name="Normal 6 2 2" xfId="1990"/>
    <cellStyle name="Normal 6 3" xfId="1991"/>
    <cellStyle name="Normal 6 3 2" xfId="1992"/>
    <cellStyle name="Normal 6 4" xfId="1993"/>
    <cellStyle name="Normal 6_1.2.2.1 SLM Pembangunan FEEDER BARU MDI 9 dan 10 2052011" xfId="1994"/>
    <cellStyle name="Normal 60" xfId="1995"/>
    <cellStyle name="Normal 61" xfId="1996"/>
    <cellStyle name="Normal 62" xfId="1997"/>
    <cellStyle name="Normal 63" xfId="1998"/>
    <cellStyle name="Normal 64" xfId="1999"/>
    <cellStyle name="Normal 65" xfId="2000"/>
    <cellStyle name="Normal 66" xfId="2001"/>
    <cellStyle name="Normal 67" xfId="2002"/>
    <cellStyle name="Normal 68" xfId="2003"/>
    <cellStyle name="Normal 69" xfId="2004"/>
    <cellStyle name="Normal 7" xfId="2005"/>
    <cellStyle name="Normal 7 2" xfId="2006"/>
    <cellStyle name="Normal 7 2 2" xfId="2007"/>
    <cellStyle name="Normal 7 3" xfId="2008"/>
    <cellStyle name="Normal 7 4" xfId="2009"/>
    <cellStyle name="Normal 7 5" xfId="2010"/>
    <cellStyle name="Normal 7_1.2.2.1 SLM Pembangunan FEEDER BARU MDI 9 dan 10 2052011" xfId="2011"/>
    <cellStyle name="Normal 70" xfId="2012"/>
    <cellStyle name="Normal 71" xfId="2013"/>
    <cellStyle name="Normal 72" xfId="2014"/>
    <cellStyle name="Normal 73" xfId="2015"/>
    <cellStyle name="Normal 74" xfId="2016"/>
    <cellStyle name="Normal 75" xfId="2017"/>
    <cellStyle name="Normal 76" xfId="2018"/>
    <cellStyle name="Normal 77" xfId="2019"/>
    <cellStyle name="Normal 78" xfId="2020"/>
    <cellStyle name="Normal 79" xfId="2021"/>
    <cellStyle name="Normal 8" xfId="2022"/>
    <cellStyle name="Normal 8 2" xfId="2023"/>
    <cellStyle name="Normal 8 3" xfId="2024"/>
    <cellStyle name="Normal 8_(PRK 111601-111604) 20130401 Joint AAU - GJN 4 - BNL 5 - KTN 7" xfId="2025"/>
    <cellStyle name="Normal 80" xfId="2026"/>
    <cellStyle name="Normal 81" xfId="2027"/>
    <cellStyle name="Normal 82" xfId="2028"/>
    <cellStyle name="Normal 83" xfId="2029"/>
    <cellStyle name="Normal 84" xfId="2030"/>
    <cellStyle name="Normal 85" xfId="2031"/>
    <cellStyle name="Normal 86" xfId="2032"/>
    <cellStyle name="Normal 86 2" xfId="2033"/>
    <cellStyle name="Normal 87" xfId="2034"/>
    <cellStyle name="Normal 87 2" xfId="2035"/>
    <cellStyle name="Normal 87 2 2" xfId="2036"/>
    <cellStyle name="Normal 87 3" xfId="2037"/>
    <cellStyle name="Normal 88" xfId="2038"/>
    <cellStyle name="Normal 88 2" xfId="2039"/>
    <cellStyle name="Normal 89" xfId="2040"/>
    <cellStyle name="Normal 89 2" xfId="2041"/>
    <cellStyle name="Normal 9" xfId="2042"/>
    <cellStyle name="Normal 9 2" xfId="2043"/>
    <cellStyle name="Normal 9 2 2" xfId="2044"/>
    <cellStyle name="Normal 9 2 2 2" xfId="2045"/>
    <cellStyle name="Normal 9 2 2 3" xfId="2046"/>
    <cellStyle name="Normal 9 2 2 4" xfId="2047"/>
    <cellStyle name="Normal 9 2 3" xfId="2048"/>
    <cellStyle name="Normal 9 2 3 2" xfId="2049"/>
    <cellStyle name="Normal 9 2 3 2 2" xfId="2050"/>
    <cellStyle name="Normal 9 2 3 2 2 2" xfId="2051"/>
    <cellStyle name="Normal 9 2 3 2 2 3" xfId="2052"/>
    <cellStyle name="Normal 9 2 3 2 2 4" xfId="2053"/>
    <cellStyle name="Normal 9 2 3 2 2 5" xfId="2054"/>
    <cellStyle name="Normal 9 2 3 2 3" xfId="2055"/>
    <cellStyle name="Normal 9 2 3 2 3 2" xfId="2056"/>
    <cellStyle name="Normal 9 2 3 2 3 3" xfId="2057"/>
    <cellStyle name="Normal 9 2 3 2 3 4" xfId="2058"/>
    <cellStyle name="Normal 9 2 3 2 4" xfId="2059"/>
    <cellStyle name="Normal 9 2 3 2 5" xfId="2060"/>
    <cellStyle name="Normal 9 2 3 2 6" xfId="2061"/>
    <cellStyle name="Normal 9 2 3 2_PETA POHON LITA TRW I 2010" xfId="2062"/>
    <cellStyle name="Normal 9 2 3 3" xfId="2063"/>
    <cellStyle name="Normal 9 2 3 4" xfId="2064"/>
    <cellStyle name="Normal 9 2 3 5" xfId="2065"/>
    <cellStyle name="Normal 9 2 3_FORMAT PETA&amp;LOKASI RABAS2 JUNI 2010" xfId="2066"/>
    <cellStyle name="Normal 9 2 4" xfId="2067"/>
    <cellStyle name="Normal 9 2 5" xfId="2068"/>
    <cellStyle name="Normal 9 2 6" xfId="2069"/>
    <cellStyle name="Normal 9 2_ENTRI RABAS-RABAS TRW IV_LT_qq" xfId="2070"/>
    <cellStyle name="Normal 9 3" xfId="2071"/>
    <cellStyle name="Normal 9 4" xfId="2072"/>
    <cellStyle name="Normal 9 5" xfId="2073"/>
    <cellStyle name="Normal 9 6" xfId="2074"/>
    <cellStyle name="Normal 9 6 2" xfId="2075"/>
    <cellStyle name="Normal 9 7" xfId="2076"/>
    <cellStyle name="Normal 9_4_Pembangunan JTM Baru Penyulang CPU 5" xfId="2077"/>
    <cellStyle name="Normal 90" xfId="2078"/>
    <cellStyle name="Normal 90 2" xfId="2079"/>
    <cellStyle name="Normal 91" xfId="2080"/>
    <cellStyle name="Normal 91 2" xfId="2081"/>
    <cellStyle name="Normal 92" xfId="2082"/>
    <cellStyle name="Normal 93" xfId="2083"/>
    <cellStyle name="Normal 94" xfId="2084"/>
    <cellStyle name="Normal 94 2" xfId="2085"/>
    <cellStyle name="Normal 95" xfId="2086"/>
    <cellStyle name="Normal 96" xfId="2087"/>
    <cellStyle name="Normal 97" xfId="2088"/>
    <cellStyle name="Normal 98" xfId="2089"/>
    <cellStyle name="Normal 99" xfId="2090"/>
    <cellStyle name="Note" xfId="2091" builtinId="10" customBuiltin="1"/>
    <cellStyle name="Note 10" xfId="2092"/>
    <cellStyle name="Note 10 2" xfId="2093"/>
    <cellStyle name="Note 10 2 2" xfId="2094"/>
    <cellStyle name="Note 10 3" xfId="2095"/>
    <cellStyle name="Note 10_TRAFO" xfId="2096"/>
    <cellStyle name="Note 11" xfId="2097"/>
    <cellStyle name="Note 11 2" xfId="2098"/>
    <cellStyle name="Note 11 2 2" xfId="2099"/>
    <cellStyle name="Note 11 3" xfId="2100"/>
    <cellStyle name="Note 11_TRAFO" xfId="2101"/>
    <cellStyle name="Note 12" xfId="2102"/>
    <cellStyle name="Note 12 2" xfId="2103"/>
    <cellStyle name="Note 12 2 2" xfId="2104"/>
    <cellStyle name="Note 12 3" xfId="2105"/>
    <cellStyle name="Note 12_TRAFO" xfId="2106"/>
    <cellStyle name="Note 13" xfId="2107"/>
    <cellStyle name="Note 13 2" xfId="2108"/>
    <cellStyle name="Note 13 2 2" xfId="2109"/>
    <cellStyle name="Note 13 3" xfId="2110"/>
    <cellStyle name="Note 13_TRAFO" xfId="2111"/>
    <cellStyle name="Note 14" xfId="2112"/>
    <cellStyle name="Note 14 2" xfId="2113"/>
    <cellStyle name="Note 14 2 2" xfId="2114"/>
    <cellStyle name="Note 14 3" xfId="2115"/>
    <cellStyle name="Note 14_TRAFO" xfId="2116"/>
    <cellStyle name="Note 15" xfId="2117"/>
    <cellStyle name="Note 15 2" xfId="2118"/>
    <cellStyle name="Note 15 2 2" xfId="2119"/>
    <cellStyle name="Note 15 3" xfId="2120"/>
    <cellStyle name="Note 15_TRAFO" xfId="2121"/>
    <cellStyle name="Note 16" xfId="2122"/>
    <cellStyle name="Note 16 2" xfId="2123"/>
    <cellStyle name="Note 16 2 2" xfId="2124"/>
    <cellStyle name="Note 16 3" xfId="2125"/>
    <cellStyle name="Note 16_TRAFO" xfId="2126"/>
    <cellStyle name="Note 17" xfId="2127"/>
    <cellStyle name="Note 17 2" xfId="2128"/>
    <cellStyle name="Note 17 2 2" xfId="2129"/>
    <cellStyle name="Note 17 3" xfId="2130"/>
    <cellStyle name="Note 17_TRAFO" xfId="2131"/>
    <cellStyle name="Note 18" xfId="2132"/>
    <cellStyle name="Note 18 2" xfId="2133"/>
    <cellStyle name="Note 18 2 2" xfId="2134"/>
    <cellStyle name="Note 18 3" xfId="2135"/>
    <cellStyle name="Note 18_TRAFO" xfId="2136"/>
    <cellStyle name="Note 19" xfId="2137"/>
    <cellStyle name="Note 19 2" xfId="2138"/>
    <cellStyle name="Note 19 2 2" xfId="2139"/>
    <cellStyle name="Note 19 3" xfId="2140"/>
    <cellStyle name="Note 19_TRAFO" xfId="2141"/>
    <cellStyle name="Note 2" xfId="2142"/>
    <cellStyle name="Note 2 2" xfId="2143"/>
    <cellStyle name="Note 2 2 2" xfId="2144"/>
    <cellStyle name="Note 2 3" xfId="2145"/>
    <cellStyle name="Note 2 3 2" xfId="2146"/>
    <cellStyle name="Note 2 4" xfId="2147"/>
    <cellStyle name="Note 2_TRAFO" xfId="2148"/>
    <cellStyle name="Note 20" xfId="2149"/>
    <cellStyle name="Note 20 2" xfId="2150"/>
    <cellStyle name="Note 20 2 2" xfId="2151"/>
    <cellStyle name="Note 20 3" xfId="2152"/>
    <cellStyle name="Note 20_TRAFO" xfId="2153"/>
    <cellStyle name="Note 21" xfId="2154"/>
    <cellStyle name="Note 21 2" xfId="2155"/>
    <cellStyle name="Note 21 2 2" xfId="2156"/>
    <cellStyle name="Note 21 3" xfId="2157"/>
    <cellStyle name="Note 21_TRAFO" xfId="2158"/>
    <cellStyle name="Note 22" xfId="2159"/>
    <cellStyle name="Note 22 2" xfId="2160"/>
    <cellStyle name="Note 22 2 2" xfId="2161"/>
    <cellStyle name="Note 22 3" xfId="2162"/>
    <cellStyle name="Note 22_TRAFO" xfId="2163"/>
    <cellStyle name="Note 23" xfId="2164"/>
    <cellStyle name="Note 23 2" xfId="2165"/>
    <cellStyle name="Note 23 2 2" xfId="2166"/>
    <cellStyle name="Note 23 3" xfId="2167"/>
    <cellStyle name="Note 23_TRAFO" xfId="2168"/>
    <cellStyle name="Note 24" xfId="2169"/>
    <cellStyle name="Note 24 2" xfId="2170"/>
    <cellStyle name="Note 24 2 2" xfId="2171"/>
    <cellStyle name="Note 24 3" xfId="2172"/>
    <cellStyle name="Note 24_TRAFO" xfId="2173"/>
    <cellStyle name="Note 25" xfId="2174"/>
    <cellStyle name="Note 25 2" xfId="2175"/>
    <cellStyle name="Note 25 2 2" xfId="2176"/>
    <cellStyle name="Note 25 3" xfId="2177"/>
    <cellStyle name="Note 25_TRAFO" xfId="2178"/>
    <cellStyle name="Note 26" xfId="2179"/>
    <cellStyle name="Note 26 2" xfId="2180"/>
    <cellStyle name="Note 26 2 2" xfId="2181"/>
    <cellStyle name="Note 26 3" xfId="2182"/>
    <cellStyle name="Note 26_TRAFO" xfId="2183"/>
    <cellStyle name="Note 27" xfId="2184"/>
    <cellStyle name="Note 27 2" xfId="2185"/>
    <cellStyle name="Note 27 2 2" xfId="2186"/>
    <cellStyle name="Note 27 3" xfId="2187"/>
    <cellStyle name="Note 27_TRAFO" xfId="2188"/>
    <cellStyle name="Note 28" xfId="2189"/>
    <cellStyle name="Note 28 2" xfId="2190"/>
    <cellStyle name="Note 28 2 2" xfId="2191"/>
    <cellStyle name="Note 28 3" xfId="2192"/>
    <cellStyle name="Note 28_TRAFO" xfId="2193"/>
    <cellStyle name="Note 29" xfId="2194"/>
    <cellStyle name="Note 29 2" xfId="2195"/>
    <cellStyle name="Note 29 2 2" xfId="2196"/>
    <cellStyle name="Note 29 3" xfId="2197"/>
    <cellStyle name="Note 29_TRAFO" xfId="2198"/>
    <cellStyle name="Note 3" xfId="2199"/>
    <cellStyle name="Note 3 2" xfId="2200"/>
    <cellStyle name="Note 3 2 2" xfId="2201"/>
    <cellStyle name="Note 3 3" xfId="2202"/>
    <cellStyle name="Note 3_TRAFO" xfId="2203"/>
    <cellStyle name="Note 30" xfId="2204"/>
    <cellStyle name="Note 30 2" xfId="2205"/>
    <cellStyle name="Note 30 2 2" xfId="2206"/>
    <cellStyle name="Note 30 3" xfId="2207"/>
    <cellStyle name="Note 30_TRAFO" xfId="2208"/>
    <cellStyle name="Note 31" xfId="2209"/>
    <cellStyle name="Note 31 2" xfId="2210"/>
    <cellStyle name="Note 31 2 2" xfId="2211"/>
    <cellStyle name="Note 31 3" xfId="2212"/>
    <cellStyle name="Note 31_TRAFO" xfId="2213"/>
    <cellStyle name="Note 32" xfId="2214"/>
    <cellStyle name="Note 32 2" xfId="2215"/>
    <cellStyle name="Note 32 2 2" xfId="2216"/>
    <cellStyle name="Note 32 3" xfId="2217"/>
    <cellStyle name="Note 32_TRAFO" xfId="2218"/>
    <cellStyle name="Note 33" xfId="2219"/>
    <cellStyle name="Note 33 2" xfId="2220"/>
    <cellStyle name="Note 33 2 2" xfId="2221"/>
    <cellStyle name="Note 33 3" xfId="2222"/>
    <cellStyle name="Note 33_TRAFO" xfId="2223"/>
    <cellStyle name="Note 34" xfId="2224"/>
    <cellStyle name="Note 34 2" xfId="2225"/>
    <cellStyle name="Note 34 2 2" xfId="2226"/>
    <cellStyle name="Note 34 3" xfId="2227"/>
    <cellStyle name="Note 34_TRAFO" xfId="2228"/>
    <cellStyle name="Note 35" xfId="2229"/>
    <cellStyle name="Note 35 2" xfId="2230"/>
    <cellStyle name="Note 35 2 2" xfId="2231"/>
    <cellStyle name="Note 35 3" xfId="2232"/>
    <cellStyle name="Note 35_TRAFO" xfId="2233"/>
    <cellStyle name="Note 36" xfId="2234"/>
    <cellStyle name="Note 36 2" xfId="2235"/>
    <cellStyle name="Note 36 2 2" xfId="2236"/>
    <cellStyle name="Note 36 3" xfId="2237"/>
    <cellStyle name="Note 36_TRAFO" xfId="2238"/>
    <cellStyle name="Note 37" xfId="2239"/>
    <cellStyle name="Note 37 2" xfId="2240"/>
    <cellStyle name="Note 37 2 2" xfId="2241"/>
    <cellStyle name="Note 37 3" xfId="2242"/>
    <cellStyle name="Note 37_TRAFO" xfId="2243"/>
    <cellStyle name="Note 38" xfId="2244"/>
    <cellStyle name="Note 38 2" xfId="2245"/>
    <cellStyle name="Note 38 2 2" xfId="2246"/>
    <cellStyle name="Note 38 3" xfId="2247"/>
    <cellStyle name="Note 38_TRAFO" xfId="2248"/>
    <cellStyle name="Note 39" xfId="2249"/>
    <cellStyle name="Note 39 2" xfId="2250"/>
    <cellStyle name="Note 39 2 2" xfId="2251"/>
    <cellStyle name="Note 39 3" xfId="2252"/>
    <cellStyle name="Note 39_TRAFO" xfId="2253"/>
    <cellStyle name="Note 4" xfId="2254"/>
    <cellStyle name="Note 4 2" xfId="2255"/>
    <cellStyle name="Note 4 2 2" xfId="2256"/>
    <cellStyle name="Note 4 3" xfId="2257"/>
    <cellStyle name="Note 4_TRAFO" xfId="2258"/>
    <cellStyle name="Note 40" xfId="2259"/>
    <cellStyle name="Note 40 2" xfId="2260"/>
    <cellStyle name="Note 40 2 2" xfId="2261"/>
    <cellStyle name="Note 40 3" xfId="2262"/>
    <cellStyle name="Note 40_TRAFO" xfId="2263"/>
    <cellStyle name="Note 41" xfId="2264"/>
    <cellStyle name="Note 41 2" xfId="2265"/>
    <cellStyle name="Note 41 2 2" xfId="2266"/>
    <cellStyle name="Note 41 3" xfId="2267"/>
    <cellStyle name="Note 41_TRAFO" xfId="2268"/>
    <cellStyle name="Note 42" xfId="2269"/>
    <cellStyle name="Note 42 2" xfId="2270"/>
    <cellStyle name="Note 42 2 2" xfId="2271"/>
    <cellStyle name="Note 42 3" xfId="2272"/>
    <cellStyle name="Note 42_TRAFO" xfId="2273"/>
    <cellStyle name="Note 43" xfId="2274"/>
    <cellStyle name="Note 43 2" xfId="2275"/>
    <cellStyle name="Note 43 2 2" xfId="2276"/>
    <cellStyle name="Note 43 3" xfId="2277"/>
    <cellStyle name="Note 43_TRAFO" xfId="2278"/>
    <cellStyle name="Note 44" xfId="2279"/>
    <cellStyle name="Note 44 2" xfId="2280"/>
    <cellStyle name="Note 44 2 2" xfId="2281"/>
    <cellStyle name="Note 44 3" xfId="2282"/>
    <cellStyle name="Note 44_TRAFO" xfId="2283"/>
    <cellStyle name="Note 45" xfId="2284"/>
    <cellStyle name="Note 45 2" xfId="2285"/>
    <cellStyle name="Note 45 2 2" xfId="2286"/>
    <cellStyle name="Note 45 3" xfId="2287"/>
    <cellStyle name="Note 45_TRAFO" xfId="2288"/>
    <cellStyle name="Note 46" xfId="2289"/>
    <cellStyle name="Note 46 2" xfId="2290"/>
    <cellStyle name="Note 46 2 2" xfId="2291"/>
    <cellStyle name="Note 46 3" xfId="2292"/>
    <cellStyle name="Note 46_TRAFO" xfId="2293"/>
    <cellStyle name="Note 47" xfId="2294"/>
    <cellStyle name="Note 47 2" xfId="2295"/>
    <cellStyle name="Note 47 2 2" xfId="2296"/>
    <cellStyle name="Note 47 3" xfId="2297"/>
    <cellStyle name="Note 47_TRAFO" xfId="2298"/>
    <cellStyle name="Note 48" xfId="2299"/>
    <cellStyle name="Note 48 2" xfId="2300"/>
    <cellStyle name="Note 48 2 2" xfId="2301"/>
    <cellStyle name="Note 48 3" xfId="2302"/>
    <cellStyle name="Note 48_TRAFO" xfId="2303"/>
    <cellStyle name="Note 49" xfId="2304"/>
    <cellStyle name="Note 49 2" xfId="2305"/>
    <cellStyle name="Note 49 2 2" xfId="2306"/>
    <cellStyle name="Note 49 3" xfId="2307"/>
    <cellStyle name="Note 49_TRAFO" xfId="2308"/>
    <cellStyle name="Note 5" xfId="2309"/>
    <cellStyle name="Note 5 2" xfId="2310"/>
    <cellStyle name="Note 5 2 2" xfId="2311"/>
    <cellStyle name="Note 5 3" xfId="2312"/>
    <cellStyle name="Note 5_TRAFO" xfId="2313"/>
    <cellStyle name="Note 50" xfId="2314"/>
    <cellStyle name="Note 50 2" xfId="2315"/>
    <cellStyle name="Note 50 2 2" xfId="2316"/>
    <cellStyle name="Note 50 3" xfId="2317"/>
    <cellStyle name="Note 50_TRAFO" xfId="2318"/>
    <cellStyle name="Note 51" xfId="2319"/>
    <cellStyle name="Note 51 2" xfId="2320"/>
    <cellStyle name="Note 51 2 2" xfId="2321"/>
    <cellStyle name="Note 51 3" xfId="2322"/>
    <cellStyle name="Note 51_TRAFO" xfId="2323"/>
    <cellStyle name="Note 52" xfId="2324"/>
    <cellStyle name="Note 52 2" xfId="2325"/>
    <cellStyle name="Note 52 2 2" xfId="2326"/>
    <cellStyle name="Note 52 3" xfId="2327"/>
    <cellStyle name="Note 52_TRAFO" xfId="2328"/>
    <cellStyle name="Note 53" xfId="2329"/>
    <cellStyle name="Note 53 2" xfId="2330"/>
    <cellStyle name="Note 53 2 2" xfId="2331"/>
    <cellStyle name="Note 53 3" xfId="2332"/>
    <cellStyle name="Note 53_TRAFO" xfId="2333"/>
    <cellStyle name="Note 54" xfId="2334"/>
    <cellStyle name="Note 54 2" xfId="2335"/>
    <cellStyle name="Note 54 2 2" xfId="2336"/>
    <cellStyle name="Note 54 3" xfId="2337"/>
    <cellStyle name="Note 54_TRAFO" xfId="2338"/>
    <cellStyle name="Note 55" xfId="2339"/>
    <cellStyle name="Note 55 2" xfId="2340"/>
    <cellStyle name="Note 55 2 2" xfId="2341"/>
    <cellStyle name="Note 55 3" xfId="2342"/>
    <cellStyle name="Note 55_TRAFO" xfId="2343"/>
    <cellStyle name="Note 56" xfId="2344"/>
    <cellStyle name="Note 56 2" xfId="2345"/>
    <cellStyle name="Note 56 2 2" xfId="2346"/>
    <cellStyle name="Note 56 3" xfId="2347"/>
    <cellStyle name="Note 56_TRAFO" xfId="2348"/>
    <cellStyle name="Note 57" xfId="2349"/>
    <cellStyle name="Note 57 2" xfId="2350"/>
    <cellStyle name="Note 57 2 2" xfId="2351"/>
    <cellStyle name="Note 57 3" xfId="2352"/>
    <cellStyle name="Note 57_TRAFO" xfId="2353"/>
    <cellStyle name="Note 58" xfId="2354"/>
    <cellStyle name="Note 58 2" xfId="2355"/>
    <cellStyle name="Note 58 2 2" xfId="2356"/>
    <cellStyle name="Note 58 3" xfId="2357"/>
    <cellStyle name="Note 58_TRAFO" xfId="2358"/>
    <cellStyle name="Note 59" xfId="2359"/>
    <cellStyle name="Note 59 2" xfId="2360"/>
    <cellStyle name="Note 59 2 2" xfId="2361"/>
    <cellStyle name="Note 59 3" xfId="2362"/>
    <cellStyle name="Note 59_TRAFO" xfId="2363"/>
    <cellStyle name="Note 6" xfId="2364"/>
    <cellStyle name="Note 6 2" xfId="2365"/>
    <cellStyle name="Note 6 2 2" xfId="2366"/>
    <cellStyle name="Note 6 3" xfId="2367"/>
    <cellStyle name="Note 6_TRAFO" xfId="2368"/>
    <cellStyle name="Note 60" xfId="2369"/>
    <cellStyle name="Note 60 2" xfId="2370"/>
    <cellStyle name="Note 60 2 2" xfId="2371"/>
    <cellStyle name="Note 60 3" xfId="2372"/>
    <cellStyle name="Note 60_TRAFO" xfId="2373"/>
    <cellStyle name="Note 61" xfId="2374"/>
    <cellStyle name="Note 61 2" xfId="2375"/>
    <cellStyle name="Note 61 2 2" xfId="2376"/>
    <cellStyle name="Note 61 3" xfId="2377"/>
    <cellStyle name="Note 61_TRAFO" xfId="2378"/>
    <cellStyle name="Note 62" xfId="2379"/>
    <cellStyle name="Note 62 2" xfId="2380"/>
    <cellStyle name="Note 62 2 2" xfId="2381"/>
    <cellStyle name="Note 62 3" xfId="2382"/>
    <cellStyle name="Note 62_TRAFO" xfId="2383"/>
    <cellStyle name="Note 63" xfId="2384"/>
    <cellStyle name="Note 63 2" xfId="2385"/>
    <cellStyle name="Note 63 2 2" xfId="2386"/>
    <cellStyle name="Note 63 3" xfId="2387"/>
    <cellStyle name="Note 63_TRAFO" xfId="2388"/>
    <cellStyle name="Note 64" xfId="2389"/>
    <cellStyle name="Note 64 2" xfId="2390"/>
    <cellStyle name="Note 64 2 2" xfId="2391"/>
    <cellStyle name="Note 64 3" xfId="2392"/>
    <cellStyle name="Note 64_TRAFO" xfId="2393"/>
    <cellStyle name="Note 65" xfId="2394"/>
    <cellStyle name="Note 65 2" xfId="2395"/>
    <cellStyle name="Note 65 2 2" xfId="2396"/>
    <cellStyle name="Note 65 3" xfId="2397"/>
    <cellStyle name="Note 65_TRAFO" xfId="2398"/>
    <cellStyle name="Note 66" xfId="2399"/>
    <cellStyle name="Note 66 2" xfId="2400"/>
    <cellStyle name="Note 66 2 2" xfId="2401"/>
    <cellStyle name="Note 66 3" xfId="2402"/>
    <cellStyle name="Note 66_TRAFO" xfId="2403"/>
    <cellStyle name="Note 67" xfId="2404"/>
    <cellStyle name="Note 67 2" xfId="2405"/>
    <cellStyle name="Note 67 2 2" xfId="2406"/>
    <cellStyle name="Note 67 3" xfId="2407"/>
    <cellStyle name="Note 67_TRAFO" xfId="2408"/>
    <cellStyle name="Note 68" xfId="2409"/>
    <cellStyle name="Note 68 2" xfId="2410"/>
    <cellStyle name="Note 68 2 2" xfId="2411"/>
    <cellStyle name="Note 68 3" xfId="2412"/>
    <cellStyle name="Note 68_TRAFO" xfId="2413"/>
    <cellStyle name="Note 69" xfId="2414"/>
    <cellStyle name="Note 69 2" xfId="2415"/>
    <cellStyle name="Note 69 2 2" xfId="2416"/>
    <cellStyle name="Note 69 3" xfId="2417"/>
    <cellStyle name="Note 69_TRAFO" xfId="2418"/>
    <cellStyle name="Note 7" xfId="2419"/>
    <cellStyle name="Note 7 2" xfId="2420"/>
    <cellStyle name="Note 7 2 2" xfId="2421"/>
    <cellStyle name="Note 7 3" xfId="2422"/>
    <cellStyle name="Note 7_TRAFO" xfId="2423"/>
    <cellStyle name="Note 70" xfId="2424"/>
    <cellStyle name="Note 70 2" xfId="2425"/>
    <cellStyle name="Note 70 2 2" xfId="2426"/>
    <cellStyle name="Note 70 3" xfId="2427"/>
    <cellStyle name="Note 70_TRAFO" xfId="2428"/>
    <cellStyle name="Note 71" xfId="2429"/>
    <cellStyle name="Note 71 2" xfId="2430"/>
    <cellStyle name="Note 71 2 2" xfId="2431"/>
    <cellStyle name="Note 71 3" xfId="2432"/>
    <cellStyle name="Note 71_TRAFO" xfId="2433"/>
    <cellStyle name="Note 72" xfId="2434"/>
    <cellStyle name="Note 72 2" xfId="2435"/>
    <cellStyle name="Note 72 2 2" xfId="2436"/>
    <cellStyle name="Note 72 3" xfId="2437"/>
    <cellStyle name="Note 72_TRAFO" xfId="2438"/>
    <cellStyle name="Note 73" xfId="2439"/>
    <cellStyle name="Note 73 2" xfId="2440"/>
    <cellStyle name="Note 73 2 2" xfId="2441"/>
    <cellStyle name="Note 73 3" xfId="2442"/>
    <cellStyle name="Note 73_TRAFO" xfId="2443"/>
    <cellStyle name="Note 74" xfId="2444"/>
    <cellStyle name="Note 74 2" xfId="2445"/>
    <cellStyle name="Note 74 2 2" xfId="2446"/>
    <cellStyle name="Note 74 3" xfId="2447"/>
    <cellStyle name="Note 74_TRAFO" xfId="2448"/>
    <cellStyle name="Note 75" xfId="2449"/>
    <cellStyle name="Note 75 2" xfId="2450"/>
    <cellStyle name="Note 75 2 2" xfId="2451"/>
    <cellStyle name="Note 75 3" xfId="2452"/>
    <cellStyle name="Note 75_TRAFO" xfId="2453"/>
    <cellStyle name="Note 76" xfId="2454"/>
    <cellStyle name="Note 76 2" xfId="2455"/>
    <cellStyle name="Note 76 2 2" xfId="2456"/>
    <cellStyle name="Note 76 3" xfId="2457"/>
    <cellStyle name="Note 76_TRAFO" xfId="2458"/>
    <cellStyle name="Note 77" xfId="2459"/>
    <cellStyle name="Note 77 2" xfId="2460"/>
    <cellStyle name="Note 77 2 2" xfId="2461"/>
    <cellStyle name="Note 77 3" xfId="2462"/>
    <cellStyle name="Note 77_TRAFO" xfId="2463"/>
    <cellStyle name="Note 78" xfId="2464"/>
    <cellStyle name="Note 78 2" xfId="2465"/>
    <cellStyle name="Note 78 2 2" xfId="2466"/>
    <cellStyle name="Note 78 3" xfId="2467"/>
    <cellStyle name="Note 78_TRAFO" xfId="2468"/>
    <cellStyle name="Note 8" xfId="2469"/>
    <cellStyle name="Note 8 2" xfId="2470"/>
    <cellStyle name="Note 8 2 2" xfId="2471"/>
    <cellStyle name="Note 8 3" xfId="2472"/>
    <cellStyle name="Note 8_TRAFO" xfId="2473"/>
    <cellStyle name="Note 9" xfId="2474"/>
    <cellStyle name="Note 9 2" xfId="2475"/>
    <cellStyle name="Note 9 2 2" xfId="2476"/>
    <cellStyle name="Note 9 3" xfId="2477"/>
    <cellStyle name="Note 9_TRAFO" xfId="2478"/>
    <cellStyle name="Output" xfId="2479" builtinId="21" customBuiltin="1"/>
    <cellStyle name="Output 10" xfId="2480"/>
    <cellStyle name="Output 10 2" xfId="2481"/>
    <cellStyle name="Output 11" xfId="2482"/>
    <cellStyle name="Output 11 2" xfId="2483"/>
    <cellStyle name="Output 12" xfId="2484"/>
    <cellStyle name="Output 12 2" xfId="2485"/>
    <cellStyle name="Output 13" xfId="2486"/>
    <cellStyle name="Output 13 2" xfId="2487"/>
    <cellStyle name="Output 14" xfId="2488"/>
    <cellStyle name="Output 14 2" xfId="2489"/>
    <cellStyle name="Output 15" xfId="2490"/>
    <cellStyle name="Output 15 2" xfId="2491"/>
    <cellStyle name="Output 16" xfId="2492"/>
    <cellStyle name="Output 16 2" xfId="2493"/>
    <cellStyle name="Output 2" xfId="2494"/>
    <cellStyle name="Output 2 2" xfId="2495"/>
    <cellStyle name="Output 2 2 2" xfId="2496"/>
    <cellStyle name="Output 2 3" xfId="2497"/>
    <cellStyle name="Output 2 3 2" xfId="2498"/>
    <cellStyle name="Output 2 4" xfId="2499"/>
    <cellStyle name="Output 3" xfId="2500"/>
    <cellStyle name="Output 3 2" xfId="2501"/>
    <cellStyle name="Output 4" xfId="2502"/>
    <cellStyle name="Output 4 2" xfId="2503"/>
    <cellStyle name="Output 5" xfId="2504"/>
    <cellStyle name="Output 5 2" xfId="2505"/>
    <cellStyle name="Output 6" xfId="2506"/>
    <cellStyle name="Output 6 2" xfId="2507"/>
    <cellStyle name="Output 7" xfId="2508"/>
    <cellStyle name="Output 7 2" xfId="2509"/>
    <cellStyle name="Output 8" xfId="2510"/>
    <cellStyle name="Output 8 2" xfId="2511"/>
    <cellStyle name="Output 9" xfId="2512"/>
    <cellStyle name="Output 9 2" xfId="2513"/>
    <cellStyle name="Percent" xfId="2675" builtinId="5"/>
    <cellStyle name="Percent [0]" xfId="2514"/>
    <cellStyle name="Percent [0] 2" xfId="2515"/>
    <cellStyle name="Percent [00]" xfId="2516"/>
    <cellStyle name="Percent [00] 2" xfId="2517"/>
    <cellStyle name="Percent [2]" xfId="2518"/>
    <cellStyle name="Percent [2] 2" xfId="2519"/>
    <cellStyle name="Percent 10" xfId="2520"/>
    <cellStyle name="Percent 11" xfId="2521"/>
    <cellStyle name="Percent 11 2" xfId="2671"/>
    <cellStyle name="Percent 2" xfId="2522"/>
    <cellStyle name="Percent 2 2" xfId="2523"/>
    <cellStyle name="Percent 2 2 2" xfId="2524"/>
    <cellStyle name="Percent 2 2 2 2" xfId="2525"/>
    <cellStyle name="Percent 2 2 2 2 2" xfId="2526"/>
    <cellStyle name="Percent 2 2 2 2 2 2" xfId="2527"/>
    <cellStyle name="Percent 2 2 2 2 2 3" xfId="2528"/>
    <cellStyle name="Percent 2 2 2 2 2 4" xfId="2529"/>
    <cellStyle name="Percent 2 2 2 2 2 5" xfId="2530"/>
    <cellStyle name="Percent 2 2 2 2 3" xfId="2531"/>
    <cellStyle name="Percent 2 2 2 2 4" xfId="2532"/>
    <cellStyle name="Percent 2 2 2 2 5" xfId="2533"/>
    <cellStyle name="Percent 2 2 2 3" xfId="2534"/>
    <cellStyle name="Percent 2 2 2 4" xfId="2535"/>
    <cellStyle name="Percent 2 2 2 5" xfId="2536"/>
    <cellStyle name="Percent 2 2 2 6" xfId="2537"/>
    <cellStyle name="Percent 2 2 2 7" xfId="2538"/>
    <cellStyle name="Percent 2 2 3" xfId="2539"/>
    <cellStyle name="Percent 2 2 4" xfId="2540"/>
    <cellStyle name="Percent 2 2 5" xfId="2541"/>
    <cellStyle name="Percent 2 2 6" xfId="2542"/>
    <cellStyle name="Percent 2 3" xfId="2543"/>
    <cellStyle name="Percent 2 3 2" xfId="2544"/>
    <cellStyle name="Percent 2 3 2 2" xfId="2545"/>
    <cellStyle name="Percent 2 4" xfId="2546"/>
    <cellStyle name="Percent 2 5" xfId="2547"/>
    <cellStyle name="Percent 2 6" xfId="2548"/>
    <cellStyle name="Percent 2 7" xfId="2549"/>
    <cellStyle name="Percent 3" xfId="2550"/>
    <cellStyle name="Percent 3 2" xfId="2551"/>
    <cellStyle name="Percent 4" xfId="2552"/>
    <cellStyle name="Percent 4 2" xfId="2553"/>
    <cellStyle name="Percent 4 2 2" xfId="2554"/>
    <cellStyle name="Percent 5" xfId="2555"/>
    <cellStyle name="Percent 5 2" xfId="2556"/>
    <cellStyle name="Percent 5 2 2" xfId="2557"/>
    <cellStyle name="Percent 5 2 3" xfId="2558"/>
    <cellStyle name="Percent 5 2 4" xfId="2559"/>
    <cellStyle name="Percent 5 2 5" xfId="2560"/>
    <cellStyle name="Percent 5 2 6" xfId="2561"/>
    <cellStyle name="Percent 5 2 6 2" xfId="2562"/>
    <cellStyle name="Percent 5 3" xfId="2563"/>
    <cellStyle name="Percent 5 4" xfId="2564"/>
    <cellStyle name="Percent 5 5" xfId="2565"/>
    <cellStyle name="Percent 6" xfId="2566"/>
    <cellStyle name="Percent 6 2" xfId="2567"/>
    <cellStyle name="Percent 7" xfId="2568"/>
    <cellStyle name="Percent 7 2" xfId="2569"/>
    <cellStyle name="Percent 7 2 2" xfId="2570"/>
    <cellStyle name="Percent 7 3" xfId="2571"/>
    <cellStyle name="Percent 8" xfId="2572"/>
    <cellStyle name="Percent 9" xfId="2573"/>
    <cellStyle name="Percent 9 2" xfId="2574"/>
    <cellStyle name="PrePop Currency (0)" xfId="2575"/>
    <cellStyle name="PrePop Currency (0) 2" xfId="2576"/>
    <cellStyle name="PrePop Currency (2)" xfId="2577"/>
    <cellStyle name="PrePop Currency (2) 2" xfId="2578"/>
    <cellStyle name="PrePop Units (0)" xfId="2579"/>
    <cellStyle name="PrePop Units (0) 2" xfId="2580"/>
    <cellStyle name="PrePop Units (1)" xfId="2581"/>
    <cellStyle name="PrePop Units (1) 2" xfId="2582"/>
    <cellStyle name="PrePop Units (2)" xfId="2583"/>
    <cellStyle name="PrePop Units (2) 2" xfId="2584"/>
    <cellStyle name="Reset range style to defaults" xfId="2585"/>
    <cellStyle name="RevList" xfId="2586"/>
    <cellStyle name="sbt2" xfId="2587"/>
    <cellStyle name="sbt2 2" xfId="2588"/>
    <cellStyle name="subt1" xfId="2589"/>
    <cellStyle name="subt1 2" xfId="2590"/>
    <cellStyle name="Subtotal" xfId="2591"/>
    <cellStyle name="Text Indent A" xfId="2592"/>
    <cellStyle name="Text Indent B" xfId="2593"/>
    <cellStyle name="Text Indent B 2" xfId="2594"/>
    <cellStyle name="Text Indent C" xfId="2595"/>
    <cellStyle name="Text Indent C 2" xfId="2596"/>
    <cellStyle name="TIGA" xfId="2597"/>
    <cellStyle name="Title" xfId="2598" builtinId="15" customBuiltin="1"/>
    <cellStyle name="Title 10" xfId="2599"/>
    <cellStyle name="Title 11" xfId="2600"/>
    <cellStyle name="Title 12" xfId="2601"/>
    <cellStyle name="Title 13" xfId="2602"/>
    <cellStyle name="Title 14" xfId="2603"/>
    <cellStyle name="Title 15" xfId="2604"/>
    <cellStyle name="Title 16" xfId="2605"/>
    <cellStyle name="Title 2" xfId="2606"/>
    <cellStyle name="Title 2 2" xfId="2607"/>
    <cellStyle name="Title 2 3" xfId="2608"/>
    <cellStyle name="Title 3" xfId="2609"/>
    <cellStyle name="Title 4" xfId="2610"/>
    <cellStyle name="Title 5" xfId="2611"/>
    <cellStyle name="Title 6" xfId="2612"/>
    <cellStyle name="Title 7" xfId="2613"/>
    <cellStyle name="Title 8" xfId="2614"/>
    <cellStyle name="Title 9" xfId="2615"/>
    <cellStyle name="Total" xfId="2616" builtinId="25" customBuiltin="1"/>
    <cellStyle name="Total 10" xfId="2617"/>
    <cellStyle name="Total 10 2" xfId="2618"/>
    <cellStyle name="Total 11" xfId="2619"/>
    <cellStyle name="Total 11 2" xfId="2620"/>
    <cellStyle name="Total 12" xfId="2621"/>
    <cellStyle name="Total 12 2" xfId="2622"/>
    <cellStyle name="Total 13" xfId="2623"/>
    <cellStyle name="Total 13 2" xfId="2624"/>
    <cellStyle name="Total 14" xfId="2625"/>
    <cellStyle name="Total 14 2" xfId="2626"/>
    <cellStyle name="Total 15" xfId="2627"/>
    <cellStyle name="Total 15 2" xfId="2628"/>
    <cellStyle name="Total 16" xfId="2629"/>
    <cellStyle name="Total 16 2" xfId="2630"/>
    <cellStyle name="Total 2" xfId="2631"/>
    <cellStyle name="Total 2 2" xfId="2632"/>
    <cellStyle name="Total 2 2 2" xfId="2633"/>
    <cellStyle name="Total 2 3" xfId="2634"/>
    <cellStyle name="Total 2 3 2" xfId="2635"/>
    <cellStyle name="Total 2 4" xfId="2636"/>
    <cellStyle name="Total 3" xfId="2637"/>
    <cellStyle name="Total 3 2" xfId="2638"/>
    <cellStyle name="Total 4" xfId="2639"/>
    <cellStyle name="Total 4 2" xfId="2640"/>
    <cellStyle name="Total 5" xfId="2641"/>
    <cellStyle name="Total 5 2" xfId="2642"/>
    <cellStyle name="Total 6" xfId="2643"/>
    <cellStyle name="Total 6 2" xfId="2644"/>
    <cellStyle name="Total 7" xfId="2645"/>
    <cellStyle name="Total 7 2" xfId="2646"/>
    <cellStyle name="Total 8" xfId="2647"/>
    <cellStyle name="Total 8 2" xfId="2648"/>
    <cellStyle name="Total 9" xfId="2649"/>
    <cellStyle name="Total 9 2" xfId="2650"/>
    <cellStyle name="Warning Text" xfId="2651" builtinId="11" customBuiltin="1"/>
    <cellStyle name="Warning Text 10" xfId="2652"/>
    <cellStyle name="Warning Text 11" xfId="2653"/>
    <cellStyle name="Warning Text 12" xfId="2654"/>
    <cellStyle name="Warning Text 13" xfId="2655"/>
    <cellStyle name="Warning Text 14" xfId="2656"/>
    <cellStyle name="Warning Text 15" xfId="2657"/>
    <cellStyle name="Warning Text 16" xfId="2658"/>
    <cellStyle name="Warning Text 2" xfId="2659"/>
    <cellStyle name="Warning Text 2 2" xfId="2660"/>
    <cellStyle name="Warning Text 2 3" xfId="2661"/>
    <cellStyle name="Warning Text 3" xfId="2662"/>
    <cellStyle name="Warning Text 4" xfId="2663"/>
    <cellStyle name="Warning Text 5" xfId="2664"/>
    <cellStyle name="Warning Text 6" xfId="2665"/>
    <cellStyle name="Warning Text 7" xfId="2666"/>
    <cellStyle name="Warning Text 8" xfId="2667"/>
    <cellStyle name="Warning Text 9" xfId="2668"/>
  </cellStyles>
  <dxfs count="5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24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12" Type="http://schemas.openxmlformats.org/officeDocument/2006/relationships/image" Target="../media/image23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11" Type="http://schemas.openxmlformats.org/officeDocument/2006/relationships/image" Target="../media/image22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2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96923A6-A089-4004-8EBE-FE19DF037741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2477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56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176894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57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276280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698646" y="151728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339588</xdr:colOff>
      <xdr:row>24</xdr:row>
      <xdr:rowOff>8283</xdr:rowOff>
    </xdr:from>
    <xdr:to>
      <xdr:col>14</xdr:col>
      <xdr:colOff>314739</xdr:colOff>
      <xdr:row>24</xdr:row>
      <xdr:rowOff>8283</xdr:rowOff>
    </xdr:to>
    <xdr:cxnSp macro="">
      <xdr:nvCxnSpPr>
        <xdr:cNvPr id="449" name="Straight Connector 448"/>
        <xdr:cNvCxnSpPr/>
      </xdr:nvCxnSpPr>
      <xdr:spPr>
        <a:xfrm flipH="1">
          <a:off x="3702327" y="3752022"/>
          <a:ext cx="1499151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270401</xdr:colOff>
      <xdr:row>22</xdr:row>
      <xdr:rowOff>22082</xdr:rowOff>
    </xdr:from>
    <xdr:to>
      <xdr:col>18</xdr:col>
      <xdr:colOff>306454</xdr:colOff>
      <xdr:row>22</xdr:row>
      <xdr:rowOff>22082</xdr:rowOff>
    </xdr:to>
    <xdr:sp macro="" textlink="">
      <xdr:nvSpPr>
        <xdr:cNvPr id="104" name="Freeform 103"/>
        <xdr:cNvSpPr/>
      </xdr:nvSpPr>
      <xdr:spPr>
        <a:xfrm flipH="1">
          <a:off x="2490140" y="3467647"/>
          <a:ext cx="4227053" cy="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359086</xdr:colOff>
      <xdr:row>24</xdr:row>
      <xdr:rowOff>128865</xdr:rowOff>
    </xdr:from>
    <xdr:to>
      <xdr:col>16</xdr:col>
      <xdr:colOff>100854</xdr:colOff>
      <xdr:row>28</xdr:row>
      <xdr:rowOff>56029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D06C4CAD-8DC7-400B-A071-691CFCE22186}"/>
            </a:ext>
          </a:extLst>
        </xdr:cNvPr>
        <xdr:cNvSpPr txBox="1"/>
      </xdr:nvSpPr>
      <xdr:spPr>
        <a:xfrm>
          <a:off x="4863851" y="4006100"/>
          <a:ext cx="884768" cy="55469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900">
              <a:solidFill>
                <a:srgbClr val="FF0000"/>
              </a:solidFill>
            </a:rPr>
            <a:t>SAHONO 2,2 - 33 KVA</a:t>
          </a:r>
        </a:p>
      </xdr:txBody>
    </xdr:sp>
    <xdr:clientData/>
  </xdr:twoCellAnchor>
  <xdr:twoCellAnchor>
    <xdr:from>
      <xdr:col>25</xdr:col>
      <xdr:colOff>377880</xdr:colOff>
      <xdr:row>5</xdr:row>
      <xdr:rowOff>11205</xdr:rowOff>
    </xdr:from>
    <xdr:to>
      <xdr:col>29</xdr:col>
      <xdr:colOff>302806</xdr:colOff>
      <xdr:row>19</xdr:row>
      <xdr:rowOff>13819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3272FCED-27AC-4666-B493-368E935D7FE8}"/>
            </a:ext>
          </a:extLst>
        </xdr:cNvPr>
        <xdr:cNvGrpSpPr/>
      </xdr:nvGrpSpPr>
      <xdr:grpSpPr>
        <a:xfrm>
          <a:off x="9483780" y="792255"/>
          <a:ext cx="1506076" cy="2260039"/>
          <a:chOff x="9713886" y="808452"/>
          <a:chExt cx="1342558" cy="1766630"/>
        </a:xfrm>
      </xdr:grpSpPr>
      <xdr:grpSp>
        <xdr:nvGrpSpPr>
          <xdr:cNvPr id="339" name="Group 13">
            <a:extLst>
              <a:ext uri="{FF2B5EF4-FFF2-40B4-BE49-F238E27FC236}">
                <a16:creationId xmlns:a16="http://schemas.microsoft.com/office/drawing/2014/main" id="{A0059BBC-E168-4487-ABCB-F2C36979501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398" name="Oval 1">
              <a:extLst>
                <a:ext uri="{FF2B5EF4-FFF2-40B4-BE49-F238E27FC236}">
                  <a16:creationId xmlns:a16="http://schemas.microsoft.com/office/drawing/2014/main" id="{EE2C7EA2-736A-4B0C-8CE9-D78B960BEE9D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9" name="Straight Connector 3">
              <a:extLst>
                <a:ext uri="{FF2B5EF4-FFF2-40B4-BE49-F238E27FC236}">
                  <a16:creationId xmlns:a16="http://schemas.microsoft.com/office/drawing/2014/main" id="{F9DD5BB1-B664-43CD-A2DF-F9AC8EA3B169}"/>
                </a:ext>
              </a:extLst>
            </xdr:cNvPr>
            <xdr:cNvCxnSpPr>
              <a:stCxn id="355" idx="1"/>
              <a:endCxn id="35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0" name="Straight Connector 7">
              <a:extLst>
                <a:ext uri="{FF2B5EF4-FFF2-40B4-BE49-F238E27FC236}">
                  <a16:creationId xmlns:a16="http://schemas.microsoft.com/office/drawing/2014/main" id="{310D98A3-A077-48BD-9D71-F32C25DA0881}"/>
                </a:ext>
              </a:extLst>
            </xdr:cNvPr>
            <xdr:cNvCxnSpPr>
              <a:stCxn id="355" idx="3"/>
              <a:endCxn id="35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0" name="Oval 339">
            <a:extLst>
              <a:ext uri="{FF2B5EF4-FFF2-40B4-BE49-F238E27FC236}">
                <a16:creationId xmlns:a16="http://schemas.microsoft.com/office/drawing/2014/main" id="{B0631DF8-7DDC-40E5-93B3-C7A05F661C1F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41" name="Group 340">
            <a:extLst>
              <a:ext uri="{FF2B5EF4-FFF2-40B4-BE49-F238E27FC236}">
                <a16:creationId xmlns:a16="http://schemas.microsoft.com/office/drawing/2014/main" id="{F221FAA8-24B8-49F6-8073-8C14EDBFBA93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395" name="Oval 394">
              <a:extLst>
                <a:ext uri="{FF2B5EF4-FFF2-40B4-BE49-F238E27FC236}">
                  <a16:creationId xmlns:a16="http://schemas.microsoft.com/office/drawing/2014/main" id="{008C3D79-3222-4BCC-A712-84D331EDD152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6" name="Straight Connector 395">
              <a:extLst>
                <a:ext uri="{FF2B5EF4-FFF2-40B4-BE49-F238E27FC236}">
                  <a16:creationId xmlns:a16="http://schemas.microsoft.com/office/drawing/2014/main" id="{4F57EC5B-A8B2-4683-8087-938FA0247EA4}"/>
                </a:ext>
              </a:extLst>
            </xdr:cNvPr>
            <xdr:cNvCxnSpPr>
              <a:stCxn id="395" idx="1"/>
              <a:endCxn id="39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Straight Connector 396">
              <a:extLst>
                <a:ext uri="{FF2B5EF4-FFF2-40B4-BE49-F238E27FC236}">
                  <a16:creationId xmlns:a16="http://schemas.microsoft.com/office/drawing/2014/main" id="{D6651655-D6B1-49C9-8CC1-8942D2467267}"/>
                </a:ext>
              </a:extLst>
            </xdr:cNvPr>
            <xdr:cNvCxnSpPr>
              <a:stCxn id="395" idx="3"/>
              <a:endCxn id="39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2" name="Oval 341">
            <a:extLst>
              <a:ext uri="{FF2B5EF4-FFF2-40B4-BE49-F238E27FC236}">
                <a16:creationId xmlns:a16="http://schemas.microsoft.com/office/drawing/2014/main" id="{E18DEDF3-0006-4F74-9AFC-B7EA89370968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2C2C62A0-A880-48E4-B25A-447657578BDC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EBD1BF7F-1418-43C3-9EFF-89A9A7204DF6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4E2637C5-E075-4737-B973-F39E412BB726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" name="Straight Connector 345">
            <a:extLst>
              <a:ext uri="{FF2B5EF4-FFF2-40B4-BE49-F238E27FC236}">
                <a16:creationId xmlns:a16="http://schemas.microsoft.com/office/drawing/2014/main" id="{0076E6E7-E71B-419E-A93A-DD139456B10A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E1BF1193-D79A-45D6-9074-FA1C5CC3FFC5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4BB021E1-8B0D-4D8B-B2A7-9C2CD3625A5A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7D9E4838-0E93-44B5-ACA8-DECA42501435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F96A8F58-456E-4AA5-86BF-3D1EF065A123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87279DA1-A869-45D3-A7E1-885675B40EA8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351">
            <a:extLst>
              <a:ext uri="{FF2B5EF4-FFF2-40B4-BE49-F238E27FC236}">
                <a16:creationId xmlns:a16="http://schemas.microsoft.com/office/drawing/2014/main" id="{B35D657E-AC79-4E25-93B0-EDFF48F54BDC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FC2CF546-D08D-45EF-98B9-F5D1660E4A1A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D623DA68-6CAB-43D3-A8A4-CE459A04AD93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Connector 50">
            <a:extLst>
              <a:ext uri="{FF2B5EF4-FFF2-40B4-BE49-F238E27FC236}">
                <a16:creationId xmlns:a16="http://schemas.microsoft.com/office/drawing/2014/main" id="{A37D3E54-E71C-4AE2-B09B-9E1B0F118C8D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D9124D4C-9445-47C6-8B83-EA6960C6C8AC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52">
            <a:extLst>
              <a:ext uri="{FF2B5EF4-FFF2-40B4-BE49-F238E27FC236}">
                <a16:creationId xmlns:a16="http://schemas.microsoft.com/office/drawing/2014/main" id="{5F4CF603-728D-489A-8737-2D61FBDC67E7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357">
            <a:extLst>
              <a:ext uri="{FF2B5EF4-FFF2-40B4-BE49-F238E27FC236}">
                <a16:creationId xmlns:a16="http://schemas.microsoft.com/office/drawing/2014/main" id="{F9D4E4D7-D856-469D-8E67-6B6BD60CAE0D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Straight Connector 358">
            <a:extLst>
              <a:ext uri="{FF2B5EF4-FFF2-40B4-BE49-F238E27FC236}">
                <a16:creationId xmlns:a16="http://schemas.microsoft.com/office/drawing/2014/main" id="{E8D5E050-6E4E-41D9-9ADA-1995EE864A2E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Straight Connector 359">
            <a:extLst>
              <a:ext uri="{FF2B5EF4-FFF2-40B4-BE49-F238E27FC236}">
                <a16:creationId xmlns:a16="http://schemas.microsoft.com/office/drawing/2014/main" id="{C634EF6E-3FD6-4142-B474-9E9047757181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360">
            <a:extLst>
              <a:ext uri="{FF2B5EF4-FFF2-40B4-BE49-F238E27FC236}">
                <a16:creationId xmlns:a16="http://schemas.microsoft.com/office/drawing/2014/main" id="{ECD67FCE-9647-411D-858A-468474613258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3EF1BFD8-8D77-4962-B838-FDC261702834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Connector 362">
            <a:extLst>
              <a:ext uri="{FF2B5EF4-FFF2-40B4-BE49-F238E27FC236}">
                <a16:creationId xmlns:a16="http://schemas.microsoft.com/office/drawing/2014/main" id="{F07231D3-3E45-42E6-8632-401AAC684461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Connector 363">
            <a:extLst>
              <a:ext uri="{FF2B5EF4-FFF2-40B4-BE49-F238E27FC236}">
                <a16:creationId xmlns:a16="http://schemas.microsoft.com/office/drawing/2014/main" id="{91C81B03-E8BA-4603-89F7-79A616328C7F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5" name="Isosceles Triangle 364">
            <a:extLst>
              <a:ext uri="{FF2B5EF4-FFF2-40B4-BE49-F238E27FC236}">
                <a16:creationId xmlns:a16="http://schemas.microsoft.com/office/drawing/2014/main" id="{9FF02A70-B079-4396-A685-0C5272356EE5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6" name="Isosceles Triangle 365">
            <a:extLst>
              <a:ext uri="{FF2B5EF4-FFF2-40B4-BE49-F238E27FC236}">
                <a16:creationId xmlns:a16="http://schemas.microsoft.com/office/drawing/2014/main" id="{C31B0938-312E-4AC4-8FBD-581B448C8B08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67" name="Group 73">
            <a:extLst>
              <a:ext uri="{FF2B5EF4-FFF2-40B4-BE49-F238E27FC236}">
                <a16:creationId xmlns:a16="http://schemas.microsoft.com/office/drawing/2014/main" id="{6D3A4BE7-280D-4003-887E-980F1807F4BD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AC08712B-8469-4FC0-9403-6F89E2DA0AAA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394" name="Straight Connector 393">
              <a:extLst>
                <a:ext uri="{FF2B5EF4-FFF2-40B4-BE49-F238E27FC236}">
                  <a16:creationId xmlns:a16="http://schemas.microsoft.com/office/drawing/2014/main" id="{CF8F09C6-4AE6-4AD9-80BC-6C1F1A3E7FA6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8" name="Group 74">
            <a:extLst>
              <a:ext uri="{FF2B5EF4-FFF2-40B4-BE49-F238E27FC236}">
                <a16:creationId xmlns:a16="http://schemas.microsoft.com/office/drawing/2014/main" id="{E1B3F5F2-C8A4-46D8-B223-210302816F9D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98608E58-5F68-4842-948A-BB4B2B175C4B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24CB6642-F85E-453E-94B6-0F23B4CA4E42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9" name="Group 89">
            <a:extLst>
              <a:ext uri="{FF2B5EF4-FFF2-40B4-BE49-F238E27FC236}">
                <a16:creationId xmlns:a16="http://schemas.microsoft.com/office/drawing/2014/main" id="{49D9216F-9CFD-4216-9200-5B00D24E26AE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7" name="Straight Connector 386">
              <a:extLst>
                <a:ext uri="{FF2B5EF4-FFF2-40B4-BE49-F238E27FC236}">
                  <a16:creationId xmlns:a16="http://schemas.microsoft.com/office/drawing/2014/main" id="{65D87665-C2CB-4A4A-BF62-B6E55DEC736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Straight Connector 79">
              <a:extLst>
                <a:ext uri="{FF2B5EF4-FFF2-40B4-BE49-F238E27FC236}">
                  <a16:creationId xmlns:a16="http://schemas.microsoft.com/office/drawing/2014/main" id="{3078B31A-D4B2-44B4-9865-FA74DB010D25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80">
              <a:extLst>
                <a:ext uri="{FF2B5EF4-FFF2-40B4-BE49-F238E27FC236}">
                  <a16:creationId xmlns:a16="http://schemas.microsoft.com/office/drawing/2014/main" id="{0E80E68C-144D-4936-B91B-4EB1EC2BE643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88">
              <a:extLst>
                <a:ext uri="{FF2B5EF4-FFF2-40B4-BE49-F238E27FC236}">
                  <a16:creationId xmlns:a16="http://schemas.microsoft.com/office/drawing/2014/main" id="{52AAB6B2-674B-4C85-843D-AD2AE1F80CD4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0" name="Group 90">
            <a:extLst>
              <a:ext uri="{FF2B5EF4-FFF2-40B4-BE49-F238E27FC236}">
                <a16:creationId xmlns:a16="http://schemas.microsoft.com/office/drawing/2014/main" id="{28C5169D-ED59-4EAF-9312-EF41B72AF236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3" name="Straight Connector 382">
              <a:extLst>
                <a:ext uri="{FF2B5EF4-FFF2-40B4-BE49-F238E27FC236}">
                  <a16:creationId xmlns:a16="http://schemas.microsoft.com/office/drawing/2014/main" id="{5B5D57D4-E5C1-4B5A-A69A-462BFF6772B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4" name="Straight Connector 383">
              <a:extLst>
                <a:ext uri="{FF2B5EF4-FFF2-40B4-BE49-F238E27FC236}">
                  <a16:creationId xmlns:a16="http://schemas.microsoft.com/office/drawing/2014/main" id="{A6A01F44-C661-4A6D-9B2A-30D5A35E07E5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5" name="Straight Connector 384">
              <a:extLst>
                <a:ext uri="{FF2B5EF4-FFF2-40B4-BE49-F238E27FC236}">
                  <a16:creationId xmlns:a16="http://schemas.microsoft.com/office/drawing/2014/main" id="{ECD6A8F1-D405-4776-AFAF-09BE0BA3AA96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6" name="Straight Connector 385">
              <a:extLst>
                <a:ext uri="{FF2B5EF4-FFF2-40B4-BE49-F238E27FC236}">
                  <a16:creationId xmlns:a16="http://schemas.microsoft.com/office/drawing/2014/main" id="{1CC380E4-E8E2-4AFA-9C75-421DAF64CB2C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71" name="Straight Connector 370">
            <a:extLst>
              <a:ext uri="{FF2B5EF4-FFF2-40B4-BE49-F238E27FC236}">
                <a16:creationId xmlns:a16="http://schemas.microsoft.com/office/drawing/2014/main" id="{34BD92AF-799D-4B62-B4CF-0F866B1989D7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371">
            <a:extLst>
              <a:ext uri="{FF2B5EF4-FFF2-40B4-BE49-F238E27FC236}">
                <a16:creationId xmlns:a16="http://schemas.microsoft.com/office/drawing/2014/main" id="{E7FE6E38-2112-4FFE-9CE5-D7A923CD4722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Arrow Connector 372">
            <a:extLst>
              <a:ext uri="{FF2B5EF4-FFF2-40B4-BE49-F238E27FC236}">
                <a16:creationId xmlns:a16="http://schemas.microsoft.com/office/drawing/2014/main" id="{7C1CBD05-F5A5-453F-8720-D422730BD46C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Arrow Connector 373">
            <a:extLst>
              <a:ext uri="{FF2B5EF4-FFF2-40B4-BE49-F238E27FC236}">
                <a16:creationId xmlns:a16="http://schemas.microsoft.com/office/drawing/2014/main" id="{29B95EA8-4C80-4365-81F2-A45DD0C8019D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5" name="Group 155">
            <a:extLst>
              <a:ext uri="{FF2B5EF4-FFF2-40B4-BE49-F238E27FC236}">
                <a16:creationId xmlns:a16="http://schemas.microsoft.com/office/drawing/2014/main" id="{6A83EADA-EDC3-4872-86B2-539ACFB54D13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380" name="Isosceles Triangle 379">
              <a:extLst>
                <a:ext uri="{FF2B5EF4-FFF2-40B4-BE49-F238E27FC236}">
                  <a16:creationId xmlns:a16="http://schemas.microsoft.com/office/drawing/2014/main" id="{528817BD-B203-453A-B7B9-562EE88671B5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1" name="Isosceles Triangle 380">
              <a:extLst>
                <a:ext uri="{FF2B5EF4-FFF2-40B4-BE49-F238E27FC236}">
                  <a16:creationId xmlns:a16="http://schemas.microsoft.com/office/drawing/2014/main" id="{92184D22-5DB8-41B4-A0F8-26D741AB8135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2" name="Isosceles Triangle 381">
              <a:extLst>
                <a:ext uri="{FF2B5EF4-FFF2-40B4-BE49-F238E27FC236}">
                  <a16:creationId xmlns:a16="http://schemas.microsoft.com/office/drawing/2014/main" id="{F2A6AE2C-2F5B-4CA1-9FBE-764261485F79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76" name="Group 134">
            <a:extLst>
              <a:ext uri="{FF2B5EF4-FFF2-40B4-BE49-F238E27FC236}">
                <a16:creationId xmlns:a16="http://schemas.microsoft.com/office/drawing/2014/main" id="{A868FBC8-B2A3-488E-AF24-23545CA3CA5C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377" name="Isosceles Triangle 376">
              <a:extLst>
                <a:ext uri="{FF2B5EF4-FFF2-40B4-BE49-F238E27FC236}">
                  <a16:creationId xmlns:a16="http://schemas.microsoft.com/office/drawing/2014/main" id="{46F851E5-AE7D-422A-BD62-FE47FEFA5BEE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8" name="Isosceles Triangle 377">
              <a:extLst>
                <a:ext uri="{FF2B5EF4-FFF2-40B4-BE49-F238E27FC236}">
                  <a16:creationId xmlns:a16="http://schemas.microsoft.com/office/drawing/2014/main" id="{59ECA33C-C0C7-4289-8D28-BD84BC15E278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9" name="Isosceles Triangle 378">
              <a:extLst>
                <a:ext uri="{FF2B5EF4-FFF2-40B4-BE49-F238E27FC236}">
                  <a16:creationId xmlns:a16="http://schemas.microsoft.com/office/drawing/2014/main" id="{2DA64D0B-E1DC-47CF-8B04-340B63D67962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196104</xdr:colOff>
      <xdr:row>18</xdr:row>
      <xdr:rowOff>67271</xdr:rowOff>
    </xdr:from>
    <xdr:to>
      <xdr:col>27</xdr:col>
      <xdr:colOff>8454</xdr:colOff>
      <xdr:row>19</xdr:row>
      <xdr:rowOff>142188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6A9C061F-BAF8-40E3-A7B7-F32944E96D9A}"/>
            </a:ext>
          </a:extLst>
        </xdr:cNvPr>
        <xdr:cNvGrpSpPr/>
      </xdr:nvGrpSpPr>
      <xdr:grpSpPr>
        <a:xfrm>
          <a:off x="9683004" y="2953346"/>
          <a:ext cx="250500" cy="227317"/>
          <a:chOff x="11040342" y="3026321"/>
          <a:chExt cx="251113" cy="183360"/>
        </a:xfrm>
      </xdr:grpSpPr>
      <xdr:sp macro="" textlink="">
        <xdr:nvSpPr>
          <xdr:cNvPr id="402" name="Freeform 198">
            <a:extLst>
              <a:ext uri="{FF2B5EF4-FFF2-40B4-BE49-F238E27FC236}">
                <a16:creationId xmlns:a16="http://schemas.microsoft.com/office/drawing/2014/main" id="{76DA0981-41FC-41A2-9C3A-814043EFC686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3" name="Straight Connector 88">
            <a:extLst>
              <a:ext uri="{FF2B5EF4-FFF2-40B4-BE49-F238E27FC236}">
                <a16:creationId xmlns:a16="http://schemas.microsoft.com/office/drawing/2014/main" id="{5C49DBAA-0FCA-4992-976B-3A1C2BD352BC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160090</xdr:colOff>
      <xdr:row>18</xdr:row>
      <xdr:rowOff>16437</xdr:rowOff>
    </xdr:from>
    <xdr:to>
      <xdr:col>29</xdr:col>
      <xdr:colOff>30203</xdr:colOff>
      <xdr:row>19</xdr:row>
      <xdr:rowOff>91354</xdr:rowOff>
    </xdr:to>
    <xdr:grpSp>
      <xdr:nvGrpSpPr>
        <xdr:cNvPr id="404" name="Group 403">
          <a:extLst>
            <a:ext uri="{FF2B5EF4-FFF2-40B4-BE49-F238E27FC236}">
              <a16:creationId xmlns:a16="http://schemas.microsoft.com/office/drawing/2014/main" id="{AAEA0AA3-C350-4668-9361-594DF9C5A7FA}"/>
            </a:ext>
          </a:extLst>
        </xdr:cNvPr>
        <xdr:cNvGrpSpPr/>
      </xdr:nvGrpSpPr>
      <xdr:grpSpPr>
        <a:xfrm>
          <a:off x="10466140" y="2902512"/>
          <a:ext cx="251113" cy="227317"/>
          <a:chOff x="11040342" y="3026321"/>
          <a:chExt cx="251113" cy="183360"/>
        </a:xfrm>
      </xdr:grpSpPr>
      <xdr:sp macro="" textlink="">
        <xdr:nvSpPr>
          <xdr:cNvPr id="405" name="Freeform 201">
            <a:extLst>
              <a:ext uri="{FF2B5EF4-FFF2-40B4-BE49-F238E27FC236}">
                <a16:creationId xmlns:a16="http://schemas.microsoft.com/office/drawing/2014/main" id="{40355B87-24C1-41B0-BD2C-8D1B577CDBEC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6" name="Straight Connector 88">
            <a:extLst>
              <a:ext uri="{FF2B5EF4-FFF2-40B4-BE49-F238E27FC236}">
                <a16:creationId xmlns:a16="http://schemas.microsoft.com/office/drawing/2014/main" id="{60303581-CE23-44FB-8B70-C2CEBD5F138D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167114</xdr:colOff>
      <xdr:row>27</xdr:row>
      <xdr:rowOff>126019</xdr:rowOff>
    </xdr:from>
    <xdr:to>
      <xdr:col>13</xdr:col>
      <xdr:colOff>133497</xdr:colOff>
      <xdr:row>32</xdr:row>
      <xdr:rowOff>35079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98512AD-A64E-4D71-A604-BECCE0792AB1}"/>
            </a:ext>
          </a:extLst>
        </xdr:cNvPr>
        <xdr:cNvSpPr txBox="1"/>
      </xdr:nvSpPr>
      <xdr:spPr>
        <a:xfrm>
          <a:off x="3529853" y="4317019"/>
          <a:ext cx="1109383" cy="64621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PWI7 K2-28/143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1 CG 312 50 KVA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2 CM2-11M</a:t>
          </a: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100853</xdr:colOff>
      <xdr:row>24</xdr:row>
      <xdr:rowOff>145678</xdr:rowOff>
    </xdr:from>
    <xdr:to>
      <xdr:col>12</xdr:col>
      <xdr:colOff>232835</xdr:colOff>
      <xdr:row>25</xdr:row>
      <xdr:rowOff>131356</xdr:rowOff>
    </xdr:to>
    <xdr:sp macro="" textlink="">
      <xdr:nvSpPr>
        <xdr:cNvPr id="460" name="Isosceles Triangle 459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4224618" y="4022913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354105</xdr:colOff>
      <xdr:row>24</xdr:row>
      <xdr:rowOff>129990</xdr:rowOff>
    </xdr:from>
    <xdr:to>
      <xdr:col>12</xdr:col>
      <xdr:colOff>105087</xdr:colOff>
      <xdr:row>25</xdr:row>
      <xdr:rowOff>115668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4096870" y="4007225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24650</xdr:colOff>
      <xdr:row>25</xdr:row>
      <xdr:rowOff>2241</xdr:rowOff>
    </xdr:from>
    <xdr:to>
      <xdr:col>12</xdr:col>
      <xdr:colOff>156632</xdr:colOff>
      <xdr:row>25</xdr:row>
      <xdr:rowOff>144802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4148415" y="4036359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140028</xdr:colOff>
      <xdr:row>23</xdr:row>
      <xdr:rowOff>105736</xdr:rowOff>
    </xdr:from>
    <xdr:to>
      <xdr:col>12</xdr:col>
      <xdr:colOff>292428</xdr:colOff>
      <xdr:row>24</xdr:row>
      <xdr:rowOff>86806</xdr:rowOff>
    </xdr:to>
    <xdr:grpSp>
      <xdr:nvGrpSpPr>
        <xdr:cNvPr id="106" name="Group 2">
          <a:extLst>
            <a:ext uri="{FF2B5EF4-FFF2-40B4-BE49-F238E27FC236}">
              <a16:creationId xmlns:a16="http://schemas.microsoft.com/office/drawing/2014/main" id="{EDEB37EC-F040-45C9-A10F-922FD56CB447}"/>
            </a:ext>
          </a:extLst>
        </xdr:cNvPr>
        <xdr:cNvGrpSpPr>
          <a:grpSpLocks/>
        </xdr:cNvGrpSpPr>
      </xdr:nvGrpSpPr>
      <xdr:grpSpPr bwMode="auto">
        <a:xfrm>
          <a:off x="4254828" y="3753811"/>
          <a:ext cx="152400" cy="133470"/>
          <a:chOff x="3725636" y="1945820"/>
          <a:chExt cx="153760" cy="144237"/>
        </a:xfrm>
        <a:noFill/>
      </xdr:grpSpPr>
      <xdr:sp macro="" textlink="">
        <xdr:nvSpPr>
          <xdr:cNvPr id="107" name="Oval 106">
            <a:extLst>
              <a:ext uri="{FF2B5EF4-FFF2-40B4-BE49-F238E27FC236}">
                <a16:creationId xmlns:a16="http://schemas.microsoft.com/office/drawing/2014/main" id="{9C44747E-FE8C-4A0D-A534-F863A9D20E0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5EA0C469-CC45-4B77-BFA7-ED7C555E6FAA}"/>
              </a:ext>
            </a:extLst>
          </xdr:cNvPr>
          <xdr:cNvCxnSpPr>
            <a:stCxn id="107" idx="1"/>
            <a:endCxn id="10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B59F11DC-ACF8-44D4-A2AF-FDE9F9B9F2E3}"/>
              </a:ext>
            </a:extLst>
          </xdr:cNvPr>
          <xdr:cNvCxnSpPr>
            <a:stCxn id="107" idx="3"/>
            <a:endCxn id="10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56031</xdr:colOff>
      <xdr:row>24</xdr:row>
      <xdr:rowOff>112059</xdr:rowOff>
    </xdr:from>
    <xdr:to>
      <xdr:col>13</xdr:col>
      <xdr:colOff>176347</xdr:colOff>
      <xdr:row>25</xdr:row>
      <xdr:rowOff>63890</xdr:rowOff>
    </xdr:to>
    <xdr:grpSp>
      <xdr:nvGrpSpPr>
        <xdr:cNvPr id="150" name="Group 149"/>
        <xdr:cNvGrpSpPr/>
      </xdr:nvGrpSpPr>
      <xdr:grpSpPr>
        <a:xfrm>
          <a:off x="4551831" y="3912534"/>
          <a:ext cx="120316" cy="104231"/>
          <a:chOff x="4552393" y="5147729"/>
          <a:chExt cx="228791" cy="193248"/>
        </a:xfrm>
      </xdr:grpSpPr>
      <xdr:cxnSp macro="">
        <xdr:nvCxnSpPr>
          <xdr:cNvPr id="151" name="Straight Connector 150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268941</xdr:colOff>
      <xdr:row>24</xdr:row>
      <xdr:rowOff>44824</xdr:rowOff>
    </xdr:from>
    <xdr:to>
      <xdr:col>13</xdr:col>
      <xdr:colOff>347382</xdr:colOff>
      <xdr:row>25</xdr:row>
      <xdr:rowOff>123265</xdr:rowOff>
    </xdr:to>
    <xdr:cxnSp macro="">
      <xdr:nvCxnSpPr>
        <xdr:cNvPr id="160" name="Straight Connector 159"/>
        <xdr:cNvCxnSpPr/>
      </xdr:nvCxnSpPr>
      <xdr:spPr>
        <a:xfrm>
          <a:off x="4392706" y="3922059"/>
          <a:ext cx="459441" cy="23532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kinerja%20PMT%20trip/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-Presentasi2004/2005formnewrev2/2005newformrev2/RKAP2005%20UNIT/TM1/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>
        <row r="5">
          <cell r="B5" t="str">
            <v>FEEDER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83">
          <cell r="B83">
            <v>2008</v>
          </cell>
        </row>
      </sheetData>
      <sheetData sheetId="14">
        <row r="83">
          <cell r="B83">
            <v>2008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>
        <row r="5">
          <cell r="A5" t="str">
            <v>A</v>
          </cell>
        </row>
      </sheetData>
      <sheetData sheetId="16">
        <row r="5">
          <cell r="A5" t="str">
            <v>A</v>
          </cell>
        </row>
      </sheetData>
      <sheetData sheetId="17"/>
      <sheetData sheetId="18">
        <row r="5">
          <cell r="A5" t="str">
            <v>A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F3" sqref="F3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9.42578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1" t="s">
        <v>1134</v>
      </c>
      <c r="C4" s="521"/>
      <c r="D4" s="521"/>
      <c r="E4" s="521"/>
      <c r="F4" s="521"/>
      <c r="G4" s="521"/>
      <c r="H4" s="521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513">
        <v>44995</v>
      </c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2" t="s">
        <v>0</v>
      </c>
      <c r="C7" s="522" t="s">
        <v>1</v>
      </c>
      <c r="D7" s="523" t="s">
        <v>42</v>
      </c>
      <c r="E7" s="523" t="s">
        <v>43</v>
      </c>
      <c r="F7" s="523" t="s">
        <v>1135</v>
      </c>
      <c r="G7" s="524" t="s">
        <v>41</v>
      </c>
      <c r="H7" s="520" t="s">
        <v>1042</v>
      </c>
      <c r="I7" s="520" t="s">
        <v>1137</v>
      </c>
      <c r="J7" s="520" t="s">
        <v>1026</v>
      </c>
      <c r="K7" s="514" t="s">
        <v>1024</v>
      </c>
      <c r="L7" s="515"/>
    </row>
    <row r="8" spans="1:12" ht="15" customHeight="1">
      <c r="B8" s="522"/>
      <c r="C8" s="522"/>
      <c r="D8" s="523"/>
      <c r="E8" s="523"/>
      <c r="F8" s="523"/>
      <c r="G8" s="524"/>
      <c r="H8" s="520"/>
      <c r="I8" s="520"/>
      <c r="J8" s="520"/>
      <c r="K8" s="516"/>
      <c r="L8" s="517"/>
    </row>
    <row r="9" spans="1:12" ht="15" customHeight="1">
      <c r="B9" s="522"/>
      <c r="C9" s="522"/>
      <c r="D9" s="523"/>
      <c r="E9" s="523"/>
      <c r="F9" s="523"/>
      <c r="G9" s="524"/>
      <c r="H9" s="520"/>
      <c r="I9" s="520"/>
      <c r="J9" s="520"/>
      <c r="K9" s="518"/>
      <c r="L9" s="519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5(80) A; kls 1 (Pengukuran Langsung)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1427400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Langsung Daya 33 kVA MCCB 50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3564900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50 kVA YNyn0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Bh</v>
      </c>
      <c r="F14" s="138">
        <f t="shared" ca="1" si="2"/>
        <v>1</v>
      </c>
      <c r="G14" s="41">
        <f ca="1">IF(ISERROR(OFFSET('HARGA SATUAN'!$I$6,MATCH(C14,'HARGA SATUAN'!$C$7:$C$1492,0),0)),"",OFFSET('HARGA SATUAN'!$I$6,MATCH(C14,'HARGA SATUAN'!$C$7:$C$1492,0),0))</f>
        <v>42757200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Bh</v>
      </c>
      <c r="F15" s="138">
        <f t="shared" ca="1" si="2"/>
        <v>3</v>
      </c>
      <c r="G15" s="41">
        <f ca="1">IF(ISERROR(OFFSET('HARGA SATUAN'!$I$6,MATCH(C15,'HARGA SATUAN'!$C$7:$C$1492,0),0)),"",OFFSET('HARGA SATUAN'!$I$6,MATCH(C15,'HARGA SATUAN'!$C$7:$C$1492,0),0))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38">
        <f t="shared" ca="1" si="2"/>
        <v>3</v>
      </c>
      <c r="G16" s="41">
        <f ca="1">IF(ISERROR(OFFSET('HARGA SATUAN'!$I$6,MATCH(C16,'HARGA SATUAN'!$C$7:$C$1492,0),0)),"",OFFSET('HARGA SATUAN'!$I$6,MATCH(C16,'HARGA SATUAN'!$C$7:$C$1492,0),0))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AAAC 70 mm²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Mtr</v>
      </c>
      <c r="F17" s="138">
        <f t="shared" ca="1" si="2"/>
        <v>9</v>
      </c>
      <c r="G17" s="41">
        <f ca="1">IF(ISERROR(OFFSET('HARGA SATUAN'!$I$6,MATCH(C17,'HARGA SATUAN'!$C$7:$C$1492,0),0)),"",OFFSET('HARGA SATUAN'!$I$6,MATCH(C17,'HARGA SATUAN'!$C$7:$C$1492,0),0))</f>
        <v>14200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Modem 3G/4G</v>
      </c>
      <c r="D18" s="101" t="str">
        <f ca="1">IF(ISERROR(OFFSET('HARGA SATUAN'!$D$6,MATCH(C18,'HARGA SATUAN'!$C$7:$C$1492,0),0)),"",OFFSET('HARGA SATUAN'!$D$6,MATCH(C18,'HARGA SATUAN'!$C$7:$C$1492,0),0))</f>
        <v>HDW</v>
      </c>
      <c r="E18" s="101" t="str">
        <f ca="1">IF(B18="+","Unit",IF(ISERROR(OFFSET('HARGA SATUAN'!$E$6,MATCH(C18,'HARGA SATUAN'!$C$7:$C$1492,0),0)),"",OFFSET('HARGA SATUAN'!$E$6,MATCH(C18,'HARGA SATUAN'!$C$7:$C$1492,0),0)))</f>
        <v>Unit</v>
      </c>
      <c r="F18" s="138">
        <f t="shared" ca="1" si="2"/>
        <v>1</v>
      </c>
      <c r="G18" s="41">
        <f ca="1">IF(ISERROR(OFFSET('HARGA SATUAN'!$I$6,MATCH(C18,'HARGA SATUAN'!$C$7:$C$1492,0),0)),"",OFFSET('HARGA SATUAN'!$I$6,MATCH(C18,'HARGA SATUAN'!$C$7:$C$1492,0),0))</f>
        <v>1113900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SUMIFS(RAB!$F$14:$F$59,RAB!$C$14:$C$59,C714)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SUMIFS(RAB!$F$14:$F$59,RAB!$C$14:$C$59,C715)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SUMIFS(RAB!$F$14:$F$59,RAB!$C$14:$C$59,C716)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SUMIFS(RAB!$F$14:$F$59,RAB!$C$14:$C$59,C717)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SUMIFS(RAB!$F$14:$F$59,RAB!$C$14:$C$59,C718)</f>
        <v>1</v>
      </c>
      <c r="E718" s="26">
        <f t="shared" ca="1" si="33"/>
        <v>1</v>
      </c>
      <c r="F718" s="26">
        <f ca="1">IF(D718=0,0,SUM($E$713:E718))</f>
        <v>1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SUMIFS(RAB!$F$14:$F$59,RAB!$C$14:$C$59,C719)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SUMIFS(RAB!$F$14:$F$59,RAB!$C$14:$C$59,C720)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SUMIFS(RAB!$F$14:$F$59,RAB!$C$14:$C$59,C721)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SUMIFS(RAB!$F$14:$F$59,RAB!$C$14:$C$59,C722)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SUMIFS(RAB!$F$14:$F$59,RAB!$C$14:$C$59,C723)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SUMIFS(RAB!$F$14:$F$59,RAB!$C$14:$C$59,C724)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SUMIFS(RAB!$F$14:$F$59,RAB!$C$14:$C$59,C725)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SUMIFS(RAB!$F$14:$F$59,RAB!$C$14:$C$59,C726)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SUMIFS(RAB!$F$14:$F$59,RAB!$C$14:$C$59,C727)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SUMIFS(RAB!$F$14:$F$59,RAB!$C$14:$C$59,C728)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SUMIFS(RAB!$F$14:$F$59,RAB!$C$14:$C$59,C729)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SUMIFS(RAB!$F$14:$F$59,RAB!$C$14:$C$59,C730)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SUMIFS(RAB!$F$14:$F$59,RAB!$C$14:$C$59,C731)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SUMIFS(RAB!$F$14:$F$59,RAB!$C$14:$C$59,C732)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SUMIFS(RAB!$F$14:$F$59,RAB!$C$14:$C$59,C733)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SUMIFS(RAB!$F$14:$F$59,RAB!$C$14:$C$59,C734)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SUMIFS(RAB!$F$14:$F$59,RAB!$C$14:$C$59,C735)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SUMIFS(RAB!$F$14:$F$59,RAB!$C$14:$C$59,C736)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SUMIFS(RAB!$F$14:$F$59,RAB!$C$14:$C$59,C737)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SUMIFS(RAB!$F$14:$F$59,RAB!$C$14:$C$59,C738)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SUMIFS(RAB!$F$14:$F$59,RAB!$C$14:$C$59,C739)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SUMIFS(RAB!$F$14:$F$59,RAB!$C$14:$C$59,C740)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SUMIFS(RAB!$F$14:$F$59,RAB!$C$14:$C$59,C741)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SUMIFS(RAB!$F$14:$F$59,RAB!$C$14:$C$59,C742)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SUMIFS(RAB!$F$14:$F$59,RAB!$C$14:$C$59,C743)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SUMIFS(RAB!$F$14:$F$59,RAB!$C$14:$C$59,C744)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SUMIFS(RAB!$F$14:$F$59,RAB!$C$14:$C$59,C745)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SUMIFS(RAB!$F$14:$F$59,RAB!$C$14:$C$59,C746)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SUMIFS(RAB!$F$14:$F$59,RAB!$C$14:$C$59,C747)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SUMIFS(RAB!$F$14:$F$59,RAB!$C$14:$C$59,C748)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SUMIFS(RAB!$F$14:$F$59,RAB!$C$14:$C$59,C749)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SUMIFS(RAB!$F$14:$F$59,RAB!$C$14:$C$59,C750)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SUMIFS(RAB!$F$14:$F$59,RAB!$C$14:$C$59,C751)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SUMIFS(RAB!$F$14:$F$59,RAB!$C$14:$C$59,C752)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SUMIFS(RAB!$F$14:$F$59,RAB!$C$14:$C$59,C753)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SUMIFS(RAB!$F$14:$F$59,RAB!$C$14:$C$59,C754)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SUMIFS(RAB!$F$14:$F$59,RAB!$C$14:$C$59,C755)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SUMIFS(RAB!$F$14:$F$59,RAB!$C$14:$C$59,C756)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SUMIFS(RAB!$F$14:$F$59,RAB!$C$14:$C$59,C757)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SUMIFS(RAB!$F$14:$F$59,RAB!$C$14:$C$59,C758)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SUMIFS(RAB!$F$14:$F$59,RAB!$C$14:$C$59,C759)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SUMIFS(RAB!$F$14:$F$59,RAB!$C$14:$C$59,C760)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SUMIFS(RAB!$F$14:$F$59,RAB!$C$14:$C$59,C761)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SUMIFS(RAB!$F$14:$F$59,RAB!$C$14:$C$59,C762)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SUMIFS(RAB!$F$14:$F$59,RAB!$C$14:$C$59,C763)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SUMIFS(RAB!$F$14:$F$59,RAB!$C$14:$C$59,C764)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SUMIFS(RAB!$F$14:$F$59,RAB!$C$14:$C$59,C765)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SUMIFS(RAB!$F$14:$F$59,RAB!$C$14:$C$59,C766)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SUMIFS(RAB!$F$14:$F$59,RAB!$C$14:$C$59,C767)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SUMIFS(RAB!$F$14:$F$59,RAB!$C$14:$C$59,C768)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SUMIFS(RAB!$F$14:$F$59,RAB!$C$14:$C$59,C769)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SUMIFS(RAB!$F$14:$F$59,RAB!$C$14:$C$59,C770)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SUMIFS(RAB!$F$14:$F$59,RAB!$C$14:$C$59,C771)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SUMIFS(RAB!$F$14:$F$59,RAB!$C$14:$C$59,C772)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SUMIFS(RAB!$F$14:$F$59,RAB!$C$14:$C$59,C773)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SUMIFS(RAB!$F$14:$F$59,RAB!$C$14:$C$59,C774)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SUMIFS(RAB!$F$14:$F$59,RAB!$C$14:$C$59,C775)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SUMIFS(RAB!$F$14:$F$59,RAB!$C$14:$C$59,C776)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SUMIFS(RAB!$F$14:$F$59,RAB!$C$14:$C$59,C777)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SUMIFS(RAB!$F$14:$F$59,RAB!$C$14:$C$59,C778)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SUMIFS(RAB!$F$14:$F$59,RAB!$C$14:$C$59,C779)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SUMIFS(RAB!$F$14:$F$59,RAB!$C$14:$C$59,C780)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SUMIFS(RAB!$F$14:$F$59,RAB!$C$14:$C$59,C781)</f>
        <v>1</v>
      </c>
      <c r="E781" s="26">
        <f t="shared" ca="1" si="34"/>
        <v>1</v>
      </c>
      <c r="F781" s="26">
        <f ca="1">IF(D781=0,0,SUM($E$713:E781))</f>
        <v>2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SUMIFS(RAB!$F$14:$F$59,RAB!$C$14:$C$59,C782)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SUMIFS(RAB!$F$14:$F$59,RAB!$C$14:$C$59,C783)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SUMIFS(RAB!$F$14:$F$59,RAB!$C$14:$C$59,C784)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SUMIFS(RAB!$F$14:$F$59,RAB!$C$14:$C$59,C785)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SUMIFS(RAB!$F$14:$F$59,RAB!$C$14:$C$59,C786)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SUMIFS(RAB!$F$14:$F$59,RAB!$C$14:$C$59,C787)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SUMIFS(RAB!$F$14:$F$59,RAB!$C$14:$C$59,C788)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SUMIFS(RAB!$F$14:$F$59,RAB!$C$14:$C$59,C789)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SUMIFS(RAB!$F$14:$F$59,RAB!$C$14:$C$59,C790)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SUMIFS(RAB!$F$14:$F$59,RAB!$C$14:$C$59,C791)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SUMIFS(RAB!$F$14:$F$59,RAB!$C$14:$C$59,C792)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SUMIFS(RAB!$F$14:$F$59,RAB!$C$14:$C$59,C793)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SUMIFS(RAB!$F$14:$F$59,RAB!$C$14:$C$59,C794)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SUMIFS(RAB!$F$14:$F$59,RAB!$C$14:$C$59,C795)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SUMIFS(RAB!$F$14:$F$59,RAB!$C$14:$C$59,C796)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SUMIFS(RAB!$F$14:$F$59,RAB!$C$14:$C$59,C797)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SUMIFS(RAB!$F$14:$F$59,RAB!$C$14:$C$59,C798)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SUMIFS(RAB!$F$14:$F$59,RAB!$C$14:$C$59,C799)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SUMIFS(RAB!$F$14:$F$59,RAB!$C$14:$C$59,C800)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SUMIFS(RAB!$F$14:$F$59,RAB!$C$14:$C$59,C801)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SUMIFS(RAB!$F$14:$F$59,RAB!$C$14:$C$59,C802)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SUMIFS(RAB!$F$14:$F$59,RAB!$C$14:$C$59,C803)</f>
        <v>1</v>
      </c>
      <c r="E803" s="26">
        <f t="shared" ca="1" si="34"/>
        <v>1</v>
      </c>
      <c r="F803" s="26">
        <f ca="1">IF(D803=0,0,SUM($E$713:E803))</f>
        <v>3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SUMIFS(RAB!$F$14:$F$59,RAB!$C$14:$C$59,C804)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SUMIFS(RAB!$F$14:$F$59,RAB!$C$14:$C$59,C805)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SUMIFS(RAB!$F$14:$F$59,RAB!$C$14:$C$59,C806)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SUMIFS(RAB!$F$14:$F$59,RAB!$C$14:$C$59,C807)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SUMIFS(RAB!$F$14:$F$59,RAB!$C$14:$C$59,C808)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SUMIFS(RAB!$F$14:$F$59,RAB!$C$14:$C$59,C809)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SUMIFS(RAB!$F$14:$F$59,RAB!$C$14:$C$59,C810)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SUMIFS(RAB!$F$14:$F$59,RAB!$C$14:$C$59,C811)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SUMIFS(RAB!$F$14:$F$59,RAB!$C$14:$C$59,C812)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SUMIFS(RAB!$F$14:$F$59,RAB!$C$14:$C$59,C813)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SUMIFS(RAB!$F$14:$F$59,RAB!$C$14:$C$59,C814)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SUMIFS(RAB!$F$14:$F$59,RAB!$C$14:$C$59,C815)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SUMIFS(RAB!$F$14:$F$59,RAB!$C$14:$C$59,C816)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SUMIFS(RAB!$F$14:$F$59,RAB!$C$14:$C$59,C817)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SUMIFS(RAB!$F$14:$F$59,RAB!$C$14:$C$59,C818)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SUMIFS(RAB!$F$14:$F$59,RAB!$C$14:$C$59,C819)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SUMIFS(RAB!$F$14:$F$59,RAB!$C$14:$C$59,C820)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SUMIFS(RAB!$F$14:$F$59,RAB!$C$14:$C$59,C821)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SUMIFS(RAB!$F$14:$F$59,RAB!$C$14:$C$59,C822)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SUMIFS(RAB!$F$14:$F$59,RAB!$C$14:$C$59,C823)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SUMIFS(RAB!$F$14:$F$59,RAB!$C$14:$C$59,C824)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SUMIFS(RAB!$F$14:$F$59,RAB!$C$14:$C$59,C825)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SUMIFS(RAB!$F$14:$F$59,RAB!$C$14:$C$59,C826)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SUMIFS(RAB!$F$14:$F$59,RAB!$C$14:$C$59,C827)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SUMIFS(RAB!$F$14:$F$59,RAB!$C$14:$C$59,C828)</f>
        <v>9</v>
      </c>
      <c r="E828" s="26">
        <f t="shared" ca="1" si="34"/>
        <v>1</v>
      </c>
      <c r="F828" s="26">
        <f ca="1">IF(D828=0,0,SUM($E$713:E828))</f>
        <v>6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SUMIFS(RAB!$F$14:$F$59,RAB!$C$14:$C$59,C829)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SUMIFS(RAB!$F$14:$F$59,RAB!$C$14:$C$59,C830)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SUMIFS(RAB!$F$14:$F$59,RAB!$C$14:$C$59,C831)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SUMIFS(RAB!$F$14:$F$59,RAB!$C$14:$C$59,C832)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SUMIFS(RAB!$F$14:$F$59,RAB!$C$14:$C$59,C833)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SUMIFS(RAB!$F$14:$F$59,RAB!$C$14:$C$59,C834)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SUMIFS(RAB!$F$14:$F$59,RAB!$C$14:$C$59,C835)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SUMIFS(RAB!$F$14:$F$59,RAB!$C$14:$C$59,C836)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SUMIFS(RAB!$F$14:$F$59,RAB!$C$14:$C$59,C837)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SUMIFS(RAB!$F$14:$F$59,RAB!$C$14:$C$59,C838)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SUMIFS(RAB!$F$14:$F$59,RAB!$C$14:$C$59,C839)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SUMIFS(RAB!$F$14:$F$59,RAB!$C$14:$C$59,C840)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SUMIFS(RAB!$F$14:$F$59,RAB!$C$14:$C$59,C841)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SUMIFS(RAB!$F$14:$F$59,RAB!$C$14:$C$59,C842)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SUMIFS(RAB!$F$14:$F$59,RAB!$C$14:$C$59,C843)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SUMIFS(RAB!$F$14:$F$59,RAB!$C$14:$C$59,C844)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SUMIFS(RAB!$F$14:$F$59,RAB!$C$14:$C$59,C845)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SUMIFS(RAB!$F$14:$F$59,RAB!$C$14:$C$59,C846)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SUMIFS(RAB!$F$14:$F$59,RAB!$C$14:$C$59,C847)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SUMIFS(RAB!$F$14:$F$59,RAB!$C$14:$C$59,C848)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SUMIFS(RAB!$F$14:$F$59,RAB!$C$14:$C$59,C849)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SUMIFS(RAB!$F$14:$F$59,RAB!$C$14:$C$59,C850)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SUMIFS(RAB!$F$14:$F$59,RAB!$C$14:$C$59,C851)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SUMIFS(RAB!$F$14:$F$59,RAB!$C$14:$C$59,C852)</f>
        <v>1</v>
      </c>
      <c r="E852" s="26">
        <f t="shared" ca="1" si="35"/>
        <v>1</v>
      </c>
      <c r="F852" s="26">
        <f ca="1">IF(D852=0,0,SUM($E$713:E852))</f>
        <v>7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SUMIFS(RAB!$F$14:$F$59,RAB!$C$14:$C$59,C853)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SUMIFS(RAB!$F$14:$F$59,RAB!$C$14:$C$59,C854)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SUMIFS(RAB!$F$14:$F$59,RAB!$C$14:$C$59,C855)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SUMIFS(RAB!$F$14:$F$59,RAB!$C$14:$C$59,C856)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SUMIFS(RAB!$F$14:$F$59,RAB!$C$14:$C$59,C857)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SUMIFS(RAB!$F$14:$F$59,RAB!$C$14:$C$59,C858)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SUMIFS(RAB!$F$14:$F$59,RAB!$C$14:$C$59,C859)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SUMIFS(RAB!$F$14:$F$59,RAB!$C$14:$C$59,C860)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SUMIFS(RAB!$F$14:$F$59,RAB!$C$14:$C$59,C861)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SUMIFS(RAB!$F$14:$F$59,RAB!$C$14:$C$59,C862)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SUMIFS(RAB!$F$14:$F$59,RAB!$C$14:$C$59,C863)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SUMIFS(RAB!$F$14:$F$59,RAB!$C$14:$C$59,C864)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SUMIFS(RAB!$F$14:$F$59,RAB!$C$14:$C$59,C865)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SUMIFS(RAB!$F$14:$F$59,RAB!$C$14:$C$59,C866)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SUMIFS(RAB!$F$14:$F$59,RAB!$C$14:$C$59,C867)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SUMIFS(RAB!$F$14:$F$59,RAB!$C$14:$C$59,C868)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SUMIFS(RAB!$F$14:$F$59,RAB!$C$14:$C$59,C869)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SUMIFS(RAB!$F$14:$F$59,RAB!$C$14:$C$59,C870)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SUMIFS(RAB!$F$14:$F$59,RAB!$C$14:$C$59,C871)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SUMIFS(RAB!$F$14:$F$59,RAB!$C$14:$C$59,C872)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SUMIFS(RAB!$F$14:$F$59,RAB!$C$14:$C$59,C873)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SUMIFS(RAB!$F$14:$F$59,RAB!$C$14:$C$59,C874)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SUMIFS(RAB!$F$14:$F$59,RAB!$C$14:$C$59,C875)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SUMIFS(RAB!$F$14:$F$59,RAB!$C$14:$C$59,C876)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SUMIFS(RAB!$F$14:$F$59,RAB!$C$14:$C$59,C877)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SUMIFS(RAB!$F$14:$F$59,RAB!$C$14:$C$59,C878)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SUMIFS(RAB!$F$14:$F$59,RAB!$C$14:$C$59,C879)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SUMIFS(RAB!$F$14:$F$59,RAB!$C$14:$C$59,C880)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SUMIFS(RAB!$F$14:$F$59,RAB!$C$14:$C$59,C881)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SUMIFS(RAB!$F$14:$F$59,RAB!$C$14:$C$59,C882)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SUMIFS(RAB!$F$14:$F$59,RAB!$C$14:$C$59,C883)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SUMIFS(RAB!$F$14:$F$59,RAB!$C$14:$C$59,C884)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SUMIFS(RAB!$F$14:$F$59,RAB!$C$14:$C$59,C885)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SUMIFS(RAB!$F$14:$F$59,RAB!$C$14:$C$59,C886)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SUMIFS(RAB!$F$14:$F$59,RAB!$C$14:$C$59,C887)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SUMIFS(RAB!$F$14:$F$59,RAB!$C$14:$C$59,C888)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SUMIFS(RAB!$F$14:$F$59,RAB!$C$14:$C$59,C889)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SUMIFS(RAB!$F$14:$F$59,RAB!$C$14:$C$59,C890)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SUMIFS(RAB!$F$14:$F$59,RAB!$C$14:$C$59,C891)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SUMIFS(RAB!$F$14:$F$59,RAB!$C$14:$C$59,C892)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SUMIFS(RAB!$F$14:$F$59,RAB!$C$14:$C$59,C893)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SUMIFS(RAB!$F$14:$F$59,RAB!$C$14:$C$59,C894)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SUMIFS(RAB!$F$14:$F$59,RAB!$C$14:$C$59,C895)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SUMIFS(RAB!$F$14:$F$59,RAB!$C$14:$C$59,C896)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SUMIFS(RAB!$F$14:$F$59,RAB!$C$14:$C$59,C897)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SUMIFS(RAB!$F$14:$F$59,RAB!$C$14:$C$59,C898)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SUMIFS(RAB!$F$14:$F$59,RAB!$C$14:$C$59,C899)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SUMIFS(RAB!$F$14:$F$59,RAB!$C$14:$C$59,C900)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SUMIFS(RAB!$F$14:$F$59,RAB!$C$14:$C$59,C901)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SUMIFS(RAB!$F$14:$F$59,RAB!$C$14:$C$59,C902)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SUMIFS(RAB!$F$14:$F$59,RAB!$C$14:$C$59,C903)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SUMIFS(RAB!$F$14:$F$59,RAB!$C$14:$C$59,C904)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SUMIFS(RAB!$F$14:$F$59,RAB!$C$14:$C$59,C905)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SUMIFS(RAB!$F$14:$F$59,RAB!$C$14:$C$59,C906)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SUMIFS(RAB!$F$14:$F$59,RAB!$C$14:$C$59,C907)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SUMIFS(RAB!$F$14:$F$59,RAB!$C$14:$C$59,C908)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SUMIFS(RAB!$F$14:$F$59,RAB!$C$14:$C$59,C909)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SUMIFS(RAB!$F$14:$F$59,RAB!$C$14:$C$59,C910)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SUMIFS(RAB!$F$14:$F$59,RAB!$C$14:$C$59,C911)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SUMIFS(RAB!$F$14:$F$59,RAB!$C$14:$C$59,C912)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SUMIFS(RAB!$F$14:$F$59,RAB!$C$14:$C$59,C913)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SUMIFS(RAB!$F$14:$F$59,RAB!$C$14:$C$59,C914)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SUMIFS(RAB!$F$14:$F$59,RAB!$C$14:$C$59,C915)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SUMIFS(RAB!$F$14:$F$59,RAB!$C$14:$C$59,C916)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SUMIFS(RAB!$F$14:$F$59,RAB!$C$14:$C$59,C917)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SUMIFS(RAB!$F$14:$F$59,RAB!$C$14:$C$59,C918)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SUMIFS(RAB!$F$14:$F$59,RAB!$C$14:$C$59,C919)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SUMIFS(RAB!$F$14:$F$59,RAB!$C$14:$C$59,C920)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SUMIFS(RAB!$F$14:$F$59,RAB!$C$14:$C$59,C921)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SUMIFS(RAB!$F$14:$F$59,RAB!$C$14:$C$59,C922)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SUMIFS(RAB!$F$14:$F$59,RAB!$C$14:$C$59,C923)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SUMIFS(RAB!$F$14:$F$59,RAB!$C$14:$C$59,C924)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SUMIFS(RAB!$F$14:$F$59,RAB!$C$14:$C$59,C925)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SUMIFS(RAB!$F$14:$F$59,RAB!$C$14:$C$59,C926)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SUMIFS(RAB!$F$14:$F$59,RAB!$C$14:$C$59,C927)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SUMIFS(RAB!$F$14:$F$59,RAB!$C$14:$C$59,C928)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SUMIFS(RAB!$F$14:$F$59,RAB!$C$14:$C$59,C929)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SUMIFS(RAB!$F$14:$F$59,RAB!$C$14:$C$59,C930)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SUMIFS(RAB!$F$14:$F$59,RAB!$C$14:$C$59,C931)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SUMIFS(RAB!$F$14:$F$59,RAB!$C$14:$C$59,C932)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SUMIFS(RAB!$F$14:$F$59,RAB!$C$14:$C$59,C933)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SUMIFS(RAB!$F$14:$F$59,RAB!$C$14:$C$59,C934)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SUMIFS(RAB!$F$14:$F$59,RAB!$C$14:$C$59,C935)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SUMIFS(RAB!$F$14:$F$59,RAB!$C$14:$C$59,C936)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SUMIFS(RAB!$F$14:$F$59,RAB!$C$14:$C$59,C937)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SUMIFS(RAB!$F$14:$F$59,RAB!$C$14:$C$59,C938)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SUMIFS(RAB!$F$14:$F$59,RAB!$C$14:$C$59,C939)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SUMIFS(RAB!$F$14:$F$59,RAB!$C$14:$C$59,C940)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SUMIFS(RAB!$F$14:$F$59,RAB!$C$14:$C$59,C941)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SUMIFS(RAB!$F$14:$F$59,RAB!$C$14:$C$59,C942)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SUMIFS(RAB!$F$14:$F$59,RAB!$C$14:$C$59,C943)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SUMIFS(RAB!$F$14:$F$59,RAB!$C$14:$C$59,C944)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SUMIFS(RAB!$F$14:$F$59,RAB!$C$14:$C$59,C945)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SUMIFS(RAB!$F$14:$F$59,RAB!$C$14:$C$59,C946)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SUMIFS(RAB!$F$14:$F$59,RAB!$C$14:$C$59,C947)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SUMIFS(RAB!$F$14:$F$59,RAB!$C$14:$C$59,C948)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SUMIFS(RAB!$F$14:$F$59,RAB!$C$14:$C$59,C949)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SUMIFS(RAB!$F$14:$F$59,RAB!$C$14:$C$59,C950)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SUMIFS(RAB!$F$14:$F$59,RAB!$C$14:$C$59,C951)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SUMIFS(RAB!$F$14:$F$59,RAB!$C$14:$C$59,C952)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SUMIFS(RAB!$F$14:$F$59,RAB!$C$14:$C$59,C953)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SUMIFS(RAB!$F$14:$F$59,RAB!$C$14:$C$59,C954)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SUMIFS(RAB!$F$14:$F$59,RAB!$C$14:$C$59,C955)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SUMIFS(RAB!$F$14:$F$59,RAB!$C$14:$C$59,C956)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SUMIFS(RAB!$F$14:$F$59,RAB!$C$14:$C$59,C957)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SUMIFS(RAB!$F$14:$F$59,RAB!$C$14:$C$59,C958)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SUMIFS(RAB!$F$14:$F$59,RAB!$C$14:$C$59,C959)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SUMIFS(RAB!$F$14:$F$59,RAB!$C$14:$C$59,C960)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SUMIFS(RAB!$F$14:$F$59,RAB!$C$14:$C$59,C961)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SUMIFS(RAB!$F$14:$F$59,RAB!$C$14:$C$59,C962)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SUMIFS(RAB!$F$14:$F$59,RAB!$C$14:$C$59,C963)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SUMIFS(RAB!$F$14:$F$59,RAB!$C$14:$C$59,C964)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SUMIFS(RAB!$F$14:$F$59,RAB!$C$14:$C$59,C965)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SUMIFS(RAB!$F$14:$F$59,RAB!$C$14:$C$59,C966)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SUMIFS(RAB!$F$14:$F$59,RAB!$C$14:$C$59,C967)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SUMIFS(RAB!$F$14:$F$59,RAB!$C$14:$C$59,C968)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SUMIFS(RAB!$F$14:$F$59,RAB!$C$14:$C$59,C969)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SUMIFS(RAB!$F$14:$F$59,RAB!$C$14:$C$59,C970)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SUMIFS(RAB!$F$14:$F$59,RAB!$C$14:$C$59,C971)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SUMIFS(RAB!$F$14:$F$59,RAB!$C$14:$C$59,C972)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SUMIFS(RAB!$F$14:$F$59,RAB!$C$14:$C$59,C973)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SUMIFS(RAB!$F$14:$F$59,RAB!$C$14:$C$59,C974)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SUMIFS(RAB!$F$14:$F$59,RAB!$C$14:$C$59,C975)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SUMIFS(RAB!$F$14:$F$59,RAB!$C$14:$C$59,C976)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SUMIFS(RAB!$F$14:$F$59,RAB!$C$14:$C$59,C977)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SUMIFS(RAB!$F$14:$F$59,RAB!$C$14:$C$59,C978)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SUMIFS(RAB!$F$14:$F$59,RAB!$C$14:$C$59,C979)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SUMIFS(RAB!$F$14:$F$59,RAB!$C$14:$C$59,C980)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SUMIFS(RAB!$F$14:$F$59,RAB!$C$14:$C$59,C981)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SUMIFS(RAB!$F$14:$F$59,RAB!$C$14:$C$59,C982)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SUMIFS(RAB!$F$14:$F$59,RAB!$C$14:$C$59,C983)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SUMIFS(RAB!$F$14:$F$59,RAB!$C$14:$C$59,C984)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SUMIFS(RAB!$F$14:$F$59,RAB!$C$14:$C$59,C985)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SUMIFS(RAB!$F$14:$F$59,RAB!$C$14:$C$59,C986)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SUMIFS(RAB!$F$14:$F$59,RAB!$C$14:$C$59,C987)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SUMIFS(RAB!$F$14:$F$59,RAB!$C$14:$C$59,C988)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SUMIFS(RAB!$F$14:$F$59,RAB!$C$14:$C$59,C989)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SUMIFS(RAB!$F$14:$F$59,RAB!$C$14:$C$59,C990)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SUMIFS(RAB!$F$14:$F$59,RAB!$C$14:$C$59,C991)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SUMIFS(RAB!$F$14:$F$59,RAB!$C$14:$C$59,C992)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SUMIFS(RAB!$F$14:$F$59,RAB!$C$14:$C$59,C993)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SUMIFS(RAB!$F$14:$F$59,RAB!$C$14:$C$59,C994)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SUMIFS(RAB!$F$14:$F$59,RAB!$C$14:$C$59,C995)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SUMIFS(RAB!$F$14:$F$59,RAB!$C$14:$C$59,C996)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SUMIFS(RAB!$F$14:$F$59,RAB!$C$14:$C$59,C997)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SUMIFS(RAB!$F$14:$F$59,RAB!$C$14:$C$59,C998)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SUMIFS(RAB!$F$14:$F$59,RAB!$C$14:$C$59,C999)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SUMIFS(RAB!$F$14:$F$59,RAB!$C$14:$C$59,C1000)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SUMIFS(RAB!$F$14:$F$59,RAB!$C$14:$C$59,C1001)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SUMIFS(RAB!$F$14:$F$59,RAB!$C$14:$C$59,C1002)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SUMIFS(RAB!$F$14:$F$59,RAB!$C$14:$C$59,C1003)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SUMIFS(RAB!$F$14:$F$59,RAB!$C$14:$C$59,C1004)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SUMIFS(RAB!$F$14:$F$59,RAB!$C$14:$C$59,C1005)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SUMIFS(RAB!$F$14:$F$59,RAB!$C$14:$C$59,C1006)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SUMIFS(RAB!$F$14:$F$59,RAB!$C$14:$C$59,C1007)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SUMIFS(RAB!$F$14:$F$59,RAB!$C$14:$C$59,C1008)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SUMIFS(RAB!$F$14:$F$59,RAB!$C$14:$C$59,C1009)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SUMIFS(RAB!$F$14:$F$59,RAB!$C$14:$C$59,C1010)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SUMIFS(RAB!$F$14:$F$59,RAB!$C$14:$C$59,C1011)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SUMIFS(RAB!$F$14:$F$59,RAB!$C$14:$C$59,C1012)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SUMIFS(RAB!$F$14:$F$59,RAB!$C$14:$C$59,C1013)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SUMIFS(RAB!$F$14:$F$59,RAB!$C$14:$C$59,C1014)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SUMIFS(RAB!$F$14:$F$59,RAB!$C$14:$C$59,C1015)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SUMIFS(RAB!$F$14:$F$59,RAB!$C$14:$C$59,C1016)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SUMIFS(RAB!$F$14:$F$59,RAB!$C$14:$C$59,C1017)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SUMIFS(RAB!$F$14:$F$59,RAB!$C$14:$C$59,C1018)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SUMIFS(RAB!$F$14:$F$59,RAB!$C$14:$C$59,C1019)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SUMIFS(RAB!$F$14:$F$59,RAB!$C$14:$C$59,C1020)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SUMIFS(RAB!$F$14:$F$59,RAB!$C$14:$C$59,C1021)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SUMIFS(RAB!$F$14:$F$59,RAB!$C$14:$C$59,C1022)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SUMIFS(RAB!$F$14:$F$59,RAB!$C$14:$C$59,C1023)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SUMIFS(RAB!$F$14:$F$59,RAB!$C$14:$C$59,C1024)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SUMIFS(RAB!$F$14:$F$59,RAB!$C$14:$C$59,C1025)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SUMIFS(RAB!$F$14:$F$59,RAB!$C$14:$C$59,C1026)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SUMIFS(RAB!$F$14:$F$59,RAB!$C$14:$C$59,C1027)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SUMIFS(RAB!$F$14:$F$59,RAB!$C$14:$C$59,C1028)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SUMIFS(RAB!$F$14:$F$59,RAB!$C$14:$C$59,C1029)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SUMIFS(RAB!$F$14:$F$59,RAB!$C$14:$C$59,C1030)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SUMIFS(RAB!$F$14:$F$59,RAB!$C$14:$C$59,C1031)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SUMIFS(RAB!$F$14:$F$59,RAB!$C$14:$C$59,C1032)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SUMIFS(RAB!$F$14:$F$59,RAB!$C$14:$C$59,C1033)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SUMIFS(RAB!$F$14:$F$59,RAB!$C$14:$C$59,C1034)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SUMIFS(RAB!$F$14:$F$59,RAB!$C$14:$C$59,C1035)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SUMIFS(RAB!$F$14:$F$59,RAB!$C$14:$C$59,C1036)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SUMIFS(RAB!$F$14:$F$59,RAB!$C$14:$C$59,C1037)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SUMIFS(RAB!$F$14:$F$59,RAB!$C$14:$C$59,C1038)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SUMIFS(RAB!$F$14:$F$59,RAB!$C$14:$C$59,C1039)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SUMIFS(RAB!$F$14:$F$59,RAB!$C$14:$C$59,C1040)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SUMIFS(RAB!$F$14:$F$59,RAB!$C$14:$C$59,C1041)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SUMIFS(RAB!$F$14:$F$59,RAB!$C$14:$C$59,C1042)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SUMIFS(RAB!$F$14:$F$59,RAB!$C$14:$C$59,C1043)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SUMIFS(RAB!$F$14:$F$59,RAB!$C$14:$C$59,C1044)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SUMIFS(RAB!$F$14:$F$59,RAB!$C$14:$C$59,C1045)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SUMIFS(RAB!$F$14:$F$59,RAB!$C$14:$C$59,C1046)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SUMIFS(RAB!$F$14:$F$59,RAB!$C$14:$C$59,C1047)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SUMIFS(RAB!$F$14:$F$59,RAB!$C$14:$C$59,C1048)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SUMIFS(RAB!$F$14:$F$59,RAB!$C$14:$C$59,C1049)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SUMIFS(RAB!$F$14:$F$59,RAB!$C$14:$C$59,C1050)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SUMIFS(RAB!$F$14:$F$59,RAB!$C$14:$C$59,C1051)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SUMIFS(RAB!$F$14:$F$59,RAB!$C$14:$C$59,C1052)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SUMIFS(RAB!$F$14:$F$59,RAB!$C$14:$C$59,C1053)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SUMIFS(RAB!$F$14:$F$59,RAB!$C$14:$C$59,C1054)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SUMIFS(RAB!$F$14:$F$59,RAB!$C$14:$C$59,C1055)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SUMIFS(RAB!$F$14:$F$59,RAB!$C$14:$C$59,C1056)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SUMIFS(RAB!$F$14:$F$59,RAB!$C$14:$C$59,C1057)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SUMIFS(RAB!$F$14:$F$59,RAB!$C$14:$C$59,C1058)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SUMIFS(RAB!$F$14:$F$59,RAB!$C$14:$C$59,C1059)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SUMIFS(RAB!$F$14:$F$59,RAB!$C$14:$C$59,C1060)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SUMIFS(RAB!$F$14:$F$59,RAB!$C$14:$C$59,C1061)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SUMIFS(RAB!$F$14:$F$59,RAB!$C$14:$C$59,C1062)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SUMIFS(RAB!$F$14:$F$59,RAB!$C$14:$C$59,C1063)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SUMIFS(RAB!$F$14:$F$59,RAB!$C$14:$C$59,C1064)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SUMIFS(RAB!$F$14:$F$59,RAB!$C$14:$C$59,C1065)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SUMIFS(RAB!$F$14:$F$59,RAB!$C$14:$C$59,C1066)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SUMIFS(RAB!$F$14:$F$59,RAB!$C$14:$C$59,C1067)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SUMIFS(RAB!$F$14:$F$59,RAB!$C$14:$C$59,C1068)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SUMIFS(RAB!$F$14:$F$59,RAB!$C$14:$C$59,C1069)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SUMIFS(RAB!$F$14:$F$59,RAB!$C$14:$C$59,C1070)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SUMIFS(RAB!$F$14:$F$59,RAB!$C$14:$C$59,C1071)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SUMIFS(RAB!$F$14:$F$59,RAB!$C$14:$C$59,C1072)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SUMIFS(RAB!$F$14:$F$59,RAB!$C$14:$C$59,C1073)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SUMIFS(RAB!$F$14:$F$59,RAB!$C$14:$C$59,C1074)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SUMIFS(RAB!$F$14:$F$59,RAB!$C$14:$C$59,C1075)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SUMIFS(RAB!$F$14:$F$59,RAB!$C$14:$C$59,C1076)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SUMIFS(RAB!$F$14:$F$59,RAB!$C$14:$C$59,C1077)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SUMIFS(RAB!$F$14:$F$59,RAB!$C$14:$C$59,C1078)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SUMIFS(RAB!$F$14:$F$59,RAB!$C$14:$C$59,C1079)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SUMIFS(RAB!$F$14:$F$59,RAB!$C$14:$C$59,C1080)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SUMIFS(RAB!$F$14:$F$59,RAB!$C$14:$C$59,C1081)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SUMIFS(RAB!$F$14:$F$59,RAB!$C$14:$C$59,C1082)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SUMIFS(RAB!$F$14:$F$59,RAB!$C$14:$C$59,C1083)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SUMIFS(RAB!$F$14:$F$59,RAB!$C$14:$C$59,C1084)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SUMIFS(RAB!$F$14:$F$59,RAB!$C$14:$C$59,C1085)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SUMIFS(RAB!$F$14:$F$59,RAB!$C$14:$C$59,C1086)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SUMIFS(RAB!$F$14:$F$59,RAB!$C$14:$C$59,C1087)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SUMIFS(RAB!$F$14:$F$59,RAB!$C$14:$C$59,C1088)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SUMIFS(RAB!$F$14:$F$59,RAB!$C$14:$C$59,C1089)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SUMIFS(RAB!$F$14:$F$59,RAB!$C$14:$C$59,C1090)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SUMIFS(RAB!$F$14:$F$59,RAB!$C$14:$C$59,C1091)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SUMIFS(RAB!$F$14:$F$59,RAB!$C$14:$C$59,C1092)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SUMIFS(RAB!$F$14:$F$59,RAB!$C$14:$C$59,C1093)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SUMIFS(RAB!$F$14:$F$59,RAB!$C$14:$C$59,C1094)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SUMIFS(RAB!$F$14:$F$59,RAB!$C$14:$C$59,C1095)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SUMIFS(RAB!$F$14:$F$59,RAB!$C$14:$C$59,C1096)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SUMIFS(RAB!$F$14:$F$59,RAB!$C$14:$C$59,C1097)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SUMIFS(RAB!$F$14:$F$59,RAB!$C$14:$C$59,C1098)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SUMIFS(RAB!$F$14:$F$59,RAB!$C$14:$C$59,C1099)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SUMIFS(RAB!$F$14:$F$59,RAB!$C$14:$C$59,C1100)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SUMIFS(RAB!$F$14:$F$59,RAB!$C$14:$C$59,C1101)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SUMIFS(RAB!$F$14:$F$59,RAB!$C$14:$C$59,C1102)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SUMIFS(RAB!$F$14:$F$59,RAB!$C$14:$C$59,C1103)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SUMIFS(RAB!$F$14:$F$59,RAB!$C$14:$C$59,C1104)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SUMIFS(RAB!$F$14:$F$59,RAB!$C$14:$C$59,C1105)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SUMIFS(RAB!$F$14:$F$59,RAB!$C$14:$C$59,C1106)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SUMIFS(RAB!$F$14:$F$59,RAB!$C$14:$C$59,C1107)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SUMIFS(RAB!$F$14:$F$59,RAB!$C$14:$C$59,C1108)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SUMIFS(RAB!$F$14:$F$59,RAB!$C$14:$C$59,C1109)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SUMIFS(RAB!$F$14:$F$59,RAB!$C$14:$C$59,C1110)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SUMIFS(RAB!$F$14:$F$59,RAB!$C$14:$C$59,C1111)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SUMIFS(RAB!$F$14:$F$59,RAB!$C$14:$C$59,C1112)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SUMIFS(RAB!$F$14:$F$59,RAB!$C$14:$C$59,C1113)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SUMIFS(RAB!$F$14:$F$59,RAB!$C$14:$C$59,C1114)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SUMIFS(RAB!$F$14:$F$59,RAB!$C$14:$C$59,C1115)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SUMIFS(RAB!$F$14:$F$59,RAB!$C$14:$C$59,C1116)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SUMIFS(RAB!$F$14:$F$59,RAB!$C$14:$C$59,C1117)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SUMIFS(RAB!$F$14:$F$59,RAB!$C$14:$C$59,C1118)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SUMIFS(RAB!$F$14:$F$59,RAB!$C$14:$C$59,C1119)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SUMIFS(RAB!$F$14:$F$59,RAB!$C$14:$C$59,C1120)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SUMIFS(RAB!$F$14:$F$59,RAB!$C$14:$C$59,C1121)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SUMIFS(RAB!$F$14:$F$59,RAB!$C$14:$C$59,C1122)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SUMIFS(RAB!$F$14:$F$59,RAB!$C$14:$C$59,C1123)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SUMIFS(RAB!$F$14:$F$59,RAB!$C$14:$C$59,C1124)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SUMIFS(RAB!$F$14:$F$59,RAB!$C$14:$C$59,C1125)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SUMIFS(RAB!$F$14:$F$59,RAB!$C$14:$C$59,C1126)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SUMIFS(RAB!$F$14:$F$59,RAB!$C$14:$C$59,C1127)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SUMIFS(RAB!$F$14:$F$59,RAB!$C$14:$C$59,C1128)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SUMIFS(RAB!$F$14:$F$59,RAB!$C$14:$C$59,C1129)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SUMIFS(RAB!$F$14:$F$59,RAB!$C$14:$C$59,C1130)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SUMIFS(RAB!$F$14:$F$59,RAB!$C$14:$C$59,C1131)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SUMIFS(RAB!$F$14:$F$59,RAB!$C$14:$C$59,C1132)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SUMIFS(RAB!$F$14:$F$59,RAB!$C$14:$C$59,C1133)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SUMIFS(RAB!$F$14:$F$59,RAB!$C$14:$C$59,C1134)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SUMIFS(RAB!$F$14:$F$59,RAB!$C$14:$C$59,C1135)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SUMIFS(RAB!$F$14:$F$59,RAB!$C$14:$C$59,C1136)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SUMIFS(RAB!$F$14:$F$59,RAB!$C$14:$C$59,C1137)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SUMIFS(RAB!$F$14:$F$59,RAB!$C$14:$C$59,C1138)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SUMIFS(RAB!$F$14:$F$59,RAB!$C$14:$C$59,C1139)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SUMIFS(RAB!$F$14:$F$59,RAB!$C$14:$C$59,C1140)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SUMIFS(RAB!$F$14:$F$59,RAB!$C$14:$C$59,C1141)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SUMIFS(RAB!$F$14:$F$59,RAB!$C$14:$C$59,C1142)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SUMIFS(RAB!$F$14:$F$59,RAB!$C$14:$C$59,C1143)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SUMIFS(RAB!$F$14:$F$59,RAB!$C$14:$C$59,C1144)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SUMIFS(RAB!$F$14:$F$59,RAB!$C$14:$C$59,C1145)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SUMIFS(RAB!$F$14:$F$59,RAB!$C$14:$C$59,C1146)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SUMIFS(RAB!$F$14:$F$59,RAB!$C$14:$C$59,C1147)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SUMIFS(RAB!$F$14:$F$59,RAB!$C$14:$C$59,C1148)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SUMIFS(RAB!$F$14:$F$59,RAB!$C$14:$C$59,C1149)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SUMIFS(RAB!$F$14:$F$59,RAB!$C$14:$C$59,C1150)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SUMIFS(RAB!$F$14:$F$59,RAB!$C$14:$C$59,C1151)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SUMIFS(RAB!$F$14:$F$59,RAB!$C$14:$C$59,C1152)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SUMIFS(RAB!$F$14:$F$59,RAB!$C$14:$C$59,C1153)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SUMIFS(RAB!$F$14:$F$59,RAB!$C$14:$C$59,C1154)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SUMIFS(RAB!$F$14:$F$59,RAB!$C$14:$C$59,C1155)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SUMIFS(RAB!$F$14:$F$59,RAB!$C$14:$C$59,C1156)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SUMIFS(RAB!$F$14:$F$59,RAB!$C$14:$C$59,C1157)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SUMIFS(RAB!$F$14:$F$59,RAB!$C$14:$C$59,C1158)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SUMIFS(RAB!$F$14:$F$59,RAB!$C$14:$C$59,C1159)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SUMIFS(RAB!$F$14:$F$59,RAB!$C$14:$C$59,C1160)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SUMIFS(RAB!$F$14:$F$59,RAB!$C$14:$C$59,C1161)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SUMIFS(RAB!$F$14:$F$59,RAB!$C$14:$C$59,C1162)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SUMIFS(RAB!$F$14:$F$59,RAB!$C$14:$C$59,C1163)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SUMIFS(RAB!$F$14:$F$59,RAB!$C$14:$C$59,C1164)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SUMIFS(RAB!$F$14:$F$59,RAB!$C$14:$C$59,C1165)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SUMIFS(RAB!$F$14:$F$59,RAB!$C$14:$C$59,C1166)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SUMIFS(RAB!$F$14:$F$59,RAB!$C$14:$C$59,C1167)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SUMIFS(RAB!$F$14:$F$59,RAB!$C$14:$C$59,C1168)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SUMIFS(RAB!$F$14:$F$59,RAB!$C$14:$C$59,C1169)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SUMIFS(RAB!$F$14:$F$59,RAB!$C$14:$C$59,C1170)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SUMIFS(RAB!$F$14:$F$59,RAB!$C$14:$C$59,C1171)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SUMIFS(RAB!$F$14:$F$59,RAB!$C$14:$C$59,C1172)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SUMIFS(RAB!$F$14:$F$59,RAB!$C$14:$C$59,C1173)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SUMIFS(RAB!$F$14:$F$59,RAB!$C$14:$C$59,C1174)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SUMIFS(RAB!$F$14:$F$59,RAB!$C$14:$C$59,C1175)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SUMIFS(RAB!$F$14:$F$59,RAB!$C$14:$C$59,C1176)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SUMIFS(RAB!$F$14:$F$59,RAB!$C$14:$C$59,C1177)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SUMIFS(RAB!$F$14:$F$59,RAB!$C$14:$C$59,C1178)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SUMIFS(RAB!$F$14:$F$59,RAB!$C$14:$C$59,C1179)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SUMIFS(RAB!$F$14:$F$59,RAB!$C$14:$C$59,C1180)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SUMIFS(RAB!$F$14:$F$59,RAB!$C$14:$C$59,C1181)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SUMIFS(RAB!$F$14:$F$59,RAB!$C$14:$C$59,C1182)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SUMIFS(RAB!$F$14:$F$59,RAB!$C$14:$C$59,C1183)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SUMIFS(RAB!$F$14:$F$59,RAB!$C$14:$C$59,C1184)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SUMIFS(RAB!$F$14:$F$59,RAB!$C$14:$C$59,C1185)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SUMIFS(RAB!$F$14:$F$59,RAB!$C$14:$C$59,C1186)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SUMIFS(RAB!$F$14:$F$59,RAB!$C$14:$C$59,C1187)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SUMIFS(RAB!$F$14:$F$59,RAB!$C$14:$C$59,C1188)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SUMIFS(RAB!$F$14:$F$59,RAB!$C$14:$C$59,C1189)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SUMIFS(RAB!$F$14:$F$59,RAB!$C$14:$C$59,C1190)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SUMIFS(RAB!$F$14:$F$59,RAB!$C$14:$C$59,C1191)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SUMIFS(RAB!$F$14:$F$59,RAB!$C$14:$C$59,C1192)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SUMIFS(RAB!$F$14:$F$59,RAB!$C$14:$C$59,C1193)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SUMIFS(RAB!$F$14:$F$59,RAB!$C$14:$C$59,C1194)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SUMIFS(RAB!$F$14:$F$59,RAB!$C$14:$C$59,C1195)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SUMIFS(RAB!$F$14:$F$59,RAB!$C$14:$C$59,C1196)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SUMIFS(RAB!$F$14:$F$59,RAB!$C$14:$C$59,C1197)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SUMIFS(RAB!$F$14:$F$59,RAB!$C$14:$C$59,C1198)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SUMIFS(RAB!$F$14:$F$59,RAB!$C$14:$C$59,C1199)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SUMIFS(RAB!$F$14:$F$59,RAB!$C$14:$C$59,C1200)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SUMIFS(RAB!$F$14:$F$59,RAB!$C$14:$C$59,C1201)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SUMIFS(RAB!$F$14:$F$59,RAB!$C$14:$C$59,C1202)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SUMIFS(RAB!$F$14:$F$59,RAB!$C$14:$C$59,C1203)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SUMIFS(RAB!$F$14:$F$59,RAB!$C$14:$C$59,C1204)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SUMIFS(RAB!$F$14:$F$59,RAB!$C$14:$C$59,C1205)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SUMIFS(RAB!$F$14:$F$59,RAB!$C$14:$C$59,C1206)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SUMIFS(RAB!$F$14:$F$59,RAB!$C$14:$C$59,C1207)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SUMIFS(RAB!$F$14:$F$59,RAB!$C$14:$C$59,C1208)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SUMIFS(RAB!$F$14:$F$59,RAB!$C$14:$C$59,C1209)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SUMIFS(RAB!$F$14:$F$59,RAB!$C$14:$C$59,C1210)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SUMIFS(RAB!$F$14:$F$59,RAB!$C$14:$C$59,C1211)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SUMIFS(RAB!$F$14:$F$59,RAB!$C$14:$C$59,C1212)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SUMIFS(RAB!$F$14:$F$59,RAB!$C$14:$C$59,C1213)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SUMIFS(RAB!$F$14:$F$59,RAB!$C$14:$C$59,C1214)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SUMIFS(RAB!$F$14:$F$59,RAB!$C$14:$C$59,C1215)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SUMIFS(RAB!$F$14:$F$59,RAB!$C$14:$C$59,C1216)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SUMIFS(RAB!$F$14:$F$59,RAB!$C$14:$C$59,C1217)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SUMIFS(RAB!$F$14:$F$59,RAB!$C$14:$C$59,C1218)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SUMIFS(RAB!$F$14:$F$59,RAB!$C$14:$C$59,C1219)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SUMIFS(RAB!$F$14:$F$59,RAB!$C$14:$C$59,C1220)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SUMIFS(RAB!$F$14:$F$59,RAB!$C$14:$C$59,C1221)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SUMIFS(RAB!$F$14:$F$59,RAB!$C$14:$C$59,C1222)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SUMIFS(RAB!$F$14:$F$59,RAB!$C$14:$C$59,C1223)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SUMIFS(RAB!$F$14:$F$59,RAB!$C$14:$C$59,C1224)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SUMIFS(RAB!$F$14:$F$59,RAB!$C$14:$C$59,C1225)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SUMIFS(RAB!$F$14:$F$59,RAB!$C$14:$C$59,C1226)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SUMIFS(RAB!$F$14:$F$59,RAB!$C$14:$C$59,C1227)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SUMIFS(RAB!$F$14:$F$59,RAB!$C$14:$C$59,C1228)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SUMIFS(RAB!$F$14:$F$59,RAB!$C$14:$C$59,C1229)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SUMIFS(RAB!$F$14:$F$59,RAB!$C$14:$C$59,C1230)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SUMIFS(RAB!$F$14:$F$59,RAB!$C$14:$C$59,C1231)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SUMIFS(RAB!$F$14:$F$59,RAB!$C$14:$C$59,C1232)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SUMIFS(RAB!$F$14:$F$59,RAB!$C$14:$C$59,C1233)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SUMIFS(RAB!$F$14:$F$59,RAB!$C$14:$C$59,C1234)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SUMIFS(RAB!$F$14:$F$59,RAB!$C$14:$C$59,C1235)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SUMIFS(RAB!$F$14:$F$59,RAB!$C$14:$C$59,C1236)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SUMIFS(RAB!$F$14:$F$59,RAB!$C$14:$C$59,C1237)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SUMIFS(RAB!$F$14:$F$59,RAB!$C$14:$C$59,C1238)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SUMIFS(RAB!$F$14:$F$59,RAB!$C$14:$C$59,C1239)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SUMIFS(RAB!$F$14:$F$59,RAB!$C$14:$C$59,C1240)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SUMIFS(RAB!$F$14:$F$59,RAB!$C$14:$C$59,C1241)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SUMIFS(RAB!$F$14:$F$59,RAB!$C$14:$C$59,C1242)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SUMIFS(RAB!$F$14:$F$59,RAB!$C$14:$C$59,C1243)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SUMIFS(RAB!$F$14:$F$59,RAB!$C$14:$C$59,C1244)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SUMIFS(RAB!$F$14:$F$59,RAB!$C$14:$C$59,C1245)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SUMIFS(RAB!$F$14:$F$59,RAB!$C$14:$C$59,C1246)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SUMIFS(RAB!$F$14:$F$59,RAB!$C$14:$C$59,C1247)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SUMIFS(RAB!$F$14:$F$59,RAB!$C$14:$C$59,C1248)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SUMIFS(RAB!$F$14:$F$59,RAB!$C$14:$C$59,C1249)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SUMIFS(RAB!$F$14:$F$59,RAB!$C$14:$C$59,C1250)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SUMIFS(RAB!$F$14:$F$59,RAB!$C$14:$C$59,C1251)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SUMIFS(RAB!$F$14:$F$59,RAB!$C$14:$C$59,C1252)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SUMIFS(RAB!$F$14:$F$59,RAB!$C$14:$C$59,C1253)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SUMIFS(RAB!$F$14:$F$59,RAB!$C$14:$C$59,C1254)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SUMIFS(RAB!$F$14:$F$59,RAB!$C$14:$C$59,C1255)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SUMIFS(RAB!$F$14:$F$59,RAB!$C$14:$C$59,C1256)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SUMIFS(RAB!$F$14:$F$59,RAB!$C$14:$C$59,C1257)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SUMIFS(RAB!$F$14:$F$59,RAB!$C$14:$C$59,C1258)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SUMIFS(RAB!$F$14:$F$59,RAB!$C$14:$C$59,C1259)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SUMIFS(RAB!$F$14:$F$59,RAB!$C$14:$C$59,C1260)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SUMIFS(RAB!$F$14:$F$59,RAB!$C$14:$C$59,C1261)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SUMIFS(RAB!$F$14:$F$59,RAB!$C$14:$C$59,C1262)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SUMIFS(RAB!$F$14:$F$59,RAB!$C$14:$C$59,C1263)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SUMIFS(RAB!$F$14:$F$59,RAB!$C$14:$C$59,C1264)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SUMIFS(RAB!$F$14:$F$59,RAB!$C$14:$C$59,C1265)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SUMIFS(RAB!$F$14:$F$59,RAB!$C$14:$C$59,C1266)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SUMIFS(RAB!$F$14:$F$59,RAB!$C$14:$C$59,C1267)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SUMIFS(RAB!$F$14:$F$59,RAB!$C$14:$C$59,C1268)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SUMIFS(RAB!$F$14:$F$59,RAB!$C$14:$C$59,C1269)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SUMIFS(RAB!$F$14:$F$59,RAB!$C$14:$C$59,C1270)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SUMIFS(RAB!$F$14:$F$59,RAB!$C$14:$C$59,C1271)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SUMIFS(RAB!$F$14:$F$59,RAB!$C$14:$C$59,C1272)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SUMIFS(RAB!$F$14:$F$59,RAB!$C$14:$C$59,C1273)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SUMIFS(RAB!$F$14:$F$59,RAB!$C$14:$C$59,C1274)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SUMIFS(RAB!$F$14:$F$59,RAB!$C$14:$C$59,C1275)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SUMIFS(RAB!$F$14:$F$59,RAB!$C$14:$C$59,C1276)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SUMIFS(RAB!$F$14:$F$59,RAB!$C$14:$C$59,C1277)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SUMIFS(RAB!$F$14:$F$59,RAB!$C$14:$C$59,C1278)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SUMIFS(RAB!$F$14:$F$59,RAB!$C$14:$C$59,C1279)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SUMIFS(RAB!$F$14:$F$59,RAB!$C$14:$C$59,C1280)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SUMIFS(RAB!$F$14:$F$59,RAB!$C$14:$C$59,C1281)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SUMIFS(RAB!$F$14:$F$59,RAB!$C$14:$C$59,C1282)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SUMIFS(RAB!$F$14:$F$59,RAB!$C$14:$C$59,C1283)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SUMIFS(RAB!$F$14:$F$59,RAB!$C$14:$C$59,C1284)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SUMIFS(RAB!$F$14:$F$59,RAB!$C$14:$C$59,C1285)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SUMIFS(RAB!$F$14:$F$59,RAB!$C$14:$C$59,C1286)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SUMIFS(RAB!$F$14:$F$59,RAB!$C$14:$C$59,C1287)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SUMIFS(RAB!$F$14:$F$59,RAB!$C$14:$C$59,C1288)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SUMIFS(RAB!$F$14:$F$59,RAB!$C$14:$C$59,C1289)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SUMIFS(RAB!$F$14:$F$59,RAB!$C$14:$C$59,C1290)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SUMIFS(RAB!$F$14:$F$59,RAB!$C$14:$C$59,C1291)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SUMIFS(RAB!$F$14:$F$59,RAB!$C$14:$C$59,C1292)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SUMIFS(RAB!$F$14:$F$59,RAB!$C$14:$C$59,C1293)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SUMIFS(RAB!$F$14:$F$59,RAB!$C$14:$C$59,C1294)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SUMIFS(RAB!$F$14:$F$59,RAB!$C$14:$C$59,C1295)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SUMIFS(RAB!$F$14:$F$59,RAB!$C$14:$C$59,C1296)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SUMIFS(RAB!$F$14:$F$59,RAB!$C$14:$C$59,C1297)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SUMIFS(RAB!$F$14:$F$59,RAB!$C$14:$C$59,C1298)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SUMIFS(RAB!$F$14:$F$59,RAB!$C$14:$C$59,C1299)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SUMIFS(RAB!$F$14:$F$59,RAB!$C$14:$C$59,C1300)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SUMIFS(RAB!$F$14:$F$59,RAB!$C$14:$C$59,C1301)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SUMIFS(RAB!$F$14:$F$59,RAB!$C$14:$C$59,C1302)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SUMIFS(RAB!$F$14:$F$59,RAB!$C$14:$C$59,C1303)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SUMIFS(RAB!$F$14:$F$59,RAB!$C$14:$C$59,C1304)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SUMIFS(RAB!$F$14:$F$59,RAB!$C$14:$C$59,C1305)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SUMIFS(RAB!$F$14:$F$59,RAB!$C$14:$C$59,C1306)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SUMIFS(RAB!$F$14:$F$59,RAB!$C$14:$C$59,C1307)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SUMIFS(RAB!$F$14:$F$59,RAB!$C$14:$C$59,C1308)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SUMIFS(RAB!$F$14:$F$59,RAB!$C$14:$C$59,C1309)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SUMIFS(RAB!$F$14:$F$59,RAB!$C$14:$C$59,C1310)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SUMIFS(RAB!$F$14:$F$59,RAB!$C$14:$C$59,C1311)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SUMIFS(RAB!$F$14:$F$59,RAB!$C$14:$C$59,C1312)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SUMIFS(RAB!$F$14:$F$59,RAB!$C$14:$C$59,C1313)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SUMIFS(RAB!$F$14:$F$59,RAB!$C$14:$C$59,C1314)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SUMIFS(RAB!$F$14:$F$59,RAB!$C$14:$C$59,C1315)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SUMIFS(RAB!$F$14:$F$59,RAB!$C$14:$C$59,C1316)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SUMIFS(RAB!$F$14:$F$59,RAB!$C$14:$C$59,C1317)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SUMIFS(RAB!$F$14:$F$59,RAB!$C$14:$C$59,C1318)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SUMIFS(RAB!$F$14:$F$59,RAB!$C$14:$C$59,C1319)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SUMIFS(RAB!$F$14:$F$59,RAB!$C$14:$C$59,C1320)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6" priority="5" operator="equal">
      <formula>0</formula>
    </cfRule>
  </conditionalFormatting>
  <conditionalFormatting sqref="A10:L65536">
    <cfRule type="cellIs" dxfId="55" priority="1" operator="equal">
      <formula>0</formula>
    </cfRule>
  </conditionalFormatting>
  <conditionalFormatting sqref="C12:C711">
    <cfRule type="cellIs" dxfId="54" priority="66" stopIfTrue="1" operator="equal">
      <formula>0</formula>
    </cfRule>
  </conditionalFormatting>
  <conditionalFormatting sqref="E712:E65536">
    <cfRule type="cellIs" dxfId="53" priority="16" stopIfTrue="1" operator="equal">
      <formula>0</formula>
    </cfRule>
  </conditionalFormatting>
  <conditionalFormatting sqref="G1:G11 E6:E11 E1:E3 H7 H10:H11 F10:F711 G712:G65536">
    <cfRule type="cellIs" dxfId="52" priority="69" stopIfTrue="1" operator="equal">
      <formula>0</formula>
    </cfRule>
  </conditionalFormatting>
  <conditionalFormatting sqref="G12:H711">
    <cfRule type="cellIs" dxfId="51" priority="12" stopIfTrue="1" operator="equal">
      <formula>0</formula>
    </cfRule>
  </conditionalFormatting>
  <conditionalFormatting sqref="I7:K7">
    <cfRule type="cellIs" dxfId="50" priority="4" stopIfTrue="1" operator="equal">
      <formula>0</formula>
    </cfRule>
  </conditionalFormatting>
  <conditionalFormatting sqref="I10:L711">
    <cfRule type="cellIs" dxfId="49" priority="2" stopIfTrue="1" operator="equal">
      <formula>0</formula>
    </cfRule>
  </conditionalFormatting>
  <conditionalFormatting sqref="L1:L6">
    <cfRule type="cellIs" dxfId="48" priority="10" operator="equal">
      <formula>0</formula>
    </cfRule>
  </conditionalFormatting>
  <conditionalFormatting sqref="M1:IV1048576 A8:G9">
    <cfRule type="cellIs" dxfId="47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37" right="0.3" top="0.31496062992125984" bottom="0.59055118110236227" header="0.31496062992125984" footer="0.31496062992125984"/>
  <pageSetup paperSize="9" scale="85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C1:AD55"/>
  <sheetViews>
    <sheetView showGridLines="0" view="pageBreakPreview" topLeftCell="A10" zoomScaleNormal="115" zoomScaleSheetLayoutView="100" workbookViewId="0">
      <selection activeCell="Q7" sqref="Q7"/>
    </sheetView>
  </sheetViews>
  <sheetFormatPr defaultColWidth="9.140625"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40" t="s">
        <v>1439</v>
      </c>
      <c r="X2" s="641"/>
      <c r="Y2" s="641"/>
      <c r="Z2" s="641"/>
      <c r="AA2" s="641"/>
      <c r="AB2" s="641"/>
      <c r="AC2" s="641"/>
      <c r="AD2" s="642"/>
    </row>
    <row r="3" spans="3:30">
      <c r="C3" s="238"/>
      <c r="W3" s="643"/>
      <c r="X3" s="644"/>
      <c r="Y3" s="644"/>
      <c r="Z3" s="644"/>
      <c r="AA3" s="644"/>
      <c r="AB3" s="644"/>
      <c r="AC3" s="644"/>
      <c r="AD3" s="645"/>
    </row>
    <row r="4" spans="3:30">
      <c r="C4" s="238"/>
      <c r="Q4" s="483" t="s">
        <v>1616</v>
      </c>
      <c r="W4" s="239" t="s">
        <v>987</v>
      </c>
      <c r="AD4" s="240"/>
    </row>
    <row r="5" spans="3:30">
      <c r="C5" s="238"/>
      <c r="W5" s="241" t="s">
        <v>991</v>
      </c>
      <c r="X5" s="646" t="s">
        <v>990</v>
      </c>
      <c r="Y5" s="646"/>
      <c r="Z5" s="646"/>
      <c r="AA5" s="646" t="s">
        <v>988</v>
      </c>
      <c r="AB5" s="646"/>
      <c r="AC5" s="646" t="s">
        <v>989</v>
      </c>
      <c r="AD5" s="647"/>
    </row>
    <row r="6" spans="3:30" ht="21">
      <c r="C6" s="238"/>
      <c r="Q6" s="510" t="s">
        <v>1626</v>
      </c>
      <c r="W6" s="241">
        <v>1</v>
      </c>
      <c r="X6" s="646" t="s">
        <v>993</v>
      </c>
      <c r="Y6" s="646"/>
      <c r="Z6" s="646"/>
      <c r="AA6" s="646"/>
      <c r="AB6" s="646"/>
      <c r="AC6" s="646"/>
      <c r="AD6" s="647"/>
    </row>
    <row r="7" spans="3:30">
      <c r="C7" s="238"/>
      <c r="W7" s="241">
        <v>2</v>
      </c>
      <c r="X7" s="646" t="s">
        <v>994</v>
      </c>
      <c r="Y7" s="646"/>
      <c r="Z7" s="646"/>
      <c r="AA7" s="646"/>
      <c r="AB7" s="646"/>
      <c r="AC7" s="646"/>
      <c r="AD7" s="647"/>
    </row>
    <row r="8" spans="3:30">
      <c r="C8" s="238"/>
      <c r="W8" s="241">
        <v>3</v>
      </c>
      <c r="X8" s="646" t="s">
        <v>995</v>
      </c>
      <c r="Y8" s="646"/>
      <c r="Z8" s="646"/>
      <c r="AA8" s="646"/>
      <c r="AB8" s="646"/>
      <c r="AC8" s="646"/>
      <c r="AD8" s="647"/>
    </row>
    <row r="9" spans="3:30">
      <c r="C9" s="238"/>
      <c r="W9" s="241">
        <v>4</v>
      </c>
      <c r="X9" s="646" t="s">
        <v>996</v>
      </c>
      <c r="Y9" s="646"/>
      <c r="Z9" s="646"/>
      <c r="AA9" s="646"/>
      <c r="AB9" s="646"/>
      <c r="AC9" s="646"/>
      <c r="AD9" s="647"/>
    </row>
    <row r="10" spans="3:30">
      <c r="C10" s="238"/>
      <c r="W10" s="241">
        <v>5</v>
      </c>
      <c r="X10" s="646" t="s">
        <v>997</v>
      </c>
      <c r="Y10" s="646"/>
      <c r="Z10" s="646"/>
      <c r="AA10" s="646"/>
      <c r="AB10" s="646"/>
      <c r="AC10" s="646"/>
      <c r="AD10" s="647"/>
    </row>
    <row r="11" spans="3:30">
      <c r="C11" s="238"/>
      <c r="W11" s="241">
        <v>6</v>
      </c>
      <c r="X11" s="646" t="s">
        <v>998</v>
      </c>
      <c r="Y11" s="646"/>
      <c r="Z11" s="646"/>
      <c r="AA11" s="646"/>
      <c r="AB11" s="646"/>
      <c r="AC11" s="646"/>
      <c r="AD11" s="647"/>
    </row>
    <row r="12" spans="3:30">
      <c r="C12" s="238"/>
      <c r="W12" s="241">
        <v>7</v>
      </c>
      <c r="X12" s="646" t="s">
        <v>999</v>
      </c>
      <c r="Y12" s="646"/>
      <c r="Z12" s="646"/>
      <c r="AA12" s="646"/>
      <c r="AB12" s="646"/>
      <c r="AC12" s="646"/>
      <c r="AD12" s="647"/>
    </row>
    <row r="13" spans="3:30" ht="12.75" customHeight="1">
      <c r="C13" s="238"/>
      <c r="W13" s="241">
        <v>8</v>
      </c>
      <c r="X13" s="646" t="s">
        <v>1000</v>
      </c>
      <c r="Y13" s="646"/>
      <c r="Z13" s="646"/>
      <c r="AA13" s="646"/>
      <c r="AB13" s="646"/>
      <c r="AC13" s="646"/>
      <c r="AD13" s="647"/>
    </row>
    <row r="14" spans="3:30">
      <c r="C14" s="238"/>
      <c r="W14" s="241">
        <v>9</v>
      </c>
      <c r="X14" s="646" t="s">
        <v>1001</v>
      </c>
      <c r="Y14" s="646"/>
      <c r="Z14" s="646"/>
      <c r="AA14" s="646"/>
      <c r="AB14" s="646"/>
      <c r="AC14" s="646"/>
      <c r="AD14" s="647"/>
    </row>
    <row r="15" spans="3:30">
      <c r="C15" s="238"/>
      <c r="W15" s="241">
        <v>10</v>
      </c>
      <c r="X15" s="646" t="s">
        <v>1010</v>
      </c>
      <c r="Y15" s="646"/>
      <c r="Z15" s="646"/>
      <c r="AA15" s="646"/>
      <c r="AB15" s="646"/>
      <c r="AC15" s="646"/>
      <c r="AD15" s="647"/>
    </row>
    <row r="16" spans="3:30">
      <c r="C16" s="238"/>
      <c r="W16" s="241">
        <v>11</v>
      </c>
      <c r="X16" s="646" t="s">
        <v>1455</v>
      </c>
      <c r="Y16" s="646"/>
      <c r="Z16" s="646"/>
      <c r="AA16" s="646"/>
      <c r="AB16" s="646"/>
      <c r="AC16" s="646"/>
      <c r="AD16" s="647"/>
    </row>
    <row r="17" spans="3:30">
      <c r="C17" s="238"/>
      <c r="S17" s="242"/>
      <c r="W17" s="241">
        <v>12</v>
      </c>
      <c r="X17" s="646" t="s">
        <v>1011</v>
      </c>
      <c r="Y17" s="646"/>
      <c r="Z17" s="646"/>
      <c r="AA17" s="646"/>
      <c r="AB17" s="646"/>
      <c r="AC17" s="646"/>
      <c r="AD17" s="647"/>
    </row>
    <row r="18" spans="3:30">
      <c r="C18" s="243"/>
      <c r="D18" s="244"/>
      <c r="E18" s="244"/>
      <c r="W18" s="241">
        <v>13</v>
      </c>
      <c r="X18" s="646"/>
      <c r="Y18" s="646"/>
      <c r="Z18" s="646"/>
      <c r="AA18" s="646"/>
      <c r="AB18" s="646"/>
      <c r="AC18" s="646"/>
      <c r="AD18" s="647"/>
    </row>
    <row r="19" spans="3:30">
      <c r="C19" s="238"/>
      <c r="W19" s="245"/>
      <c r="X19" s="663"/>
      <c r="Y19" s="663"/>
      <c r="Z19" s="663"/>
      <c r="AA19" s="663"/>
      <c r="AB19" s="663"/>
      <c r="AC19" s="663"/>
      <c r="AD19" s="664"/>
    </row>
    <row r="20" spans="3:30">
      <c r="C20" s="238"/>
      <c r="W20" s="648" t="s">
        <v>992</v>
      </c>
      <c r="X20" s="649"/>
      <c r="Y20" s="649"/>
      <c r="Z20" s="649"/>
      <c r="AA20" s="649"/>
      <c r="AB20" s="649"/>
      <c r="AC20" s="649"/>
      <c r="AD20" s="650"/>
    </row>
    <row r="21" spans="3:30">
      <c r="C21" s="238"/>
      <c r="W21" s="651" t="s">
        <v>985</v>
      </c>
      <c r="X21" s="652"/>
      <c r="Y21" s="652"/>
      <c r="Z21" s="653"/>
      <c r="AA21" s="654" t="s">
        <v>986</v>
      </c>
      <c r="AB21" s="655"/>
      <c r="AC21" s="655"/>
      <c r="AD21" s="656"/>
    </row>
    <row r="22" spans="3:30">
      <c r="C22" s="238"/>
      <c r="W22" s="657"/>
      <c r="X22" s="658"/>
      <c r="Y22" s="485"/>
      <c r="Z22" s="488"/>
      <c r="AA22" s="659"/>
      <c r="AB22" s="660"/>
      <c r="AC22" s="248"/>
      <c r="AD22" s="249"/>
    </row>
    <row r="23" spans="3:30">
      <c r="C23" s="238"/>
      <c r="W23" s="657"/>
      <c r="X23" s="658"/>
      <c r="Y23" s="485"/>
      <c r="Z23" s="488"/>
      <c r="AA23" s="661"/>
      <c r="AB23" s="662"/>
      <c r="AC23" s="248"/>
      <c r="AD23" s="249"/>
    </row>
    <row r="24" spans="3:30">
      <c r="C24" s="238"/>
      <c r="W24" s="667"/>
      <c r="X24" s="668"/>
      <c r="Y24" s="246"/>
      <c r="Z24" s="247"/>
      <c r="AA24" s="669"/>
      <c r="AB24" s="670"/>
      <c r="AC24" s="248"/>
      <c r="AD24" s="249"/>
    </row>
    <row r="25" spans="3:30">
      <c r="C25" s="238"/>
      <c r="W25" s="667"/>
      <c r="X25" s="668"/>
      <c r="Y25" s="246"/>
      <c r="Z25" s="247"/>
      <c r="AA25" s="661"/>
      <c r="AB25" s="662"/>
      <c r="AC25" s="248"/>
      <c r="AD25" s="249"/>
    </row>
    <row r="26" spans="3:30">
      <c r="C26" s="238"/>
      <c r="W26" s="473"/>
      <c r="X26" s="474"/>
      <c r="Y26" s="246"/>
      <c r="Z26" s="247"/>
      <c r="AA26" s="661"/>
      <c r="AB26" s="662"/>
      <c r="AC26" s="248"/>
      <c r="AD26" s="249"/>
    </row>
    <row r="27" spans="3:30">
      <c r="C27" s="238"/>
      <c r="W27" s="473"/>
      <c r="X27" s="474"/>
      <c r="Y27" s="246"/>
      <c r="Z27" s="247"/>
      <c r="AA27" s="665"/>
      <c r="AB27" s="666"/>
      <c r="AC27" s="248"/>
      <c r="AD27" s="249"/>
    </row>
    <row r="28" spans="3:30">
      <c r="C28" s="238"/>
      <c r="W28" s="473"/>
      <c r="X28" s="474"/>
      <c r="Y28" s="246"/>
      <c r="Z28" s="247"/>
      <c r="AA28" s="665"/>
      <c r="AB28" s="666"/>
      <c r="AC28" s="248"/>
      <c r="AD28" s="249"/>
    </row>
    <row r="29" spans="3:30">
      <c r="C29" s="238"/>
      <c r="W29" s="473"/>
      <c r="X29" s="474"/>
      <c r="Y29" s="246"/>
      <c r="Z29" s="247"/>
      <c r="AA29" s="665"/>
      <c r="AB29" s="666"/>
      <c r="AC29" s="248"/>
      <c r="AD29" s="249"/>
    </row>
    <row r="30" spans="3:30" ht="11.25" customHeight="1">
      <c r="C30" s="238"/>
      <c r="W30" s="475"/>
      <c r="X30" s="476"/>
      <c r="Y30" s="246"/>
      <c r="Z30" s="247"/>
      <c r="AA30" s="665"/>
      <c r="AB30" s="666"/>
      <c r="AC30" s="248"/>
      <c r="AD30" s="249"/>
    </row>
    <row r="31" spans="3:30">
      <c r="C31" s="238"/>
      <c r="U31" s="250"/>
      <c r="W31" s="473"/>
      <c r="X31" s="474"/>
      <c r="Y31" s="246"/>
      <c r="Z31" s="247"/>
      <c r="AA31" s="665"/>
      <c r="AB31" s="666"/>
      <c r="AC31" s="248"/>
      <c r="AD31" s="249"/>
    </row>
    <row r="32" spans="3:30">
      <c r="C32" s="238"/>
      <c r="U32" s="250"/>
      <c r="W32" s="473"/>
      <c r="X32" s="474"/>
      <c r="Y32" s="246"/>
      <c r="Z32" s="247"/>
      <c r="AA32" s="665"/>
      <c r="AB32" s="666"/>
      <c r="AC32" s="248"/>
      <c r="AD32" s="249"/>
    </row>
    <row r="33" spans="3:30">
      <c r="C33" s="238"/>
      <c r="W33" s="473"/>
      <c r="X33" s="474"/>
      <c r="Y33" s="246"/>
      <c r="Z33" s="247"/>
      <c r="AA33" s="665"/>
      <c r="AB33" s="666"/>
      <c r="AC33" s="248"/>
      <c r="AD33" s="249"/>
    </row>
    <row r="34" spans="3:30">
      <c r="C34" s="238"/>
      <c r="W34" s="473"/>
      <c r="X34" s="474"/>
      <c r="Y34" s="246"/>
      <c r="Z34" s="247"/>
      <c r="AA34" s="665"/>
      <c r="AB34" s="666"/>
      <c r="AC34" s="248"/>
      <c r="AD34" s="249"/>
    </row>
    <row r="35" spans="3:30">
      <c r="C35" s="238"/>
      <c r="W35" s="667"/>
      <c r="X35" s="680"/>
      <c r="Y35" s="246"/>
      <c r="Z35" s="247"/>
      <c r="AA35" s="665"/>
      <c r="AB35" s="666"/>
      <c r="AC35" s="248"/>
      <c r="AD35" s="249"/>
    </row>
    <row r="36" spans="3:30">
      <c r="C36" s="238"/>
      <c r="W36" s="671"/>
      <c r="X36" s="672"/>
      <c r="Y36" s="246"/>
      <c r="Z36" s="251"/>
      <c r="AA36" s="673"/>
      <c r="AB36" s="666"/>
      <c r="AC36" s="248"/>
      <c r="AD36" s="249"/>
    </row>
    <row r="37" spans="3:30" ht="12.75" customHeight="1">
      <c r="C37" s="238"/>
      <c r="W37" s="674"/>
      <c r="X37" s="675"/>
      <c r="Y37" s="246"/>
      <c r="Z37" s="251"/>
      <c r="AA37" s="676"/>
      <c r="AB37" s="677"/>
      <c r="AC37" s="252"/>
      <c r="AD37" s="253"/>
    </row>
    <row r="38" spans="3:30" ht="12.75" customHeight="1">
      <c r="C38" s="238"/>
      <c r="W38" s="674"/>
      <c r="X38" s="675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74"/>
      <c r="X39" s="675"/>
      <c r="Y39" s="254"/>
      <c r="Z39" s="257"/>
      <c r="AA39" s="678"/>
      <c r="AB39" s="679"/>
      <c r="AC39" s="252"/>
      <c r="AD39" s="253"/>
    </row>
    <row r="40" spans="3:30" ht="12" customHeight="1">
      <c r="C40" s="238"/>
      <c r="W40" s="684"/>
      <c r="X40" s="685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86"/>
      <c r="X41" s="687"/>
      <c r="Y41" s="260"/>
      <c r="Z41" s="261"/>
      <c r="AA41" s="678"/>
      <c r="AB41" s="679"/>
      <c r="AC41" s="252"/>
      <c r="AD41" s="253"/>
    </row>
    <row r="42" spans="3:30" ht="12" customHeight="1">
      <c r="C42" s="238"/>
      <c r="W42" s="688" t="s">
        <v>1456</v>
      </c>
      <c r="X42" s="689"/>
      <c r="Y42" s="689"/>
      <c r="Z42" s="689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81" t="s">
        <v>11</v>
      </c>
      <c r="X44" s="682"/>
      <c r="Y44" s="646"/>
      <c r="Z44" s="646"/>
      <c r="AA44" s="646"/>
      <c r="AB44" s="646"/>
      <c r="AC44" s="646"/>
      <c r="AD44" s="647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81" t="s">
        <v>984</v>
      </c>
      <c r="X45" s="682"/>
      <c r="Y45" s="646">
        <v>1</v>
      </c>
      <c r="Z45" s="646"/>
      <c r="AA45" s="646"/>
      <c r="AB45" s="646" t="s">
        <v>12</v>
      </c>
      <c r="AC45" s="646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81" t="s">
        <v>15</v>
      </c>
      <c r="X46" s="682"/>
      <c r="Y46" s="683"/>
      <c r="Z46" s="683"/>
      <c r="AA46" s="683"/>
      <c r="AB46" s="646" t="s">
        <v>16</v>
      </c>
      <c r="AC46" s="646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94" t="s">
        <v>17</v>
      </c>
      <c r="X47" s="694"/>
      <c r="Y47" s="694"/>
      <c r="Z47" s="694"/>
      <c r="AA47" s="694"/>
      <c r="AB47" s="694"/>
      <c r="AC47" s="694"/>
      <c r="AD47" s="695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96" t="str">
        <f>RAB!G6</f>
        <v>SAHONO</v>
      </c>
      <c r="X48" s="697"/>
      <c r="Y48" s="697"/>
      <c r="Z48" s="697"/>
      <c r="AA48" s="697"/>
      <c r="AB48" s="697"/>
      <c r="AC48" s="697"/>
      <c r="AD48" s="698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96" t="str">
        <f>RAB!G7</f>
        <v>DN KARANGJATI 3/6 DS PUTATSARI</v>
      </c>
      <c r="X49" s="697"/>
      <c r="Y49" s="697"/>
      <c r="Z49" s="697"/>
      <c r="AA49" s="697"/>
      <c r="AB49" s="697"/>
      <c r="AC49" s="697"/>
      <c r="AD49" s="698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495"/>
      <c r="X50" s="491"/>
      <c r="Y50" s="491"/>
      <c r="Z50" s="491"/>
      <c r="AA50" s="491"/>
      <c r="AB50" s="491"/>
      <c r="AC50" s="491"/>
      <c r="AD50" s="492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496"/>
      <c r="X51" s="493"/>
      <c r="Y51" s="493"/>
      <c r="Z51" s="493"/>
      <c r="AA51" s="493"/>
      <c r="AB51" s="493"/>
      <c r="AC51" s="493"/>
      <c r="AD51" s="494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81" t="s">
        <v>18</v>
      </c>
      <c r="X52" s="682"/>
      <c r="Y52" s="646" t="s">
        <v>1607</v>
      </c>
      <c r="Z52" s="646"/>
      <c r="AA52" s="646"/>
      <c r="AB52" s="646"/>
      <c r="AC52" s="646"/>
      <c r="AD52" s="647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81" t="s">
        <v>19</v>
      </c>
      <c r="X53" s="682"/>
      <c r="Y53" s="646" t="s">
        <v>1608</v>
      </c>
      <c r="Z53" s="646"/>
      <c r="AA53" s="646"/>
      <c r="AB53" s="646"/>
      <c r="AC53" s="646"/>
      <c r="AD53" s="647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81" t="s">
        <v>20</v>
      </c>
      <c r="X54" s="682"/>
      <c r="Y54" s="690" t="s">
        <v>1547</v>
      </c>
      <c r="Z54" s="690"/>
      <c r="AA54" s="690"/>
      <c r="AB54" s="646"/>
      <c r="AC54" s="646"/>
      <c r="AD54" s="647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91" t="s">
        <v>21</v>
      </c>
      <c r="X55" s="692"/>
      <c r="Y55" s="690"/>
      <c r="Z55" s="690"/>
      <c r="AA55" s="690"/>
      <c r="AB55" s="690"/>
      <c r="AC55" s="690"/>
      <c r="AD55" s="693"/>
    </row>
  </sheetData>
  <mergeCells count="102">
    <mergeCell ref="W54:X54"/>
    <mergeCell ref="Y54:AA54"/>
    <mergeCell ref="AB54:AD54"/>
    <mergeCell ref="W55:X55"/>
    <mergeCell ref="Y55:AA55"/>
    <mergeCell ref="AB55:AD55"/>
    <mergeCell ref="W47:AD47"/>
    <mergeCell ref="W52:X52"/>
    <mergeCell ref="Y52:AA52"/>
    <mergeCell ref="AB52:AD52"/>
    <mergeCell ref="W53:X53"/>
    <mergeCell ref="Y53:AA53"/>
    <mergeCell ref="AB53:AD53"/>
    <mergeCell ref="W48:AD48"/>
    <mergeCell ref="W49:AD49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</mergeCells>
  <printOptions verticalCentered="1"/>
  <pageMargins left="0.70866141732283472" right="0.23622047244094491" top="0.43307086614173229" bottom="0.43307086614173229" header="0" footer="0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B1:AF68"/>
  <sheetViews>
    <sheetView view="pageBreakPreview" zoomScale="55" zoomScaleNormal="55" zoomScaleSheetLayoutView="55" workbookViewId="0">
      <selection activeCell="S36" sqref="S36"/>
    </sheetView>
  </sheetViews>
  <sheetFormatPr defaultColWidth="9.140625"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99" t="s">
        <v>1528</v>
      </c>
      <c r="E4" s="700"/>
      <c r="F4" s="700"/>
      <c r="G4" s="700"/>
      <c r="H4" s="700"/>
      <c r="I4" s="700"/>
      <c r="J4" s="700"/>
      <c r="K4" s="700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0"/>
      <c r="Y4" s="700"/>
      <c r="Z4" s="700"/>
      <c r="AA4" s="700"/>
      <c r="AB4" s="700"/>
      <c r="AC4" s="701"/>
      <c r="AD4" s="217"/>
      <c r="AE4" s="216"/>
      <c r="AF4" s="216"/>
    </row>
    <row r="5" spans="2:32" ht="13.5" customHeight="1">
      <c r="B5" s="215"/>
      <c r="C5" s="215"/>
      <c r="D5" s="702"/>
      <c r="E5" s="703"/>
      <c r="F5" s="703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  <c r="W5" s="703"/>
      <c r="X5" s="703"/>
      <c r="Y5" s="703"/>
      <c r="Z5" s="703"/>
      <c r="AA5" s="703"/>
      <c r="AB5" s="703"/>
      <c r="AC5" s="704"/>
      <c r="AD5" s="217"/>
      <c r="AE5" s="216"/>
      <c r="AF5" s="216"/>
    </row>
    <row r="6" spans="2:32" ht="12.75" customHeight="1">
      <c r="B6" s="215"/>
      <c r="C6" s="215"/>
      <c r="D6" s="702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  <c r="W6" s="703"/>
      <c r="X6" s="703"/>
      <c r="Y6" s="703"/>
      <c r="Z6" s="703"/>
      <c r="AA6" s="703"/>
      <c r="AB6" s="703"/>
      <c r="AC6" s="704"/>
      <c r="AE6" s="216"/>
      <c r="AF6" s="216"/>
    </row>
    <row r="7" spans="2:32" ht="12.75" customHeight="1" thickBot="1">
      <c r="B7" s="215"/>
      <c r="C7" s="215"/>
      <c r="D7" s="705"/>
      <c r="E7" s="706"/>
      <c r="F7" s="706"/>
      <c r="G7" s="706"/>
      <c r="H7" s="706"/>
      <c r="I7" s="706"/>
      <c r="J7" s="706"/>
      <c r="K7" s="706"/>
      <c r="L7" s="706"/>
      <c r="M7" s="706"/>
      <c r="N7" s="706"/>
      <c r="O7" s="706"/>
      <c r="P7" s="706"/>
      <c r="Q7" s="706"/>
      <c r="R7" s="706"/>
      <c r="S7" s="706"/>
      <c r="T7" s="706"/>
      <c r="U7" s="706"/>
      <c r="V7" s="706"/>
      <c r="W7" s="706"/>
      <c r="X7" s="706"/>
      <c r="Y7" s="706"/>
      <c r="Z7" s="706"/>
      <c r="AA7" s="706"/>
      <c r="AB7" s="706"/>
      <c r="AC7" s="707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E9" s="489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AD120"/>
  <sheetViews>
    <sheetView view="pageBreakPreview" zoomScale="40" zoomScaleNormal="40" zoomScaleSheetLayoutView="40" workbookViewId="0">
      <selection activeCell="T35" sqref="T35"/>
    </sheetView>
  </sheetViews>
  <sheetFormatPr defaultColWidth="9.140625" defaultRowHeight="12.75"/>
  <cols>
    <col min="1" max="1" width="1.7109375" style="417" customWidth="1"/>
    <col min="2" max="2" width="10.7109375" style="417" customWidth="1"/>
    <col min="3" max="3" width="2.5703125" style="417" customWidth="1"/>
    <col min="4" max="20" width="9.140625" style="417"/>
    <col min="21" max="21" width="14.5703125" style="417" customWidth="1"/>
    <col min="22" max="22" width="3.140625" style="417" customWidth="1"/>
    <col min="23" max="26" width="9.140625" style="417"/>
    <col min="27" max="27" width="2.85546875" style="417" customWidth="1"/>
    <col min="28" max="30" width="4.7109375" style="417" customWidth="1"/>
    <col min="31" max="31" width="1.7109375" style="417" customWidth="1"/>
    <col min="32" max="16384" width="9.140625" style="417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3" t="s">
        <v>1527</v>
      </c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182"/>
      <c r="X3" s="428"/>
      <c r="Y3" s="428"/>
      <c r="Z3" s="428"/>
      <c r="AA3" s="428"/>
      <c r="AB3" s="428"/>
      <c r="AC3" s="418"/>
    </row>
    <row r="4" spans="1:29" ht="18.75" customHeight="1">
      <c r="A4" s="181"/>
      <c r="C4" s="703"/>
      <c r="D4" s="703"/>
      <c r="E4" s="703"/>
      <c r="F4" s="703"/>
      <c r="G4" s="703"/>
      <c r="H4" s="703"/>
      <c r="I4" s="703"/>
      <c r="J4" s="703"/>
      <c r="K4" s="703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182"/>
      <c r="X4" s="428"/>
      <c r="Y4" s="428"/>
      <c r="Z4" s="428"/>
      <c r="AA4" s="428"/>
      <c r="AB4" s="428"/>
      <c r="AC4" s="418"/>
    </row>
    <row r="5" spans="1:29" ht="12.75" customHeight="1">
      <c r="A5" s="181"/>
      <c r="C5" s="419"/>
      <c r="W5" s="182"/>
    </row>
    <row r="6" spans="1:29" ht="12.75" customHeight="1">
      <c r="A6" s="181"/>
      <c r="C6" s="708"/>
      <c r="D6" s="708"/>
      <c r="E6" s="708"/>
      <c r="F6" s="708"/>
      <c r="G6" s="708"/>
      <c r="H6" s="708"/>
      <c r="I6" s="708"/>
      <c r="J6" s="708"/>
      <c r="K6" s="708"/>
      <c r="L6" s="708"/>
      <c r="M6" s="708"/>
      <c r="W6" s="182"/>
      <c r="Y6" s="420"/>
      <c r="Z6" s="420"/>
      <c r="AA6" s="420"/>
      <c r="AB6" s="421"/>
      <c r="AC6" s="421"/>
    </row>
    <row r="7" spans="1:29" ht="18" customHeight="1">
      <c r="A7" s="181"/>
      <c r="C7" s="708"/>
      <c r="D7" s="708"/>
      <c r="E7" s="708"/>
      <c r="F7" s="708"/>
      <c r="G7" s="708"/>
      <c r="H7" s="708"/>
      <c r="I7" s="708"/>
      <c r="J7" s="708"/>
      <c r="K7" s="708"/>
      <c r="L7" s="708"/>
      <c r="M7" s="708"/>
      <c r="W7" s="182"/>
      <c r="Y7" s="420"/>
      <c r="Z7" s="420"/>
      <c r="AA7" s="420"/>
      <c r="AB7" s="421"/>
      <c r="AC7" s="421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2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23"/>
      <c r="S54" s="423"/>
      <c r="T54" s="423"/>
      <c r="U54" s="424"/>
      <c r="V54" s="424"/>
      <c r="W54" s="183"/>
      <c r="X54" s="424"/>
      <c r="Y54" s="424"/>
      <c r="Z54" s="424"/>
      <c r="AA54" s="424"/>
      <c r="AB54" s="424"/>
      <c r="AC54" s="424"/>
      <c r="AD54" s="424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29"/>
      <c r="S55" s="430"/>
      <c r="T55" s="430"/>
      <c r="U55" s="186"/>
      <c r="V55" s="187"/>
      <c r="W55" s="188"/>
      <c r="X55" s="424"/>
      <c r="Y55" s="424"/>
      <c r="Z55" s="424"/>
      <c r="AA55" s="425"/>
      <c r="AB55" s="425"/>
      <c r="AC55" s="425"/>
      <c r="AD55" s="425"/>
    </row>
    <row r="56" spans="1:30">
      <c r="U56" s="424"/>
      <c r="V56" s="425"/>
      <c r="W56" s="424"/>
      <c r="X56" s="424"/>
      <c r="Y56" s="424"/>
      <c r="Z56" s="424"/>
      <c r="AA56" s="425"/>
      <c r="AB56" s="424"/>
      <c r="AC56" s="424"/>
      <c r="AD56" s="424"/>
    </row>
    <row r="57" spans="1:30">
      <c r="U57" s="424"/>
      <c r="V57" s="425"/>
      <c r="W57" s="424"/>
      <c r="X57" s="424"/>
      <c r="Y57" s="424"/>
      <c r="Z57" s="424"/>
      <c r="AA57" s="424"/>
      <c r="AB57" s="424"/>
      <c r="AC57" s="424"/>
      <c r="AD57" s="424"/>
    </row>
    <row r="58" spans="1:30">
      <c r="U58" s="424"/>
      <c r="V58" s="425"/>
      <c r="W58" s="424"/>
      <c r="X58" s="424"/>
      <c r="Y58" s="424"/>
      <c r="Z58" s="424"/>
      <c r="AA58" s="424"/>
      <c r="AB58" s="424"/>
      <c r="AC58" s="424"/>
      <c r="AD58" s="424"/>
    </row>
    <row r="59" spans="1:30">
      <c r="U59" s="424"/>
      <c r="V59" s="425"/>
      <c r="W59" s="424"/>
      <c r="X59" s="424"/>
      <c r="Y59" s="424"/>
      <c r="Z59" s="424"/>
      <c r="AA59" s="424"/>
      <c r="AB59" s="424"/>
      <c r="AC59" s="424"/>
      <c r="AD59" s="424"/>
    </row>
    <row r="60" spans="1:30">
      <c r="U60" s="424"/>
      <c r="V60" s="425"/>
      <c r="W60" s="424"/>
      <c r="X60" s="424"/>
      <c r="Y60" s="424"/>
      <c r="Z60" s="424"/>
      <c r="AA60" s="425"/>
      <c r="AB60" s="424"/>
      <c r="AC60" s="424"/>
      <c r="AD60" s="424"/>
    </row>
    <row r="61" spans="1:30">
      <c r="U61" s="424"/>
      <c r="V61" s="425"/>
      <c r="W61" s="424"/>
      <c r="X61" s="424"/>
      <c r="Y61" s="424"/>
      <c r="Z61" s="424"/>
      <c r="AA61" s="424"/>
      <c r="AB61" s="424"/>
      <c r="AC61" s="424"/>
      <c r="AD61" s="424"/>
    </row>
    <row r="62" spans="1:30">
      <c r="U62" s="424"/>
      <c r="V62" s="425"/>
      <c r="W62" s="424"/>
      <c r="X62" s="424"/>
      <c r="Y62" s="424"/>
      <c r="Z62" s="424"/>
      <c r="AA62" s="424"/>
      <c r="AB62" s="424"/>
      <c r="AC62" s="424"/>
      <c r="AD62" s="424"/>
    </row>
    <row r="63" spans="1:30">
      <c r="U63" s="424"/>
      <c r="V63" s="425"/>
      <c r="W63" s="424"/>
      <c r="X63" s="424"/>
      <c r="Y63" s="424"/>
      <c r="Z63" s="424"/>
      <c r="AA63" s="424"/>
      <c r="AB63" s="424"/>
      <c r="AC63" s="424"/>
      <c r="AD63" s="424"/>
    </row>
    <row r="64" spans="1:30">
      <c r="U64" s="424"/>
      <c r="V64" s="425"/>
      <c r="W64" s="424"/>
      <c r="X64" s="424"/>
      <c r="Y64" s="424"/>
      <c r="Z64" s="424"/>
      <c r="AA64" s="424"/>
      <c r="AB64" s="424"/>
      <c r="AC64" s="424"/>
      <c r="AD64" s="424"/>
    </row>
    <row r="65" spans="5:30">
      <c r="U65" s="424"/>
      <c r="V65" s="425"/>
      <c r="W65" s="424"/>
      <c r="X65" s="424"/>
      <c r="Y65" s="424"/>
      <c r="Z65" s="424"/>
      <c r="AA65" s="424"/>
      <c r="AB65" s="424"/>
      <c r="AC65" s="424"/>
      <c r="AD65" s="424"/>
    </row>
    <row r="66" spans="5:30" ht="6" customHeight="1"/>
    <row r="73" spans="5:30">
      <c r="M73" s="426"/>
    </row>
    <row r="74" spans="5:30" ht="15" customHeight="1">
      <c r="E74" s="427"/>
      <c r="M74" s="426"/>
    </row>
    <row r="75" spans="5:30" ht="15" customHeight="1">
      <c r="E75" s="427"/>
      <c r="M75" s="426"/>
    </row>
    <row r="76" spans="5:30" ht="15" customHeight="1">
      <c r="E76" s="427"/>
      <c r="M76" s="426"/>
    </row>
    <row r="77" spans="5:30" ht="15" customHeight="1">
      <c r="E77" s="427"/>
      <c r="M77" s="426"/>
    </row>
    <row r="78" spans="5:30" ht="15" customHeight="1">
      <c r="E78" s="427"/>
      <c r="M78" s="426"/>
    </row>
    <row r="79" spans="5:30" ht="15" customHeight="1">
      <c r="E79" s="427"/>
      <c r="M79" s="426"/>
    </row>
    <row r="80" spans="5:30" ht="15" customHeight="1">
      <c r="E80" s="427"/>
      <c r="M80" s="426"/>
    </row>
    <row r="81" spans="5:13" ht="15" customHeight="1">
      <c r="E81" s="427"/>
      <c r="M81" s="426"/>
    </row>
    <row r="82" spans="5:13" ht="15" customHeight="1">
      <c r="E82" s="427"/>
      <c r="M82" s="426"/>
    </row>
    <row r="83" spans="5:13" ht="15" customHeight="1">
      <c r="E83" s="427"/>
      <c r="M83" s="426"/>
    </row>
    <row r="84" spans="5:13" ht="15" customHeight="1">
      <c r="E84" s="427"/>
      <c r="M84" s="426"/>
    </row>
    <row r="85" spans="5:13" ht="15" customHeight="1">
      <c r="E85" s="427"/>
      <c r="M85" s="426"/>
    </row>
    <row r="86" spans="5:13" ht="15" customHeight="1">
      <c r="E86" s="427"/>
      <c r="M86" s="426"/>
    </row>
    <row r="87" spans="5:13" ht="15" customHeight="1">
      <c r="E87" s="427"/>
      <c r="M87" s="426"/>
    </row>
    <row r="88" spans="5:13" ht="15" customHeight="1">
      <c r="E88" s="427"/>
      <c r="M88" s="426"/>
    </row>
    <row r="89" spans="5:13" ht="15" customHeight="1">
      <c r="E89" s="427"/>
      <c r="M89" s="426"/>
    </row>
    <row r="90" spans="5:13" ht="15" customHeight="1">
      <c r="E90" s="427"/>
      <c r="M90" s="426"/>
    </row>
    <row r="91" spans="5:13" ht="15" customHeight="1">
      <c r="E91" s="427"/>
      <c r="M91" s="426"/>
    </row>
    <row r="92" spans="5:13" ht="15" customHeight="1">
      <c r="E92" s="427"/>
      <c r="M92" s="426"/>
    </row>
    <row r="93" spans="5:13" ht="15" customHeight="1">
      <c r="E93" s="427"/>
      <c r="M93" s="426"/>
    </row>
    <row r="94" spans="5:13" ht="15" customHeight="1">
      <c r="E94" s="427"/>
      <c r="M94" s="426"/>
    </row>
    <row r="95" spans="5:13" ht="15" customHeight="1">
      <c r="E95" s="427"/>
      <c r="M95" s="426"/>
    </row>
    <row r="96" spans="5:13" ht="15" customHeight="1">
      <c r="E96" s="427"/>
    </row>
    <row r="97" spans="5:5" ht="15" customHeight="1">
      <c r="E97" s="427"/>
    </row>
    <row r="98" spans="5:5" ht="15" customHeight="1">
      <c r="E98" s="427"/>
    </row>
    <row r="99" spans="5:5" ht="15" customHeight="1">
      <c r="E99" s="427"/>
    </row>
    <row r="100" spans="5:5" ht="15" customHeight="1">
      <c r="E100" s="427"/>
    </row>
    <row r="101" spans="5:5" ht="15" customHeight="1">
      <c r="E101" s="427"/>
    </row>
    <row r="102" spans="5:5" ht="15" customHeight="1">
      <c r="E102" s="427"/>
    </row>
    <row r="103" spans="5:5" ht="15" customHeight="1">
      <c r="E103" s="427"/>
    </row>
    <row r="104" spans="5:5" ht="15" customHeight="1">
      <c r="E104" s="427"/>
    </row>
    <row r="105" spans="5:5" ht="15" customHeight="1">
      <c r="E105" s="427"/>
    </row>
    <row r="106" spans="5:5" ht="15" customHeight="1">
      <c r="E106" s="427"/>
    </row>
    <row r="107" spans="5:5" ht="15" customHeight="1">
      <c r="E107" s="427"/>
    </row>
    <row r="108" spans="5:5" ht="15" customHeight="1">
      <c r="E108" s="427"/>
    </row>
    <row r="109" spans="5:5" ht="15" customHeight="1">
      <c r="E109" s="427"/>
    </row>
    <row r="110" spans="5:5" ht="15" customHeight="1">
      <c r="E110" s="427"/>
    </row>
    <row r="111" spans="5:5" ht="15" customHeight="1">
      <c r="E111" s="427"/>
    </row>
    <row r="112" spans="5:5" ht="15" customHeight="1">
      <c r="E112" s="427"/>
    </row>
    <row r="113" spans="5:5" ht="15" customHeight="1">
      <c r="E113" s="427"/>
    </row>
    <row r="114" spans="5:5" ht="15" customHeight="1">
      <c r="E114" s="427"/>
    </row>
    <row r="115" spans="5:5" ht="15" customHeight="1">
      <c r="E115" s="427"/>
    </row>
    <row r="116" spans="5:5" ht="15" customHeight="1">
      <c r="E116" s="427"/>
    </row>
    <row r="117" spans="5:5" ht="15" customHeight="1">
      <c r="E117" s="427"/>
    </row>
    <row r="118" spans="5:5" ht="15" customHeight="1">
      <c r="E118" s="427"/>
    </row>
    <row r="119" spans="5:5" ht="15" customHeight="1">
      <c r="E119" s="427"/>
    </row>
    <row r="120" spans="5:5">
      <c r="E120" s="427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49">
        <v>1</v>
      </c>
    </row>
    <row r="2" spans="1:11" ht="48" customHeight="1">
      <c r="A2" s="449">
        <v>3</v>
      </c>
    </row>
    <row r="4" spans="1:11" ht="48" customHeight="1">
      <c r="C4" s="449">
        <v>1</v>
      </c>
    </row>
    <row r="5" spans="1:11" ht="48" customHeight="1">
      <c r="C5" s="449">
        <v>3</v>
      </c>
    </row>
    <row r="7" spans="1:11" ht="48" customHeight="1">
      <c r="E7" s="449">
        <v>1</v>
      </c>
    </row>
    <row r="8" spans="1:11" ht="48" customHeight="1">
      <c r="E8" s="449">
        <v>3</v>
      </c>
    </row>
    <row r="10" spans="1:11" ht="48" customHeight="1">
      <c r="G10" s="449">
        <v>3</v>
      </c>
    </row>
    <row r="11" spans="1:11" ht="48" customHeight="1">
      <c r="G11" s="449">
        <v>1</v>
      </c>
    </row>
    <row r="13" spans="1:11" ht="48" customHeight="1">
      <c r="I13" s="449">
        <v>3</v>
      </c>
    </row>
    <row r="14" spans="1:11" ht="48" customHeight="1">
      <c r="I14" s="449">
        <v>1</v>
      </c>
    </row>
    <row r="16" spans="1:11" ht="48" customHeight="1">
      <c r="K16" s="449">
        <v>3</v>
      </c>
    </row>
    <row r="17" spans="11:21" ht="48" customHeight="1">
      <c r="K17" s="449">
        <v>1</v>
      </c>
    </row>
    <row r="19" spans="11:21" ht="48" customHeight="1">
      <c r="M19" s="449">
        <v>3</v>
      </c>
    </row>
    <row r="20" spans="11:21" ht="48" customHeight="1">
      <c r="M20" s="449">
        <v>1</v>
      </c>
    </row>
    <row r="22" spans="11:21" ht="48" customHeight="1">
      <c r="O22" s="449">
        <v>3</v>
      </c>
    </row>
    <row r="23" spans="11:21" ht="48" customHeight="1">
      <c r="O23" s="449">
        <v>1</v>
      </c>
    </row>
    <row r="25" spans="11:21" ht="57" customHeight="1">
      <c r="Q25" s="449">
        <v>3</v>
      </c>
    </row>
    <row r="26" spans="11:21" ht="57" customHeight="1">
      <c r="Q26" s="449">
        <v>1</v>
      </c>
    </row>
    <row r="28" spans="11:21" ht="57" customHeight="1">
      <c r="S28" s="449">
        <v>3</v>
      </c>
    </row>
    <row r="29" spans="11:21" ht="57" customHeight="1">
      <c r="S29" s="449">
        <v>1</v>
      </c>
    </row>
    <row r="31" spans="11:21" ht="57" customHeight="1">
      <c r="U31" s="449">
        <v>3</v>
      </c>
    </row>
    <row r="32" spans="11:21" ht="57" customHeight="1">
      <c r="U32" s="4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1" t="s">
        <v>1127</v>
      </c>
      <c r="C4" s="541"/>
      <c r="D4" s="541"/>
      <c r="E4" s="541"/>
      <c r="F4" s="541"/>
      <c r="G4" s="541"/>
      <c r="H4" s="541"/>
      <c r="I4" s="541"/>
      <c r="J4" s="541"/>
      <c r="K4" s="541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4" t="str">
        <f>RAB!G6</f>
        <v>SAHONO</v>
      </c>
      <c r="H6" s="534"/>
      <c r="I6" s="534"/>
      <c r="J6" s="534"/>
      <c r="K6" s="534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DN KARANGJATI 3/6 DS PUTATSARI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42" t="s">
        <v>0</v>
      </c>
      <c r="C11" s="544" t="s">
        <v>1</v>
      </c>
      <c r="D11" s="547" t="s">
        <v>42</v>
      </c>
      <c r="E11" s="547" t="s">
        <v>43</v>
      </c>
      <c r="F11" s="547" t="s">
        <v>2</v>
      </c>
      <c r="G11" s="548" t="s">
        <v>41</v>
      </c>
      <c r="H11" s="547" t="s">
        <v>3</v>
      </c>
      <c r="I11" s="547"/>
      <c r="J11" s="547"/>
      <c r="K11" s="551"/>
      <c r="M11" s="33"/>
      <c r="N11" s="33"/>
      <c r="O11" s="33"/>
      <c r="P11" s="33"/>
      <c r="R11" s="34"/>
      <c r="S11" s="74"/>
      <c r="T11" s="74"/>
    </row>
    <row r="12" spans="1:21" ht="15" customHeight="1">
      <c r="B12" s="543"/>
      <c r="C12" s="545"/>
      <c r="D12" s="537"/>
      <c r="E12" s="537"/>
      <c r="F12" s="537"/>
      <c r="G12" s="549"/>
      <c r="H12" s="539" t="s">
        <v>46</v>
      </c>
      <c r="I12" s="539" t="s">
        <v>5</v>
      </c>
      <c r="J12" s="537" t="s">
        <v>47</v>
      </c>
      <c r="K12" s="538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3"/>
      <c r="C13" s="546"/>
      <c r="D13" s="537"/>
      <c r="E13" s="537"/>
      <c r="F13" s="537"/>
      <c r="G13" s="550"/>
      <c r="H13" s="540"/>
      <c r="I13" s="540"/>
      <c r="J13" s="537"/>
      <c r="K13" s="538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SATUAN'!$C$7:$C$1492,0),0)),"",OFFSET('HARGA SATUAN'!$I$6,MATCH(C16,'HARGA SATUAN'!$C$7:$C$1492,0),0))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35" t="s">
        <v>1008</v>
      </c>
      <c r="D38" s="535"/>
      <c r="E38" s="535"/>
      <c r="F38" s="535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36" t="s">
        <v>462</v>
      </c>
      <c r="D39" s="536"/>
      <c r="E39" s="536"/>
      <c r="F39" s="536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25" t="s">
        <v>463</v>
      </c>
      <c r="D40" s="525"/>
      <c r="E40" s="525"/>
      <c r="F40" s="525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28" t="e">
        <f ca="1">"Terbilang : ( "&amp;L42&amp;" Rupiah )"</f>
        <v>#NAME?</v>
      </c>
      <c r="C41" s="529"/>
      <c r="D41" s="529"/>
      <c r="E41" s="529"/>
      <c r="F41" s="529"/>
      <c r="G41" s="529"/>
      <c r="H41" s="529"/>
      <c r="I41" s="529"/>
      <c r="J41" s="529"/>
      <c r="K41" s="530"/>
      <c r="L41" s="44"/>
      <c r="R41" s="58"/>
      <c r="S41" s="58"/>
      <c r="T41" s="58"/>
    </row>
    <row r="42" spans="1:20" s="36" customFormat="1">
      <c r="A42" s="30"/>
      <c r="B42" s="531"/>
      <c r="C42" s="532"/>
      <c r="D42" s="532"/>
      <c r="E42" s="532"/>
      <c r="F42" s="532"/>
      <c r="G42" s="532"/>
      <c r="H42" s="532"/>
      <c r="I42" s="532"/>
      <c r="J42" s="532"/>
      <c r="K42" s="533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26"/>
      <c r="I45" s="526"/>
      <c r="J45" s="527"/>
      <c r="K45" s="527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26"/>
      <c r="I46" s="526"/>
      <c r="J46" s="527"/>
      <c r="K46" s="527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26"/>
      <c r="I47" s="526"/>
      <c r="J47" s="527"/>
      <c r="K47" s="527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26"/>
      <c r="I52" s="526"/>
      <c r="J52" s="527"/>
      <c r="K52" s="527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SUMIFS(RAB!$F$14:$F$59,RAB!$C$14:$C$59,'REKAP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SUMIFS(RAB!$F$14:$F$59,RAB!$C$14:$C$59,'REKAP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SUMIFS(RAB!$F$14:$F$59,RAB!$C$14:$C$59,'REKAP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SUMIFS(RAB!$F$14:$F$59,RAB!$C$14:$C$59,'REKAP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SUMIFS(RAB!$F$14:$F$59,RAB!$C$14:$C$59,'REKAP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SUMIFS(RAB!$F$14:$F$59,RAB!$C$14:$C$59,'REKAP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SUMIFS(RAB!$F$14:$F$59,RAB!$C$14:$C$59,'REKAP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SUMIFS(RAB!$F$14:$F$59,RAB!$C$14:$C$59,'REKAP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SUMIFS(RAB!$F$14:$F$59,RAB!$C$14:$C$59,'REKAP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SUMIFS(RAB!$F$14:$F$59,RAB!$C$14:$C$59,'REKAP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SUMIFS(RAB!$F$14:$F$59,RAB!$C$14:$C$59,'REKAP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SUMIFS(RAB!$F$14:$F$59,RAB!$C$14:$C$59,'REKAP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SUMIFS(RAB!$F$14:$F$59,RAB!$C$14:$C$59,'REKAP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SUMIFS(RAB!$F$14:$F$59,RAB!$C$14:$C$59,'REKAP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SUMIFS(RAB!$F$14:$F$59,RAB!$C$14:$C$59,'REKAP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SUMIFS(RAB!$F$14:$F$59,RAB!$C$14:$C$59,'REKAP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SUMIFS(RAB!$F$14:$F$59,RAB!$C$14:$C$59,'REKAP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SUMIFS(RAB!$F$14:$F$59,RAB!$C$14:$C$59,'REKAP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SUMIFS(RAB!$F$14:$F$59,RAB!$C$14:$C$59,'REKAP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SUMIFS(RAB!$F$14:$F$59,RAB!$C$14:$C$59,'REKAP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46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5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2" sqref="F22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1" t="s">
        <v>1034</v>
      </c>
      <c r="C4" s="541"/>
      <c r="D4" s="541"/>
      <c r="E4" s="541"/>
      <c r="F4" s="541"/>
      <c r="G4" s="541"/>
      <c r="H4" s="541"/>
      <c r="I4" s="541"/>
      <c r="J4" s="541"/>
      <c r="K4" s="541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4" t="str">
        <f>RAB!G6</f>
        <v>SAHONO</v>
      </c>
      <c r="H6" s="534"/>
      <c r="I6" s="534"/>
      <c r="J6" s="534"/>
      <c r="K6" s="534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DN KARANGJATI 3/6 DS PUTATSARI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42" t="s">
        <v>0</v>
      </c>
      <c r="C11" s="544" t="s">
        <v>1</v>
      </c>
      <c r="D11" s="547" t="s">
        <v>42</v>
      </c>
      <c r="E11" s="547" t="s">
        <v>43</v>
      </c>
      <c r="F11" s="547" t="s">
        <v>2</v>
      </c>
      <c r="G11" s="548" t="s">
        <v>41</v>
      </c>
      <c r="H11" s="547" t="s">
        <v>3</v>
      </c>
      <c r="I11" s="547"/>
      <c r="J11" s="547"/>
      <c r="K11" s="551"/>
      <c r="M11" s="33"/>
      <c r="N11" s="33"/>
      <c r="O11" s="33"/>
      <c r="P11" s="33"/>
      <c r="R11" s="34"/>
      <c r="S11" s="74"/>
      <c r="T11" s="74"/>
    </row>
    <row r="12" spans="1:21" ht="15" customHeight="1">
      <c r="B12" s="543"/>
      <c r="C12" s="545"/>
      <c r="D12" s="537"/>
      <c r="E12" s="537"/>
      <c r="F12" s="537"/>
      <c r="G12" s="549"/>
      <c r="H12" s="539" t="s">
        <v>46</v>
      </c>
      <c r="I12" s="539" t="s">
        <v>5</v>
      </c>
      <c r="J12" s="537" t="s">
        <v>47</v>
      </c>
      <c r="K12" s="538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3"/>
      <c r="C13" s="546"/>
      <c r="D13" s="537"/>
      <c r="E13" s="537"/>
      <c r="F13" s="537"/>
      <c r="G13" s="550"/>
      <c r="H13" s="540"/>
      <c r="I13" s="540"/>
      <c r="J13" s="537"/>
      <c r="K13" s="538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5(80) A; kls 1 (Pengukuran Langsung)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1427400</v>
      </c>
      <c r="H16" s="42">
        <f t="shared" ca="1" si="1"/>
        <v>1427400</v>
      </c>
      <c r="I16" s="42">
        <f t="shared" ca="1" si="2"/>
        <v>0</v>
      </c>
      <c r="J16" s="42">
        <f t="shared" ca="1" si="3"/>
        <v>0</v>
      </c>
      <c r="K16" s="43">
        <f t="shared" ca="1" si="0"/>
        <v>1427400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Langsung Daya 33 kVA MCCB 50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3564900</v>
      </c>
      <c r="H17" s="42">
        <f t="shared" ca="1" si="1"/>
        <v>3564900</v>
      </c>
      <c r="I17" s="42">
        <f t="shared" ca="1" si="2"/>
        <v>0</v>
      </c>
      <c r="J17" s="42">
        <f t="shared" ca="1" si="3"/>
        <v>0</v>
      </c>
      <c r="K17" s="43">
        <f t="shared" ca="1" si="0"/>
        <v>3564900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3 phasa 50 kVA YNyn0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Bh</v>
      </c>
      <c r="F18" s="101">
        <f t="shared" ca="1" si="6"/>
        <v>1</v>
      </c>
      <c r="G18" s="41">
        <f ca="1">IF(ISERROR(OFFSET('HARGA SATUAN'!$I$6,MATCH(C18,'HARGA SATUAN'!$C$7:$C$1492,0),0)),"",OFFSET('HARGA SATUAN'!$I$6,MATCH(C18,'HARGA SATUAN'!$C$7:$C$1492,0),0))</f>
        <v>42757200</v>
      </c>
      <c r="H18" s="42">
        <f t="shared" ca="1" si="1"/>
        <v>42757200</v>
      </c>
      <c r="I18" s="42">
        <f t="shared" ca="1" si="2"/>
        <v>0</v>
      </c>
      <c r="J18" s="42">
        <f t="shared" ca="1" si="3"/>
        <v>0</v>
      </c>
      <c r="K18" s="43">
        <f t="shared" ca="1" si="0"/>
        <v>42757200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FCO Polymer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Bh</v>
      </c>
      <c r="F19" s="101">
        <f t="shared" ca="1" si="6"/>
        <v>3</v>
      </c>
      <c r="G19" s="41">
        <f ca="1">IF(ISERROR(OFFSET('HARGA SATUAN'!$I$6,MATCH(C19,'HARGA SATUAN'!$C$7:$C$1492,0),0)),"",OFFSET('HARGA SATUAN'!$I$6,MATCH(C19,'HARGA SATUAN'!$C$7:$C$1492,0),0))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SATUAN'!$C$7:$C$1492,0),0)),"",OFFSET('HARGA SATUAN'!$D$6,MATCH(C20,'HARGA SATUAN'!$C$7:$C$1492,0),0))</f>
        <v>MDU-KD</v>
      </c>
      <c r="E20" s="101" t="str">
        <f ca="1">IF(B20="+","Unit",IF(ISERROR(OFFSET('HARGA SATUAN'!$E$6,MATCH(C20,'HARGA SATUAN'!$C$7:$C$1492,0),0)),"",OFFSET('HARGA SATUAN'!$E$6,MATCH(C20,'HARGA SATUAN'!$C$7:$C$1492,0),0)))</f>
        <v>Bh</v>
      </c>
      <c r="F20" s="101">
        <f t="shared" ca="1" si="6"/>
        <v>3</v>
      </c>
      <c r="G20" s="41">
        <f ca="1">IF(ISERROR(OFFSET('HARGA SATUAN'!$I$6,MATCH(C20,'HARGA SATUAN'!$C$7:$C$1492,0),0)),"",OFFSET('HARGA SATUAN'!$I$6,MATCH(C20,'HARGA SATUAN'!$C$7:$C$1492,0),0))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AAAC 70 mm²</v>
      </c>
      <c r="D21" s="101" t="str">
        <f ca="1">IF(ISERROR(OFFSET('HARGA SATUAN'!$D$6,MATCH(C21,'HARGA SATUAN'!$C$7:$C$1492,0),0)),"",OFFSET('HARGA SATUAN'!$D$6,MATCH(C21,'HARGA SATUAN'!$C$7:$C$1492,0),0))</f>
        <v>MDU-KD</v>
      </c>
      <c r="E21" s="101" t="str">
        <f ca="1">IF(B21="+","Unit",IF(ISERROR(OFFSET('HARGA SATUAN'!$E$6,MATCH(C21,'HARGA SATUAN'!$C$7:$C$1492,0),0)),"",OFFSET('HARGA SATUAN'!$E$6,MATCH(C21,'HARGA SATUAN'!$C$7:$C$1492,0),0)))</f>
        <v>Mtr</v>
      </c>
      <c r="F21" s="101">
        <f t="shared" ca="1" si="6"/>
        <v>9</v>
      </c>
      <c r="G21" s="41">
        <f ca="1">IF(ISERROR(OFFSET('HARGA SATUAN'!$I$6,MATCH(C21,'HARGA SATUAN'!$C$7:$C$1492,0),0)),"",OFFSET('HARGA SATUAN'!$I$6,MATCH(C21,'HARGA SATUAN'!$C$7:$C$1492,0),0))</f>
        <v>14200</v>
      </c>
      <c r="H21" s="42">
        <f t="shared" ca="1" si="1"/>
        <v>127800</v>
      </c>
      <c r="I21" s="42">
        <f t="shared" ca="1" si="2"/>
        <v>0</v>
      </c>
      <c r="J21" s="42">
        <f t="shared" ca="1" si="3"/>
        <v>0</v>
      </c>
      <c r="K21" s="43">
        <f t="shared" ca="1" si="0"/>
        <v>127800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35" t="s">
        <v>1008</v>
      </c>
      <c r="D168" s="535"/>
      <c r="E168" s="535"/>
      <c r="F168" s="535"/>
      <c r="G168" s="77" t="s">
        <v>9</v>
      </c>
      <c r="H168" s="55">
        <f ca="1">SUM(H14:H167)</f>
        <v>52599750</v>
      </c>
      <c r="I168" s="55">
        <f ca="1">SUM(I14:I167)</f>
        <v>0</v>
      </c>
      <c r="J168" s="55">
        <f ca="1">SUM(J14:J167)</f>
        <v>0</v>
      </c>
      <c r="K168" s="55">
        <f ca="1">SUM(K14:K167)</f>
        <v>52599750</v>
      </c>
      <c r="L168" s="44"/>
      <c r="R168" s="99"/>
      <c r="S168" s="99"/>
      <c r="T168" s="99"/>
    </row>
    <row r="169" spans="1:20" s="36" customFormat="1">
      <c r="A169" s="30"/>
      <c r="B169" s="56"/>
      <c r="C169" s="536" t="s">
        <v>462</v>
      </c>
      <c r="D169" s="536"/>
      <c r="E169" s="536"/>
      <c r="F169" s="536"/>
      <c r="G169" s="59" t="s">
        <v>9</v>
      </c>
      <c r="H169" s="60">
        <f ca="1">H168*0.1</f>
        <v>5259975</v>
      </c>
      <c r="I169" s="60">
        <f ca="1">I168*0.1</f>
        <v>0</v>
      </c>
      <c r="J169" s="60">
        <f ca="1">J168*0.1</f>
        <v>0</v>
      </c>
      <c r="K169" s="60">
        <f ca="1">K168*0.1</f>
        <v>5259975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25" t="s">
        <v>463</v>
      </c>
      <c r="D170" s="525"/>
      <c r="E170" s="525"/>
      <c r="F170" s="525"/>
      <c r="G170" s="61" t="s">
        <v>9</v>
      </c>
      <c r="H170" s="78">
        <f ca="1">SUM(H168:H169)</f>
        <v>57859725</v>
      </c>
      <c r="I170" s="78">
        <f ca="1">SUM(I168:I169)</f>
        <v>0</v>
      </c>
      <c r="J170" s="61">
        <f ca="1">SUM(J168:J169)</f>
        <v>0</v>
      </c>
      <c r="K170" s="61">
        <f ca="1">SUM(K168:K169)</f>
        <v>57859725</v>
      </c>
      <c r="L170" s="44"/>
      <c r="R170" s="99"/>
      <c r="S170" s="99"/>
      <c r="T170" s="99"/>
    </row>
    <row r="171" spans="1:20" s="36" customFormat="1">
      <c r="A171" s="30"/>
      <c r="B171" s="528" t="e">
        <f ca="1">"Terbilang : ( "&amp;L172&amp;" Rupiah )"</f>
        <v>#NAME?</v>
      </c>
      <c r="C171" s="529"/>
      <c r="D171" s="529"/>
      <c r="E171" s="529"/>
      <c r="F171" s="529"/>
      <c r="G171" s="529"/>
      <c r="H171" s="529"/>
      <c r="I171" s="529"/>
      <c r="J171" s="529"/>
      <c r="K171" s="530"/>
      <c r="L171" s="44"/>
      <c r="R171" s="58"/>
      <c r="S171" s="58"/>
      <c r="T171" s="58"/>
    </row>
    <row r="172" spans="1:20" s="36" customFormat="1">
      <c r="A172" s="30"/>
      <c r="B172" s="531"/>
      <c r="C172" s="532"/>
      <c r="D172" s="532"/>
      <c r="E172" s="532"/>
      <c r="F172" s="532"/>
      <c r="G172" s="532"/>
      <c r="H172" s="532"/>
      <c r="I172" s="532"/>
      <c r="J172" s="532"/>
      <c r="K172" s="533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26"/>
      <c r="I175" s="526"/>
      <c r="J175" s="527"/>
      <c r="K175" s="527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26"/>
      <c r="I176" s="526"/>
      <c r="J176" s="527"/>
      <c r="K176" s="527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26"/>
      <c r="I177" s="526"/>
      <c r="J177" s="527"/>
      <c r="K177" s="527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26"/>
      <c r="I182" s="526"/>
      <c r="J182" s="527"/>
      <c r="K182" s="527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SUMIFS(RAB!$F$14:$F$59,RAB!$C$14:$C$59,C224)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SUMIFS(RAB!$F$14:$F$59,RAB!$C$14:$C$59,C225)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SUMIFS(RAB!$F$14:$F$59,RAB!$C$14:$C$59,C226)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SUMIFS(RAB!$F$14:$F$59,RAB!$C$14:$C$59,C227)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SUMIFS(RAB!$F$14:$F$59,RAB!$C$14:$C$59,C228)</f>
        <v>1</v>
      </c>
      <c r="E228" s="24">
        <f t="shared" ca="1" si="21"/>
        <v>1</v>
      </c>
      <c r="F228" s="24">
        <f ca="1">IF(D228=0,0,SUM($E$223:E228))</f>
        <v>1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SUMIFS(RAB!$F$14:$F$59,RAB!$C$14:$C$59,C229)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SUMIFS(RAB!$F$14:$F$59,RAB!$C$14:$C$59,C230)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SUMIFS(RAB!$F$14:$F$59,RAB!$C$14:$C$59,C231)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SUMIFS(RAB!$F$14:$F$59,RAB!$C$14:$C$59,C232)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SUMIFS(RAB!$F$14:$F$59,RAB!$C$14:$C$59,C233)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SUMIFS(RAB!$F$14:$F$59,RAB!$C$14:$C$59,C234)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SUMIFS(RAB!$F$14:$F$59,RAB!$C$14:$C$59,C235)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SUMIFS(RAB!$F$14:$F$59,RAB!$C$14:$C$59,C236)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SUMIFS(RAB!$F$14:$F$59,RAB!$C$14:$C$59,C237)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SUMIFS(RAB!$F$14:$F$59,RAB!$C$14:$C$59,C238)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SUMIFS(RAB!$F$14:$F$59,RAB!$C$14:$C$59,C239)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SUMIFS(RAB!$F$14:$F$59,RAB!$C$14:$C$59,C240)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SUMIFS(RAB!$F$14:$F$59,RAB!$C$14:$C$59,C241)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SUMIFS(RAB!$F$14:$F$59,RAB!$C$14:$C$59,C242)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SUMIFS(RAB!$F$14:$F$59,RAB!$C$14:$C$59,C243)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SUMIFS(RAB!$F$14:$F$59,RAB!$C$14:$C$59,C244)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SUMIFS(RAB!$F$14:$F$59,RAB!$C$14:$C$59,C245)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SUMIFS(RAB!$F$14:$F$59,RAB!$C$14:$C$59,C246)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SUMIFS(RAB!$F$14:$F$59,RAB!$C$14:$C$59,C247)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SUMIFS(RAB!$F$14:$F$59,RAB!$C$14:$C$59,C248)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SUMIFS(RAB!$F$14:$F$59,RAB!$C$14:$C$59,C249)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SUMIFS(RAB!$F$14:$F$59,RAB!$C$14:$C$59,C250)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SUMIFS(RAB!$F$14:$F$59,RAB!$C$14:$C$59,C251)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SUMIFS(RAB!$F$14:$F$59,RAB!$C$14:$C$59,C252)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SUMIFS(RAB!$F$14:$F$59,RAB!$C$14:$C$59,C253)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SUMIFS(RAB!$F$14:$F$59,RAB!$C$14:$C$59,C254)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SUMIFS(RAB!$F$14:$F$59,RAB!$C$14:$C$59,C255)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SUMIFS(RAB!$F$14:$F$59,RAB!$C$14:$C$59,C256)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SUMIFS(RAB!$F$14:$F$59,RAB!$C$14:$C$59,C257)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SUMIFS(RAB!$F$14:$F$59,RAB!$C$14:$C$59,C258)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SUMIFS(RAB!$F$14:$F$59,RAB!$C$14:$C$59,C259)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SUMIFS(RAB!$F$14:$F$59,RAB!$C$14:$C$59,C260)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SUMIFS(RAB!$F$14:$F$59,RAB!$C$14:$C$59,C261)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SUMIFS(RAB!$F$14:$F$59,RAB!$C$14:$C$59,C262)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SUMIFS(RAB!$F$14:$F$59,RAB!$C$14:$C$59,C263)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SUMIFS(RAB!$F$14:$F$59,RAB!$C$14:$C$59,C264)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SUMIFS(RAB!$F$14:$F$59,RAB!$C$14:$C$59,C265)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SUMIFS(RAB!$F$14:$F$59,RAB!$C$14:$C$59,C266)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SUMIFS(RAB!$F$14:$F$59,RAB!$C$14:$C$59,C267)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SUMIFS(RAB!$F$14:$F$59,RAB!$C$14:$C$59,C268)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SUMIFS(RAB!$F$14:$F$59,RAB!$C$14:$C$59,C269)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SUMIFS(RAB!$F$14:$F$59,RAB!$C$14:$C$59,C270)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SUMIFS(RAB!$F$14:$F$59,RAB!$C$14:$C$59,C271)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SUMIFS(RAB!$F$14:$F$59,RAB!$C$14:$C$59,C272)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SUMIFS(RAB!$F$14:$F$59,RAB!$C$14:$C$59,C273)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SUMIFS(RAB!$F$14:$F$59,RAB!$C$14:$C$59,C274)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SUMIFS(RAB!$F$14:$F$59,RAB!$C$14:$C$59,C275)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SUMIFS(RAB!$F$14:$F$59,RAB!$C$14:$C$59,C276)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SUMIFS(RAB!$F$14:$F$59,RAB!$C$14:$C$59,C277)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SUMIFS(RAB!$F$14:$F$59,RAB!$C$14:$C$59,C278)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SUMIFS(RAB!$F$14:$F$59,RAB!$C$14:$C$59,C279)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SUMIFS(RAB!$F$14:$F$59,RAB!$C$14:$C$59,C280)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SUMIFS(RAB!$F$14:$F$59,RAB!$C$14:$C$59,C281)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SUMIFS(RAB!$F$14:$F$59,RAB!$C$14:$C$59,C282)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SUMIFS(RAB!$F$14:$F$59,RAB!$C$14:$C$59,C283)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SUMIFS(RAB!$F$14:$F$59,RAB!$C$14:$C$59,C284)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SUMIFS(RAB!$F$14:$F$59,RAB!$C$14:$C$59,C285)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SUMIFS(RAB!$F$14:$F$59,RAB!$C$14:$C$59,C286)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SUMIFS(RAB!$F$14:$F$59,RAB!$C$14:$C$59,C287)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SUMIFS(RAB!$F$14:$F$59,RAB!$C$14:$C$59,C288)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SUMIFS(RAB!$F$14:$F$59,RAB!$C$14:$C$59,C289)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SUMIFS(RAB!$F$14:$F$59,RAB!$C$14:$C$59,C290)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SUMIFS(RAB!$F$14:$F$59,RAB!$C$14:$C$59,C291)</f>
        <v>1</v>
      </c>
      <c r="E291" s="24">
        <f t="shared" ca="1" si="22"/>
        <v>1</v>
      </c>
      <c r="F291" s="24">
        <f ca="1">IF(D291=0,0,SUM($E$223:E291))</f>
        <v>2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SUMIFS(RAB!$F$14:$F$59,RAB!$C$14:$C$59,C292)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SUMIFS(RAB!$F$14:$F$59,RAB!$C$14:$C$59,C293)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SUMIFS(RAB!$F$14:$F$59,RAB!$C$14:$C$59,C294)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SUMIFS(RAB!$F$14:$F$59,RAB!$C$14:$C$59,C295)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SUMIFS(RAB!$F$14:$F$59,RAB!$C$14:$C$59,C296)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SUMIFS(RAB!$F$14:$F$59,RAB!$C$14:$C$59,C297)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SUMIFS(RAB!$F$14:$F$59,RAB!$C$14:$C$59,C298)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SUMIFS(RAB!$F$14:$F$59,RAB!$C$14:$C$59,C299)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SUMIFS(RAB!$F$14:$F$59,RAB!$C$14:$C$59,C300)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SUMIFS(RAB!$F$14:$F$59,RAB!$C$14:$C$59,C301)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SUMIFS(RAB!$F$14:$F$59,RAB!$C$14:$C$59,C302)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SUMIFS(RAB!$F$14:$F$59,RAB!$C$14:$C$59,C303)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SUMIFS(RAB!$F$14:$F$59,RAB!$C$14:$C$59,C304)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SUMIFS(RAB!$F$14:$F$59,RAB!$C$14:$C$59,C305)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SUMIFS(RAB!$F$14:$F$59,RAB!$C$14:$C$59,C306)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SUMIFS(RAB!$F$14:$F$59,RAB!$C$14:$C$59,C307)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SUMIFS(RAB!$F$14:$F$59,RAB!$C$14:$C$59,C308)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SUMIFS(RAB!$F$14:$F$59,RAB!$C$14:$C$59,C309)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SUMIFS(RAB!$F$14:$F$59,RAB!$C$14:$C$59,C310)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SUMIFS(RAB!$F$14:$F$59,RAB!$C$14:$C$59,C311)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SUMIFS(RAB!$F$14:$F$59,RAB!$C$14:$C$59,C312)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SUMIFS(RAB!$F$14:$F$59,RAB!$C$14:$C$59,C313)</f>
        <v>1</v>
      </c>
      <c r="E313" s="24">
        <f t="shared" ca="1" si="22"/>
        <v>1</v>
      </c>
      <c r="F313" s="24">
        <f ca="1">IF(D313=0,0,SUM($E$223:E313))</f>
        <v>3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SUMIFS(RAB!$F$14:$F$59,RAB!$C$14:$C$59,C314)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SUMIFS(RAB!$F$14:$F$59,RAB!$C$14:$C$59,C315)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SUMIFS(RAB!$F$14:$F$59,RAB!$C$14:$C$59,C316)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SUMIFS(RAB!$F$14:$F$59,RAB!$C$14:$C$59,C317)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SUMIFS(RAB!$F$14:$F$59,RAB!$C$14:$C$59,C318)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SUMIFS(RAB!$F$14:$F$59,RAB!$C$14:$C$59,C319)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SUMIFS(RAB!$F$14:$F$59,RAB!$C$14:$C$59,C320)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SUMIFS(RAB!$F$14:$F$59,RAB!$C$14:$C$59,C321)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SUMIFS(RAB!$F$14:$F$59,RAB!$C$14:$C$59,C322)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SUMIFS(RAB!$F$14:$F$59,RAB!$C$14:$C$59,C323)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SUMIFS(RAB!$F$14:$F$59,RAB!$C$14:$C$59,C324)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SUMIFS(RAB!$F$14:$F$59,RAB!$C$14:$C$59,C325)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SUMIFS(RAB!$F$14:$F$59,RAB!$C$14:$C$59,C326)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SUMIFS(RAB!$F$14:$F$59,RAB!$C$14:$C$59,C327)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SUMIFS(RAB!$F$14:$F$59,RAB!$C$14:$C$59,C328)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SUMIFS(RAB!$F$14:$F$59,RAB!$C$14:$C$59,C329)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SUMIFS(RAB!$F$14:$F$59,RAB!$C$14:$C$59,C330)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SUMIFS(RAB!$F$14:$F$59,RAB!$C$14:$C$59,C331)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SUMIFS(RAB!$F$14:$F$59,RAB!$C$14:$C$59,C332)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SUMIFS(RAB!$F$14:$F$59,RAB!$C$14:$C$59,C333)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SUMIFS(RAB!$F$14:$F$59,RAB!$C$14:$C$59,C334)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SUMIFS(RAB!$F$14:$F$59,RAB!$C$14:$C$59,C335)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SUMIFS(RAB!$F$14:$F$59,RAB!$C$14:$C$59,C336)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SUMIFS(RAB!$F$14:$F$59,RAB!$C$14:$C$59,C337)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SUMIFS(RAB!$F$14:$F$59,RAB!$C$14:$C$59,C338)</f>
        <v>9</v>
      </c>
      <c r="E338" s="24">
        <f t="shared" ca="1" si="22"/>
        <v>1</v>
      </c>
      <c r="F338" s="24">
        <f ca="1">IF(D338=0,0,SUM($E$223:E338))</f>
        <v>6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SUMIFS(RAB!$F$14:$F$59,RAB!$C$14:$C$59,C339)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SUMIFS(RAB!$F$14:$F$59,RAB!$C$14:$C$59,C340)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SUMIFS(RAB!$F$14:$F$59,RAB!$C$14:$C$59,C341)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SUMIFS(RAB!$F$14:$F$59,RAB!$C$14:$C$59,C342)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SUMIFS(RAB!$F$14:$F$59,RAB!$C$14:$C$59,C343)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SUMIFS(RAB!$F$14:$F$59,RAB!$C$14:$C$59,C344)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SUMIFS(RAB!$F$14:$F$59,RAB!$C$14:$C$59,C345)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SUMIFS(RAB!$F$14:$F$59,RAB!$C$14:$C$59,C346)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SUMIFS(RAB!$F$14:$F$59,RAB!$C$14:$C$59,C347)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SUMIFS(RAB!$F$14:$F$59,RAB!$C$14:$C$59,C348)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SUMIFS(RAB!$F$14:$F$59,RAB!$C$14:$C$59,C349)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SUMIFS(RAB!$F$14:$F$59,RAB!$C$14:$C$59,C350)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SUMIFS(RAB!$F$14:$F$59,RAB!$C$14:$C$59,C351)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SUMIFS(RAB!$F$14:$F$59,RAB!$C$14:$C$59,C352)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SUMIFS(RAB!$F$14:$F$59,RAB!$C$14:$C$59,C353)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SUMIFS(RAB!$F$14:$F$59,RAB!$C$14:$C$59,C354)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SUMIFS(RAB!$F$14:$F$59,RAB!$C$14:$C$59,C355)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SUMIFS(RAB!$F$14:$F$59,RAB!$C$14:$C$59,C356)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SUMIFS(RAB!$F$14:$F$59,RAB!$C$14:$C$59,C357)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SUMIFS(RAB!$F$14:$F$59,RAB!$C$14:$C$59,C358)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SUMIFS(RAB!$F$14:$F$59,RAB!$C$14:$C$59,C359)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SUMIFS(RAB!$F$14:$F$59,RAB!$C$14:$C$59,C360)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SUMIFS(RAB!$F$14:$F$59,RAB!$C$14:$C$59,C361)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SUMIFS(RAB!$F$14:$F$59,RAB!$C$14:$C$59,C362)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SUMIFS(RAB!$F$14:$F$59,RAB!$C$14:$C$59,C363)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SUMIFS(RAB!$F$14:$F$59,RAB!$C$14:$C$59,C364)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SUMIFS(RAB!$F$14:$F$59,RAB!$C$14:$C$59,C365)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SUMIFS(RAB!$F$14:$F$59,RAB!$C$14:$C$59,C366)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SUMIFS(RAB!$F$14:$F$59,RAB!$C$14:$C$59,C367)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SUMIFS(RAB!$F$14:$F$59,RAB!$C$14:$C$59,C368)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SUMIFS(RAB!$F$14:$F$59,RAB!$C$14:$C$59,C369)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SUMIFS(RAB!$F$14:$F$59,RAB!$C$14:$C$59,C370)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SUMIFS(RAB!$F$14:$F$59,RAB!$C$14:$C$59,C371)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SUMIFS(RAB!$F$14:$F$59,RAB!$C$14:$C$59,C372)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SUMIFS(RAB!$F$14:$F$59,RAB!$C$14:$C$59,C373)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44" priority="5" operator="equal">
      <formula>0</formula>
    </cfRule>
  </conditionalFormatting>
  <conditionalFormatting sqref="C16:C165">
    <cfRule type="cellIs" dxfId="43" priority="4" stopIfTrue="1" operator="equal">
      <formula>0</formula>
    </cfRule>
  </conditionalFormatting>
  <conditionalFormatting sqref="C16:E165">
    <cfRule type="cellIs" dxfId="42" priority="1" operator="equal">
      <formula>0</formula>
    </cfRule>
  </conditionalFormatting>
  <conditionalFormatting sqref="D224:F373">
    <cfRule type="cellIs" dxfId="41" priority="8" operator="equal">
      <formula>0</formula>
    </cfRule>
  </conditionalFormatting>
  <conditionalFormatting sqref="E1:E3 G1:G115 E6:E15 H12:I12 N13 F14:F15 H14:K115 E166:K166 G166:G223 E167:F167 H167:K167">
    <cfRule type="cellIs" dxfId="40" priority="43" stopIfTrue="1" operator="equal">
      <formula>0</formula>
    </cfRule>
  </conditionalFormatting>
  <conditionalFormatting sqref="E171:E65536">
    <cfRule type="cellIs" dxfId="39" priority="9" stopIfTrue="1" operator="equal">
      <formula>0</formula>
    </cfRule>
  </conditionalFormatting>
  <conditionalFormatting sqref="G224">
    <cfRule type="cellIs" dxfId="38" priority="10" operator="equal">
      <formula>0</formula>
    </cfRule>
  </conditionalFormatting>
  <conditionalFormatting sqref="G225:G65536">
    <cfRule type="cellIs" dxfId="37" priority="14" stopIfTrue="1" operator="equal">
      <formula>0</formula>
    </cfRule>
  </conditionalFormatting>
  <conditionalFormatting sqref="R14:T166 G116:K165">
    <cfRule type="cellIs" dxfId="36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/>
    <dataValidation type="list" allowBlank="1" showInputMessage="1" showErrorMessage="1" errorTitle="PERINGATAN!!!" error="HARGA YANG DIPAKAI SALAH...." sqref="O3:P3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58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2"/>
    </row>
    <row r="4" spans="4:4" ht="57" customHeight="1">
      <c r="D4" s="452">
        <v>3</v>
      </c>
    </row>
    <row r="5" spans="4:4" ht="57" customHeight="1">
      <c r="D5" s="45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226" activePane="bottomRight" state="frozen"/>
      <selection activeCell="D209" sqref="D209"/>
      <selection pane="topRight" activeCell="D209" sqref="D209"/>
      <selection pane="bottomLeft" activeCell="D209" sqref="D209"/>
      <selection pane="bottomRight" activeCell="C236" sqref="C236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3" t="s">
        <v>41</v>
      </c>
      <c r="C2" s="553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4" t="s">
        <v>23</v>
      </c>
      <c r="C4" s="555" t="s">
        <v>1012</v>
      </c>
      <c r="D4" s="555" t="s">
        <v>42</v>
      </c>
      <c r="E4" s="554" t="s">
        <v>43</v>
      </c>
      <c r="F4" s="108" t="s">
        <v>1605</v>
      </c>
      <c r="G4" s="108" t="s">
        <v>1604</v>
      </c>
      <c r="H4" s="552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4"/>
      <c r="C5" s="555"/>
      <c r="D5" s="555"/>
      <c r="E5" s="554"/>
      <c r="F5" s="93"/>
      <c r="G5" s="93"/>
      <c r="H5" s="552"/>
      <c r="I5" s="193" t="s">
        <v>1604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1548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1549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1550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1551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1552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1553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1554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1555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1556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1557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1558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1559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1560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1561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1562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1563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1564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1565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1566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1567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1568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1569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1570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1571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1572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1573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1574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1575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1576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1577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1578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1579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1580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1581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1582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1583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1584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1585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1586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1587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1588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1589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1590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1591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1592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1593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1594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1595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1596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1597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1598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1599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0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0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1600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1601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1602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1603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1">
        <v>2740</v>
      </c>
      <c r="G1433" s="481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2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2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2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2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2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35" priority="138" operator="equal">
      <formula>0</formula>
    </cfRule>
  </conditionalFormatting>
  <conditionalFormatting sqref="B8:C135">
    <cfRule type="cellIs" dxfId="34" priority="51" operator="equal">
      <formula>0</formula>
    </cfRule>
  </conditionalFormatting>
  <conditionalFormatting sqref="B150:G1493">
    <cfRule type="cellIs" dxfId="33" priority="1" operator="equal">
      <formula>0</formula>
    </cfRule>
  </conditionalFormatting>
  <conditionalFormatting sqref="C143:G149">
    <cfRule type="cellIs" dxfId="32" priority="5" operator="equal">
      <formula>0</formula>
    </cfRule>
  </conditionalFormatting>
  <conditionalFormatting sqref="D9:G142">
    <cfRule type="cellIs" dxfId="31" priority="11" operator="equal">
      <formula>0</formula>
    </cfRule>
  </conditionalFormatting>
  <conditionalFormatting sqref="D1:IV5 A1:C7 D6:K6 H1455:IV1457 H1458:XFD1485 H1486:H1493 I1486:XFD1494 A1494:H1494 A1495:XFD65536">
    <cfRule type="cellIs" dxfId="30" priority="163" operator="equal">
      <formula>0</formula>
    </cfRule>
  </conditionalFormatting>
  <conditionalFormatting sqref="D7:IV8 C136:C142 B136:B149">
    <cfRule type="cellIs" dxfId="29" priority="62" operator="equal">
      <formula>0</formula>
    </cfRule>
  </conditionalFormatting>
  <conditionalFormatting sqref="H9:H1418">
    <cfRule type="cellIs" dxfId="28" priority="129" operator="equal">
      <formula>0</formula>
    </cfRule>
  </conditionalFormatting>
  <conditionalFormatting sqref="H1419:I1454">
    <cfRule type="cellIs" dxfId="27" priority="128" operator="equal">
      <formula>0</formula>
    </cfRule>
  </conditionalFormatting>
  <conditionalFormatting sqref="I108:I1418">
    <cfRule type="cellIs" dxfId="26" priority="125" operator="equal">
      <formula>0</formula>
    </cfRule>
  </conditionalFormatting>
  <conditionalFormatting sqref="J108:IV1454">
    <cfRule type="cellIs" dxfId="25" priority="139" operator="equal">
      <formula>0</formula>
    </cfRule>
  </conditionalFormatting>
  <conditionalFormatting sqref="M6:IV6">
    <cfRule type="cellIs" dxfId="24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>
      <formula1>#REF!</formula1>
    </dataValidation>
    <dataValidation type="list" allowBlank="1" showInputMessage="1" showErrorMessage="1" errorTitle="PERINGATAN !!!" error="NAMA MATERIAL / UPAH SALAH BOZ...." sqref="IU65451">
      <formula1>#REF!</formula1>
    </dataValidation>
    <dataValidation type="list" allowBlank="1" showInputMessage="1" showErrorMessage="1" errorTitle="PERINGATAN !!!" error="DATA HARGA YANG DIPAKAI SALAH...." sqref="I5">
      <formula1>$N$1462:$N$1465</formula1>
    </dataValidation>
    <dataValidation allowBlank="1" showInputMessage="1" showErrorMessage="1" errorTitle="PERINGATAN !!!" error="MDU / UPAH SALAH BOZ...." sqref="C1460 C1475:C1476 C1479:C1482 C1485"/>
    <dataValidation type="list" allowBlank="1" showInputMessage="1" showErrorMessage="1" errorTitle="PERINGATAN !!!" error="GOLONGAN MATERIAL/JASA SALAH...." sqref="D8:D1493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99"/>
  </sheetPr>
  <dimension ref="A2:L27"/>
  <sheetViews>
    <sheetView topLeftCell="A4" zoomScale="70" zoomScaleNormal="70" zoomScaleSheetLayoutView="85" workbookViewId="0">
      <selection activeCell="K13" sqref="K13:L13"/>
    </sheetView>
  </sheetViews>
  <sheetFormatPr defaultColWidth="9.140625"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60" t="s">
        <v>1454</v>
      </c>
      <c r="C2" s="560"/>
      <c r="D2" s="560"/>
      <c r="E2" s="560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65" t="s">
        <v>1532</v>
      </c>
      <c r="C4" s="566"/>
      <c r="D4" s="566"/>
      <c r="E4" s="567"/>
      <c r="F4" s="434"/>
      <c r="G4" s="434"/>
      <c r="H4" s="435"/>
      <c r="I4" s="590" t="s">
        <v>1533</v>
      </c>
      <c r="J4" s="591"/>
      <c r="K4" s="591"/>
      <c r="L4" s="592"/>
    </row>
    <row r="5" spans="1:12" ht="46.5" customHeight="1">
      <c r="A5" s="204"/>
      <c r="B5" s="437" t="s">
        <v>1379</v>
      </c>
      <c r="C5" s="277" t="s">
        <v>9</v>
      </c>
      <c r="D5" s="561" t="str">
        <f>DATA!D14</f>
        <v>SAHONO</v>
      </c>
      <c r="E5" s="562"/>
      <c r="F5" s="208"/>
      <c r="G5" s="208"/>
      <c r="I5" s="438" t="s">
        <v>1379</v>
      </c>
      <c r="J5" s="277" t="s">
        <v>9</v>
      </c>
      <c r="K5" s="593" t="str">
        <f>D5</f>
        <v>SAHONO</v>
      </c>
      <c r="L5" s="594"/>
    </row>
    <row r="6" spans="1:12" ht="31.5" customHeight="1">
      <c r="A6" s="204"/>
      <c r="B6" s="437" t="s">
        <v>1529</v>
      </c>
      <c r="C6" s="277" t="s">
        <v>9</v>
      </c>
      <c r="D6" s="570">
        <f>DATA!D17*1000</f>
        <v>0</v>
      </c>
      <c r="E6" s="571"/>
      <c r="F6" s="208"/>
      <c r="G6" s="208"/>
      <c r="I6" s="438" t="s">
        <v>1530</v>
      </c>
      <c r="J6" s="277" t="s">
        <v>9</v>
      </c>
      <c r="K6" s="595">
        <f>DATA!D20*1000</f>
        <v>33000</v>
      </c>
      <c r="L6" s="596"/>
    </row>
    <row r="7" spans="1:12" ht="30.75" customHeight="1">
      <c r="A7" s="204"/>
      <c r="B7" s="437" t="s">
        <v>1441</v>
      </c>
      <c r="C7" s="277" t="s">
        <v>9</v>
      </c>
      <c r="D7" s="568">
        <f>DATA!D18</f>
        <v>1</v>
      </c>
      <c r="E7" s="569"/>
      <c r="F7" s="436" t="s">
        <v>1453</v>
      </c>
      <c r="I7" s="438" t="s">
        <v>1441</v>
      </c>
      <c r="J7" s="277" t="s">
        <v>9</v>
      </c>
      <c r="K7" s="597">
        <f>DATA!D21</f>
        <v>3</v>
      </c>
      <c r="L7" s="598"/>
    </row>
    <row r="8" spans="1:12" ht="51" customHeight="1">
      <c r="A8" s="204"/>
      <c r="B8" s="437" t="s">
        <v>1442</v>
      </c>
      <c r="C8" s="277" t="s">
        <v>9</v>
      </c>
      <c r="D8" s="568">
        <f>DATA!D19</f>
        <v>220</v>
      </c>
      <c r="E8" s="569"/>
      <c r="F8" s="436" t="s">
        <v>1453</v>
      </c>
      <c r="G8" s="431">
        <v>220</v>
      </c>
      <c r="I8" s="438" t="s">
        <v>1442</v>
      </c>
      <c r="J8" s="277" t="s">
        <v>9</v>
      </c>
      <c r="K8" s="597">
        <f>DATA!D22</f>
        <v>380</v>
      </c>
      <c r="L8" s="598"/>
    </row>
    <row r="9" spans="1:12" ht="30" customHeight="1" thickBot="1">
      <c r="A9" s="204"/>
      <c r="B9" s="443" t="s">
        <v>1541</v>
      </c>
      <c r="C9" s="433" t="s">
        <v>9</v>
      </c>
      <c r="D9" s="563">
        <f>IF(D7=1,D6/(380/3^0.5),(D6/(380*3^0.5)))</f>
        <v>0</v>
      </c>
      <c r="E9" s="564"/>
      <c r="F9" s="207"/>
      <c r="G9" s="432">
        <v>380</v>
      </c>
      <c r="I9" s="444" t="s">
        <v>1541</v>
      </c>
      <c r="J9" s="433" t="s">
        <v>9</v>
      </c>
      <c r="K9" s="599">
        <f>IF(K7=1,K6/(380/3^0.5),(K6/(380*3^0.5)))</f>
        <v>50.138312850678034</v>
      </c>
      <c r="L9" s="600"/>
    </row>
    <row r="10" spans="1:12" ht="24.75" customHeight="1">
      <c r="B10" s="445"/>
      <c r="C10" s="442"/>
      <c r="D10" s="446"/>
      <c r="E10" s="446"/>
      <c r="F10" s="207"/>
      <c r="G10" s="432"/>
      <c r="I10" s="445"/>
      <c r="J10" s="442"/>
      <c r="K10" s="446"/>
      <c r="L10" s="446"/>
    </row>
    <row r="11" spans="1:12" ht="16.5" thickBot="1">
      <c r="B11" s="439" t="s">
        <v>1542</v>
      </c>
      <c r="I11" s="439" t="s">
        <v>1536</v>
      </c>
    </row>
    <row r="12" spans="1:12" ht="34.5" customHeight="1">
      <c r="A12" s="204"/>
      <c r="B12" s="467" t="s">
        <v>1534</v>
      </c>
      <c r="C12" s="461" t="s">
        <v>9</v>
      </c>
      <c r="D12" s="572"/>
      <c r="E12" s="573"/>
      <c r="F12" s="208"/>
      <c r="G12" s="208"/>
      <c r="I12" s="460" t="s">
        <v>1534</v>
      </c>
      <c r="J12" s="461" t="s">
        <v>9</v>
      </c>
      <c r="K12" s="572" t="s">
        <v>1627</v>
      </c>
      <c r="L12" s="573"/>
    </row>
    <row r="13" spans="1:12" ht="31.5" customHeight="1">
      <c r="A13" s="204"/>
      <c r="B13" s="468" t="s">
        <v>1380</v>
      </c>
      <c r="C13" s="448" t="s">
        <v>9</v>
      </c>
      <c r="D13" s="576"/>
      <c r="E13" s="577"/>
      <c r="F13" s="208"/>
      <c r="G13" s="208"/>
      <c r="I13" s="462" t="s">
        <v>1380</v>
      </c>
      <c r="J13" s="448" t="s">
        <v>9</v>
      </c>
      <c r="K13" s="576" t="s">
        <v>1624</v>
      </c>
      <c r="L13" s="577"/>
    </row>
    <row r="14" spans="1:12" ht="30.75" customHeight="1">
      <c r="A14" s="204"/>
      <c r="B14" s="468" t="s">
        <v>1535</v>
      </c>
      <c r="C14" s="448" t="s">
        <v>9</v>
      </c>
      <c r="D14" s="584"/>
      <c r="E14" s="585"/>
      <c r="F14" s="436" t="s">
        <v>1453</v>
      </c>
      <c r="G14" s="440">
        <v>50</v>
      </c>
      <c r="I14" s="462" t="s">
        <v>1535</v>
      </c>
      <c r="J14" s="448" t="s">
        <v>9</v>
      </c>
      <c r="K14" s="584">
        <v>50</v>
      </c>
      <c r="L14" s="585"/>
    </row>
    <row r="15" spans="1:12" ht="57" customHeight="1">
      <c r="A15" s="204"/>
      <c r="B15" s="468" t="s">
        <v>1441</v>
      </c>
      <c r="C15" s="448" t="s">
        <v>9</v>
      </c>
      <c r="D15" s="454">
        <v>3</v>
      </c>
      <c r="E15" s="463"/>
      <c r="F15" s="436" t="s">
        <v>1453</v>
      </c>
      <c r="G15" s="440">
        <v>100</v>
      </c>
      <c r="I15" s="462" t="s">
        <v>1441</v>
      </c>
      <c r="J15" s="448" t="s">
        <v>9</v>
      </c>
      <c r="K15" s="454">
        <v>3</v>
      </c>
      <c r="L15" s="463"/>
    </row>
    <row r="16" spans="1:12" ht="44.25" customHeight="1">
      <c r="A16" s="204"/>
      <c r="B16" s="468" t="s">
        <v>1545</v>
      </c>
      <c r="C16" s="448"/>
      <c r="D16" s="586">
        <v>72</v>
      </c>
      <c r="E16" s="587"/>
      <c r="F16" s="436"/>
      <c r="G16" s="440">
        <v>160</v>
      </c>
      <c r="I16" s="462" t="s">
        <v>1537</v>
      </c>
      <c r="J16" s="448" t="s">
        <v>9</v>
      </c>
      <c r="K16" s="588">
        <f>K9</f>
        <v>50.138312850678034</v>
      </c>
      <c r="L16" s="589"/>
    </row>
    <row r="17" spans="1:12" ht="34.5" customHeight="1">
      <c r="A17" s="204"/>
      <c r="B17" s="468" t="s">
        <v>1538</v>
      </c>
      <c r="C17" s="448" t="s">
        <v>9</v>
      </c>
      <c r="D17" s="578">
        <f>IF(D15=1,D14/(20/3^0.5),(D14/(20*3^0.5)))</f>
        <v>0</v>
      </c>
      <c r="E17" s="579"/>
      <c r="F17" s="436" t="s">
        <v>1453</v>
      </c>
      <c r="G17" s="441">
        <v>200</v>
      </c>
      <c r="I17" s="462" t="s">
        <v>1538</v>
      </c>
      <c r="J17" s="448" t="s">
        <v>9</v>
      </c>
      <c r="K17" s="582">
        <f>IF(K15=1,K14/(20/3^0.5),(K14/(20*3^0.5)))</f>
        <v>1.4433756729740645</v>
      </c>
      <c r="L17" s="583"/>
    </row>
    <row r="18" spans="1:12" ht="34.5" customHeight="1">
      <c r="A18" s="204"/>
      <c r="B18" s="468" t="s">
        <v>1539</v>
      </c>
      <c r="C18" s="448" t="s">
        <v>9</v>
      </c>
      <c r="D18" s="578">
        <f>IF(D15=1,D14/(380/3^0.5),(D14/(380*3^0.5)))*1000</f>
        <v>0</v>
      </c>
      <c r="E18" s="579"/>
      <c r="F18" s="436" t="s">
        <v>1453</v>
      </c>
      <c r="G18" s="441">
        <v>250</v>
      </c>
      <c r="I18" s="462" t="s">
        <v>1539</v>
      </c>
      <c r="J18" s="448" t="s">
        <v>9</v>
      </c>
      <c r="K18" s="582">
        <f>IF(K15=1,K14/(380/3^0.5),(K14/(380*3^0.5)))*1000</f>
        <v>75.96714068284551</v>
      </c>
      <c r="L18" s="583"/>
    </row>
    <row r="19" spans="1:12" ht="30" customHeight="1">
      <c r="A19" s="204"/>
      <c r="B19" s="469" t="s">
        <v>1531</v>
      </c>
      <c r="C19" s="447" t="s">
        <v>9</v>
      </c>
      <c r="D19" s="578">
        <f>IF(D15=1,D14/(380/3^0.5),(D14/(380*3^0.5)))</f>
        <v>0</v>
      </c>
      <c r="E19" s="579"/>
      <c r="F19" s="207"/>
      <c r="G19" s="432"/>
      <c r="I19" s="464" t="s">
        <v>1531</v>
      </c>
      <c r="J19" s="447" t="s">
        <v>9</v>
      </c>
      <c r="K19" s="582">
        <f>IF(K15=1,K14/(380/3^0.5),(K14/(380*3^0.5)))</f>
        <v>7.5967140682845505E-2</v>
      </c>
      <c r="L19" s="583"/>
    </row>
    <row r="20" spans="1:12" ht="30" customHeight="1" thickBot="1">
      <c r="A20" s="204"/>
      <c r="B20" s="470" t="s">
        <v>1540</v>
      </c>
      <c r="C20" s="466" t="s">
        <v>9</v>
      </c>
      <c r="D20" s="574" t="e">
        <f>D16/D18</f>
        <v>#DIV/0!</v>
      </c>
      <c r="E20" s="575"/>
      <c r="F20" s="207"/>
      <c r="G20" s="432"/>
      <c r="I20" s="465" t="s">
        <v>1531</v>
      </c>
      <c r="J20" s="466" t="s">
        <v>9</v>
      </c>
      <c r="K20" s="580">
        <f>K16/K18</f>
        <v>0.65999999999999992</v>
      </c>
      <c r="L20" s="581"/>
    </row>
    <row r="21" spans="1:12" ht="9.75" customHeight="1">
      <c r="A21" s="204"/>
      <c r="B21" s="455" t="s">
        <v>1540</v>
      </c>
      <c r="C21" s="456" t="s">
        <v>9</v>
      </c>
      <c r="D21" s="559">
        <v>1</v>
      </c>
      <c r="E21" s="559"/>
      <c r="F21" s="457"/>
      <c r="G21" s="458"/>
      <c r="H21" s="459"/>
      <c r="I21" s="455" t="s">
        <v>1531</v>
      </c>
      <c r="J21" s="456" t="s">
        <v>9</v>
      </c>
      <c r="K21" s="559">
        <v>1</v>
      </c>
      <c r="L21" s="559"/>
    </row>
    <row r="22" spans="1:12" ht="6.75" customHeight="1">
      <c r="B22" s="445"/>
      <c r="C22" s="442"/>
      <c r="D22" s="453"/>
      <c r="E22" s="453"/>
      <c r="F22" s="207"/>
      <c r="G22" s="432"/>
      <c r="J22" s="442"/>
      <c r="K22" s="453"/>
      <c r="L22" s="453"/>
    </row>
    <row r="23" spans="1:12" ht="15.75" thickBot="1"/>
    <row r="24" spans="1:12" ht="200.25" customHeight="1" thickBot="1">
      <c r="B24" s="556"/>
      <c r="C24" s="557"/>
      <c r="D24" s="557"/>
      <c r="E24" s="558"/>
      <c r="I24" s="556"/>
      <c r="J24" s="557"/>
      <c r="K24" s="557"/>
      <c r="L24" s="558"/>
    </row>
    <row r="26" spans="1:12">
      <c r="D26" s="450"/>
    </row>
    <row r="27" spans="1:12">
      <c r="D27" s="451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23" priority="5" stopIfTrue="1" operator="greaterThan">
      <formula>0.89</formula>
    </cfRule>
    <cfRule type="cellIs" dxfId="22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PDL!$S$28:$S$29</xm:f>
          </x14:formula1>
          <xm:sqref>D15 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99"/>
  </sheetPr>
  <dimension ref="B1:K26"/>
  <sheetViews>
    <sheetView showGridLines="0" zoomScaleNormal="100" workbookViewId="0">
      <selection activeCell="D21" sqref="D21"/>
    </sheetView>
  </sheetViews>
  <sheetFormatPr defaultColWidth="9.140625"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8.710937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601"/>
      <c r="C1" s="601"/>
      <c r="D1" s="601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84">
        <v>1084.1250458865841</v>
      </c>
      <c r="F5" s="479" t="s">
        <v>1606</v>
      </c>
      <c r="K5" s="478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79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33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31977000</v>
      </c>
    </row>
    <row r="10" spans="2:11" ht="20.100000000000001" customHeight="1">
      <c r="B10" s="291" t="s">
        <v>1446</v>
      </c>
      <c r="C10" s="292" t="s">
        <v>9</v>
      </c>
      <c r="D10" s="298">
        <f ca="1">RAB!K65</f>
        <v>72781901.632499993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1455638.03265</v>
      </c>
    </row>
    <row r="12" spans="2:11" ht="9" customHeight="1">
      <c r="B12" s="602"/>
      <c r="C12" s="602"/>
      <c r="D12" s="602"/>
    </row>
    <row r="13" spans="2:11" ht="15.75" customHeight="1">
      <c r="B13" s="299"/>
      <c r="C13" s="299"/>
      <c r="D13" s="299"/>
    </row>
    <row r="14" spans="2:11" ht="33.75" customHeight="1">
      <c r="B14" s="407" t="s">
        <v>1379</v>
      </c>
      <c r="C14" s="408" t="s">
        <v>9</v>
      </c>
      <c r="D14" s="413" t="s">
        <v>1623</v>
      </c>
      <c r="E14" s="300" t="s">
        <v>1453</v>
      </c>
    </row>
    <row r="15" spans="2:11" ht="20.100000000000001" customHeight="1">
      <c r="B15" s="409" t="s">
        <v>1447</v>
      </c>
      <c r="C15" s="410" t="s">
        <v>9</v>
      </c>
      <c r="D15" s="414" t="s">
        <v>1610</v>
      </c>
      <c r="E15" s="300" t="s">
        <v>1453</v>
      </c>
    </row>
    <row r="16" spans="2:11" ht="20.100000000000001" customHeight="1">
      <c r="B16" s="409" t="s">
        <v>1448</v>
      </c>
      <c r="C16" s="410" t="s">
        <v>9</v>
      </c>
      <c r="D16" s="414" t="s">
        <v>1451</v>
      </c>
      <c r="E16" s="300" t="s">
        <v>1453</v>
      </c>
    </row>
    <row r="17" spans="2:5" ht="20.100000000000001" customHeight="1">
      <c r="B17" s="409" t="s">
        <v>1449</v>
      </c>
      <c r="C17" s="410" t="s">
        <v>9</v>
      </c>
      <c r="D17" s="415">
        <v>0</v>
      </c>
      <c r="E17" s="300" t="s">
        <v>1453</v>
      </c>
    </row>
    <row r="18" spans="2:5" ht="20.100000000000001" hidden="1" customHeight="1">
      <c r="B18" s="409" t="s">
        <v>1543</v>
      </c>
      <c r="C18" s="410"/>
      <c r="D18" s="415">
        <f>IF((D17&lt;=11),1,3)</f>
        <v>1</v>
      </c>
      <c r="E18" s="300"/>
    </row>
    <row r="19" spans="2:5" ht="20.100000000000001" hidden="1" customHeight="1">
      <c r="B19" s="409" t="s">
        <v>1544</v>
      </c>
      <c r="C19" s="410"/>
      <c r="D19" s="415">
        <f>IF((D17&lt;=11),220,380)</f>
        <v>220</v>
      </c>
      <c r="E19" s="300"/>
    </row>
    <row r="20" spans="2:5" ht="20.100000000000001" customHeight="1">
      <c r="B20" s="409" t="s">
        <v>1450</v>
      </c>
      <c r="C20" s="410" t="s">
        <v>9</v>
      </c>
      <c r="D20" s="415">
        <v>33</v>
      </c>
      <c r="E20" s="300" t="s">
        <v>1453</v>
      </c>
    </row>
    <row r="21" spans="2:5" ht="20.100000000000001" customHeight="1">
      <c r="B21" s="409" t="s">
        <v>1543</v>
      </c>
      <c r="C21" s="410"/>
      <c r="D21" s="415">
        <f>IF((D20&lt;=11),1,3)</f>
        <v>3</v>
      </c>
      <c r="E21" s="300"/>
    </row>
    <row r="22" spans="2:5" ht="20.100000000000001" customHeight="1">
      <c r="B22" s="409" t="s">
        <v>1544</v>
      </c>
      <c r="C22" s="410"/>
      <c r="D22" s="415">
        <f>IF((D20&lt;=11),220,380)</f>
        <v>380</v>
      </c>
      <c r="E22" s="300"/>
    </row>
    <row r="23" spans="2:5" ht="20.100000000000001" customHeight="1">
      <c r="B23" s="409" t="s">
        <v>1353</v>
      </c>
      <c r="C23" s="410" t="s">
        <v>9</v>
      </c>
      <c r="D23" s="414">
        <v>1444.7</v>
      </c>
      <c r="E23" s="300" t="s">
        <v>1453</v>
      </c>
    </row>
    <row r="24" spans="2:5" ht="20.100000000000001" customHeight="1">
      <c r="B24" s="409" t="s">
        <v>1354</v>
      </c>
      <c r="C24" s="410" t="s">
        <v>9</v>
      </c>
      <c r="D24" s="414">
        <v>1444.7</v>
      </c>
      <c r="E24" s="300" t="s">
        <v>1453</v>
      </c>
    </row>
    <row r="25" spans="2:5" ht="20.100000000000001" customHeight="1">
      <c r="B25" s="409" t="s">
        <v>1452</v>
      </c>
      <c r="C25" s="410" t="s">
        <v>9</v>
      </c>
      <c r="D25" s="415">
        <v>969</v>
      </c>
      <c r="E25" s="300" t="s">
        <v>1453</v>
      </c>
    </row>
    <row r="26" spans="2:5" ht="20.100000000000001" customHeight="1">
      <c r="B26" s="411" t="s">
        <v>1355</v>
      </c>
      <c r="C26" s="412" t="s">
        <v>9</v>
      </c>
      <c r="D26" s="416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6699"/>
  </sheetPr>
  <dimension ref="A1:V39"/>
  <sheetViews>
    <sheetView showGridLines="0" zoomScale="85" zoomScaleNormal="85" workbookViewId="0">
      <pane ySplit="6" topLeftCell="A7" activePane="bottomLeft" state="frozen"/>
      <selection activeCell="H1093" sqref="H1093"/>
      <selection pane="bottomLeft" activeCell="L9" sqref="L9"/>
    </sheetView>
  </sheetViews>
  <sheetFormatPr defaultColWidth="9.140625"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03" t="s">
        <v>1357</v>
      </c>
      <c r="C3" s="603"/>
      <c r="D3" s="603"/>
      <c r="E3" s="603"/>
      <c r="F3" s="305" t="str">
        <f>DATA!D14</f>
        <v>SAHONO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4" t="s">
        <v>1349</v>
      </c>
      <c r="C5" s="604" t="s">
        <v>1358</v>
      </c>
      <c r="D5" s="605" t="s">
        <v>1359</v>
      </c>
      <c r="E5" s="605" t="s">
        <v>1360</v>
      </c>
      <c r="F5" s="604" t="s">
        <v>1361</v>
      </c>
      <c r="G5" s="604"/>
      <c r="H5" s="604"/>
      <c r="I5" s="604"/>
      <c r="J5" s="604"/>
      <c r="K5" s="604" t="s">
        <v>1362</v>
      </c>
      <c r="L5" s="604"/>
      <c r="M5" s="307"/>
      <c r="N5" s="608" t="s">
        <v>1363</v>
      </c>
      <c r="O5" s="605" t="s">
        <v>1364</v>
      </c>
      <c r="P5" s="605" t="s">
        <v>1365</v>
      </c>
      <c r="Q5" s="605" t="s">
        <v>1366</v>
      </c>
      <c r="R5" s="308"/>
      <c r="S5" s="309"/>
      <c r="T5" s="606" t="s">
        <v>1367</v>
      </c>
      <c r="U5" s="310"/>
    </row>
    <row r="6" spans="1:21" ht="20.100000000000001" customHeight="1">
      <c r="B6" s="604"/>
      <c r="C6" s="604"/>
      <c r="D6" s="604"/>
      <c r="E6" s="604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09"/>
      <c r="O6" s="604"/>
      <c r="P6" s="604"/>
      <c r="Q6" s="604"/>
      <c r="R6" s="308"/>
      <c r="S6" s="309"/>
      <c r="T6" s="604"/>
      <c r="U6" s="312"/>
    </row>
    <row r="7" spans="1:21" ht="20.100000000000001" customHeight="1">
      <c r="A7" s="313">
        <v>0</v>
      </c>
      <c r="B7" s="314">
        <v>2023</v>
      </c>
      <c r="C7" s="471">
        <f>DATA!D8*DATA!D26*4</f>
        <v>5280</v>
      </c>
      <c r="D7" s="316">
        <f>C7*4/24</f>
        <v>880</v>
      </c>
      <c r="E7" s="316">
        <f>C7-D7</f>
        <v>4400</v>
      </c>
      <c r="F7" s="317">
        <f ca="1">DATA!D10/1000000</f>
        <v>72.781901632499995</v>
      </c>
      <c r="G7" s="318">
        <f ca="1">DATA!$D$11/1000000</f>
        <v>1.45563803265</v>
      </c>
      <c r="H7" s="318">
        <f>C7*DATA!$D$5/1000000</f>
        <v>5.7241802422811636</v>
      </c>
      <c r="I7" s="318">
        <f>(C7*DATA!$D$5*DATA!$D$7)/1000000</f>
        <v>0.12879405545132619</v>
      </c>
      <c r="J7" s="316">
        <f ca="1">SUM(F7:I7)</f>
        <v>80.090513962882483</v>
      </c>
      <c r="K7" s="319">
        <f>DATA!D9/1000000</f>
        <v>31.977</v>
      </c>
      <c r="L7" s="316">
        <f>((D7*DATA!$D$23)/1000000)+((E7*DATA!$D$24)/1000000)</f>
        <v>7.6280159999999997</v>
      </c>
      <c r="M7" s="316">
        <f>K7+L7</f>
        <v>39.605015999999999</v>
      </c>
      <c r="N7" s="316">
        <f ca="1">M7-J7</f>
        <v>-40.485497962882484</v>
      </c>
      <c r="O7" s="314">
        <v>1</v>
      </c>
      <c r="P7" s="316">
        <f ca="1">O7*N7</f>
        <v>-40.485497962882484</v>
      </c>
      <c r="Q7" s="316">
        <f ca="1">P7</f>
        <v>-40.485497962882484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15840</v>
      </c>
      <c r="D8" s="316">
        <f>C8*4/24</f>
        <v>2640</v>
      </c>
      <c r="E8" s="316">
        <f t="shared" ref="E8:E32" si="0">C8-D8</f>
        <v>13200</v>
      </c>
      <c r="F8" s="314"/>
      <c r="G8" s="318">
        <f ca="1">DATA!$D$11/1000000</f>
        <v>1.45563803265</v>
      </c>
      <c r="H8" s="318">
        <f>C8*DATA!$D$5/1000000</f>
        <v>17.17254072684349</v>
      </c>
      <c r="I8" s="318">
        <f>(C8*DATA!$D$5*DATA!$D$7)/1000000</f>
        <v>0.38638216635397854</v>
      </c>
      <c r="J8" s="316">
        <f t="shared" ref="J8:J32" ca="1" si="1">SUM(F8:I8)</f>
        <v>19.014560925847469</v>
      </c>
      <c r="K8" s="321"/>
      <c r="L8" s="316">
        <f>((D8*DATA!$D$23)/1000000)+((E8*DATA!$D$24)/1000000)</f>
        <v>22.884048</v>
      </c>
      <c r="M8" s="316">
        <f t="shared" ref="M8:M32" si="2">K8+L8</f>
        <v>22.884048</v>
      </c>
      <c r="N8" s="316">
        <f ca="1">M8-J8</f>
        <v>3.8694870741525307</v>
      </c>
      <c r="O8" s="315">
        <f>1/(1+'[92]Asumsi I'!$C$3)^(KKF!A8)</f>
        <v>0.89285714285714279</v>
      </c>
      <c r="P8" s="316">
        <f ca="1">O8*N8</f>
        <v>3.4548991733504737</v>
      </c>
      <c r="Q8" s="316">
        <f ca="1">Q7+P8</f>
        <v>-37.030598789532007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15840</v>
      </c>
      <c r="D9" s="316">
        <f t="shared" ref="D9:D32" si="5">C9*4/24</f>
        <v>2640</v>
      </c>
      <c r="E9" s="316">
        <f t="shared" si="0"/>
        <v>13200</v>
      </c>
      <c r="F9" s="314"/>
      <c r="G9" s="318">
        <f ca="1">DATA!$D$11/1000000</f>
        <v>1.45563803265</v>
      </c>
      <c r="H9" s="318">
        <f>C9*DATA!$D$5/1000000</f>
        <v>17.17254072684349</v>
      </c>
      <c r="I9" s="318">
        <f>(C9*DATA!$D$5*DATA!$D$7)/1000000</f>
        <v>0.38638216635397854</v>
      </c>
      <c r="J9" s="316">
        <f t="shared" ca="1" si="1"/>
        <v>19.014560925847469</v>
      </c>
      <c r="K9" s="316"/>
      <c r="L9" s="316">
        <f>((D9*DATA!$D$23)/1000000)+((E9*DATA!$D$24)/1000000)</f>
        <v>22.884048</v>
      </c>
      <c r="M9" s="316">
        <f t="shared" si="2"/>
        <v>22.884048</v>
      </c>
      <c r="N9" s="316">
        <f t="shared" ref="N9:N32" ca="1" si="6">M9-J9</f>
        <v>3.8694870741525307</v>
      </c>
      <c r="O9" s="322">
        <f>1/(1+'[92]Asumsi I'!$C$3)^(KKF!A9)</f>
        <v>0.79719387755102034</v>
      </c>
      <c r="P9" s="316">
        <f t="shared" ref="P9:P32" ca="1" si="7">O9*N9</f>
        <v>3.0847314047772083</v>
      </c>
      <c r="Q9" s="316">
        <f ca="1">Q8+P9</f>
        <v>-33.945867384754798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15840</v>
      </c>
      <c r="D10" s="316">
        <f t="shared" si="5"/>
        <v>2640</v>
      </c>
      <c r="E10" s="316">
        <f t="shared" si="0"/>
        <v>13200</v>
      </c>
      <c r="F10" s="314"/>
      <c r="G10" s="318">
        <f ca="1">DATA!$D$11/1000000</f>
        <v>1.45563803265</v>
      </c>
      <c r="H10" s="318">
        <f>C10*DATA!$D$5/1000000</f>
        <v>17.17254072684349</v>
      </c>
      <c r="I10" s="318">
        <f>(C10*DATA!$D$5*DATA!$D$7)/1000000</f>
        <v>0.38638216635397854</v>
      </c>
      <c r="J10" s="316">
        <f t="shared" ca="1" si="1"/>
        <v>19.014560925847469</v>
      </c>
      <c r="K10" s="314"/>
      <c r="L10" s="316">
        <f>((D10*DATA!$D$23)/1000000)+((E10*DATA!$D$24)/1000000)</f>
        <v>22.884048</v>
      </c>
      <c r="M10" s="316">
        <f t="shared" si="2"/>
        <v>22.884048</v>
      </c>
      <c r="N10" s="316">
        <f t="shared" ca="1" si="6"/>
        <v>3.8694870741525307</v>
      </c>
      <c r="O10" s="315">
        <f>1/(1+'[92]Asumsi I'!$C$3)^(KKF!A10)</f>
        <v>0.71178024781341087</v>
      </c>
      <c r="P10" s="316">
        <f t="shared" ca="1" si="7"/>
        <v>2.7542244685510786</v>
      </c>
      <c r="Q10" s="316">
        <f t="shared" ref="Q10:Q30" ca="1" si="9">Q9+P10</f>
        <v>-31.191642916203719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15840</v>
      </c>
      <c r="D11" s="316">
        <f t="shared" si="5"/>
        <v>2640</v>
      </c>
      <c r="E11" s="316">
        <f t="shared" si="0"/>
        <v>13200</v>
      </c>
      <c r="F11" s="314"/>
      <c r="G11" s="318">
        <f ca="1">DATA!$D$11/1000000</f>
        <v>1.45563803265</v>
      </c>
      <c r="H11" s="318">
        <f>C11*DATA!$D$5/1000000</f>
        <v>17.17254072684349</v>
      </c>
      <c r="I11" s="318">
        <f>(C11*DATA!$D$5*DATA!$D$7)/1000000</f>
        <v>0.38638216635397854</v>
      </c>
      <c r="J11" s="316">
        <f t="shared" ca="1" si="1"/>
        <v>19.014560925847469</v>
      </c>
      <c r="K11" s="314"/>
      <c r="L11" s="316">
        <f>((D11*DATA!$D$23)/1000000)+((E11*DATA!$D$24)/1000000)</f>
        <v>22.884048</v>
      </c>
      <c r="M11" s="316">
        <f t="shared" si="2"/>
        <v>22.884048</v>
      </c>
      <c r="N11" s="316">
        <f t="shared" ca="1" si="6"/>
        <v>3.8694870741525307</v>
      </c>
      <c r="O11" s="315">
        <f>1/(1+'[92]Asumsi I'!$C$3)^(KKF!A11)</f>
        <v>0.63551807840483121</v>
      </c>
      <c r="P11" s="316">
        <f t="shared" ca="1" si="7"/>
        <v>2.4591289897777489</v>
      </c>
      <c r="Q11" s="316">
        <f t="shared" ca="1" si="9"/>
        <v>-28.73251392642597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15840</v>
      </c>
      <c r="D12" s="316">
        <f t="shared" si="5"/>
        <v>2640</v>
      </c>
      <c r="E12" s="316">
        <f t="shared" si="0"/>
        <v>13200</v>
      </c>
      <c r="F12" s="314"/>
      <c r="G12" s="318">
        <f ca="1">DATA!$D$11/1000000</f>
        <v>1.45563803265</v>
      </c>
      <c r="H12" s="318">
        <f>C12*DATA!$D$5/1000000</f>
        <v>17.17254072684349</v>
      </c>
      <c r="I12" s="318">
        <f>(C12*DATA!$D$5*DATA!$D$7)/1000000</f>
        <v>0.38638216635397854</v>
      </c>
      <c r="J12" s="316">
        <f t="shared" ca="1" si="1"/>
        <v>19.014560925847469</v>
      </c>
      <c r="K12" s="314"/>
      <c r="L12" s="316">
        <f>((D12*DATA!$D$23)/1000000)+((E12*DATA!$D$24)/1000000)</f>
        <v>22.884048</v>
      </c>
      <c r="M12" s="316">
        <f t="shared" si="2"/>
        <v>22.884048</v>
      </c>
      <c r="N12" s="316">
        <f t="shared" ca="1" si="6"/>
        <v>3.8694870741525307</v>
      </c>
      <c r="O12" s="315">
        <f>1/(1+'[92]Asumsi I'!$C$3)^(KKF!A12)</f>
        <v>0.56742685571859919</v>
      </c>
      <c r="P12" s="316">
        <f t="shared" ca="1" si="7"/>
        <v>2.1956508837301327</v>
      </c>
      <c r="Q12" s="316">
        <f t="shared" ca="1" si="9"/>
        <v>-26.536863042695838</v>
      </c>
      <c r="S12" s="304" t="str">
        <f t="shared" ca="1" si="3"/>
        <v>a</v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15840</v>
      </c>
      <c r="D13" s="316">
        <f t="shared" si="5"/>
        <v>2640</v>
      </c>
      <c r="E13" s="316">
        <f t="shared" si="0"/>
        <v>13200</v>
      </c>
      <c r="F13" s="314"/>
      <c r="G13" s="318">
        <f ca="1">DATA!$D$11/1000000</f>
        <v>1.45563803265</v>
      </c>
      <c r="H13" s="318">
        <f>C13*DATA!$D$5/1000000</f>
        <v>17.17254072684349</v>
      </c>
      <c r="I13" s="318">
        <f>(C13*DATA!$D$5*DATA!$D$7)/1000000</f>
        <v>0.38638216635397854</v>
      </c>
      <c r="J13" s="316">
        <f t="shared" ca="1" si="1"/>
        <v>19.014560925847469</v>
      </c>
      <c r="K13" s="314"/>
      <c r="L13" s="316">
        <f>((D13*DATA!$D$23)/1000000)+((E13*DATA!$D$24)/1000000)</f>
        <v>22.884048</v>
      </c>
      <c r="M13" s="316">
        <f t="shared" si="2"/>
        <v>22.884048</v>
      </c>
      <c r="N13" s="316">
        <f t="shared" ca="1" si="6"/>
        <v>3.8694870741525307</v>
      </c>
      <c r="O13" s="315">
        <f>1/(1+'[92]Asumsi I'!$C$3)^(KKF!A13)</f>
        <v>0.50663112117732068</v>
      </c>
      <c r="P13" s="316">
        <f t="shared" ca="1" si="7"/>
        <v>1.9604025747590468</v>
      </c>
      <c r="Q13" s="316">
        <f t="shared" ca="1" si="9"/>
        <v>-24.576460467936791</v>
      </c>
      <c r="S13" s="304" t="str">
        <f t="shared" ca="1" si="3"/>
        <v>a</v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15840</v>
      </c>
      <c r="D14" s="316">
        <f t="shared" si="5"/>
        <v>2640</v>
      </c>
      <c r="E14" s="316">
        <f t="shared" si="0"/>
        <v>13200</v>
      </c>
      <c r="F14" s="314"/>
      <c r="G14" s="318">
        <f ca="1">DATA!$D$11/1000000</f>
        <v>1.45563803265</v>
      </c>
      <c r="H14" s="318">
        <f>C14*DATA!$D$5/1000000</f>
        <v>17.17254072684349</v>
      </c>
      <c r="I14" s="318">
        <f>(C14*DATA!$D$5*DATA!$D$7)/1000000</f>
        <v>0.38638216635397854</v>
      </c>
      <c r="J14" s="316">
        <f t="shared" ca="1" si="1"/>
        <v>19.014560925847469</v>
      </c>
      <c r="K14" s="314"/>
      <c r="L14" s="316">
        <f>((D14*DATA!$D$23)/1000000)+((E14*DATA!$D$24)/1000000)</f>
        <v>22.884048</v>
      </c>
      <c r="M14" s="316">
        <f t="shared" si="2"/>
        <v>22.884048</v>
      </c>
      <c r="N14" s="316">
        <f t="shared" ca="1" si="6"/>
        <v>3.8694870741525307</v>
      </c>
      <c r="O14" s="315">
        <f>1/(1+'[92]Asumsi I'!$C$3)^(KKF!A14)</f>
        <v>0.45234921533689343</v>
      </c>
      <c r="P14" s="316">
        <f t="shared" ca="1" si="7"/>
        <v>1.7503594417491488</v>
      </c>
      <c r="Q14" s="316">
        <f t="shared" ca="1" si="9"/>
        <v>-22.826101026187644</v>
      </c>
      <c r="S14" s="304" t="str">
        <f t="shared" ca="1" si="3"/>
        <v>a</v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15840</v>
      </c>
      <c r="D15" s="316">
        <f t="shared" si="5"/>
        <v>2640</v>
      </c>
      <c r="E15" s="316">
        <f t="shared" si="0"/>
        <v>13200</v>
      </c>
      <c r="F15" s="314"/>
      <c r="G15" s="318">
        <f ca="1">DATA!$D$11/1000000</f>
        <v>1.45563803265</v>
      </c>
      <c r="H15" s="318">
        <f>C15*DATA!$D$5/1000000</f>
        <v>17.17254072684349</v>
      </c>
      <c r="I15" s="318">
        <f>(C15*DATA!$D$5*DATA!$D$7)/1000000</f>
        <v>0.38638216635397854</v>
      </c>
      <c r="J15" s="316">
        <f t="shared" ca="1" si="1"/>
        <v>19.014560925847469</v>
      </c>
      <c r="K15" s="314"/>
      <c r="L15" s="316">
        <f>((D15*DATA!$D$23)/1000000)+((E15*DATA!$D$24)/1000000)</f>
        <v>22.884048</v>
      </c>
      <c r="M15" s="316">
        <f t="shared" si="2"/>
        <v>22.884048</v>
      </c>
      <c r="N15" s="316">
        <f t="shared" ca="1" si="6"/>
        <v>3.8694870741525307</v>
      </c>
      <c r="O15" s="315">
        <f>1/(1+'[92]Asumsi I'!$C$3)^(KKF!A15)</f>
        <v>0.4038832279793691</v>
      </c>
      <c r="P15" s="316">
        <f t="shared" ca="1" si="7"/>
        <v>1.5628209301331684</v>
      </c>
      <c r="Q15" s="316">
        <f t="shared" ca="1" si="9"/>
        <v>-21.263280096054476</v>
      </c>
      <c r="S15" s="304" t="str">
        <f t="shared" ca="1" si="3"/>
        <v>a</v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15840</v>
      </c>
      <c r="D16" s="316">
        <f t="shared" si="5"/>
        <v>2640</v>
      </c>
      <c r="E16" s="316">
        <f t="shared" si="0"/>
        <v>13200</v>
      </c>
      <c r="F16" s="314"/>
      <c r="G16" s="318">
        <f ca="1">DATA!$D$11/1000000</f>
        <v>1.45563803265</v>
      </c>
      <c r="H16" s="318">
        <f>C16*DATA!$D$5/1000000</f>
        <v>17.17254072684349</v>
      </c>
      <c r="I16" s="318">
        <f>(C16*DATA!$D$5*DATA!$D$7)/1000000</f>
        <v>0.38638216635397854</v>
      </c>
      <c r="J16" s="316">
        <f t="shared" ca="1" si="1"/>
        <v>19.014560925847469</v>
      </c>
      <c r="K16" s="314"/>
      <c r="L16" s="316">
        <f>((D16*DATA!$D$23)/1000000)+((E16*DATA!$D$24)/1000000)</f>
        <v>22.884048</v>
      </c>
      <c r="M16" s="316">
        <f t="shared" si="2"/>
        <v>22.884048</v>
      </c>
      <c r="N16" s="316">
        <f t="shared" ca="1" si="6"/>
        <v>3.8694870741525307</v>
      </c>
      <c r="O16" s="315">
        <f>1/(1+'[92]Asumsi I'!$C$3)^(KKF!A16)</f>
        <v>0.36061002498157957</v>
      </c>
      <c r="P16" s="316">
        <f t="shared" ca="1" si="7"/>
        <v>1.3953758304760433</v>
      </c>
      <c r="Q16" s="316">
        <f t="shared" ca="1" si="9"/>
        <v>-19.867904265578431</v>
      </c>
      <c r="S16" s="304" t="str">
        <f t="shared" ca="1" si="3"/>
        <v>a</v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15840</v>
      </c>
      <c r="D17" s="316">
        <f t="shared" si="5"/>
        <v>2640</v>
      </c>
      <c r="E17" s="316">
        <f t="shared" si="0"/>
        <v>13200</v>
      </c>
      <c r="F17" s="314"/>
      <c r="G17" s="318">
        <f ca="1">DATA!$D$11/1000000</f>
        <v>1.45563803265</v>
      </c>
      <c r="H17" s="318">
        <f>C17*DATA!$D$5/1000000</f>
        <v>17.17254072684349</v>
      </c>
      <c r="I17" s="318">
        <f>(C17*DATA!$D$5*DATA!$D$7)/1000000</f>
        <v>0.38638216635397854</v>
      </c>
      <c r="J17" s="316">
        <f t="shared" ca="1" si="1"/>
        <v>19.014560925847469</v>
      </c>
      <c r="K17" s="314"/>
      <c r="L17" s="316">
        <f>((D17*DATA!$D$23)/1000000)+((E17*DATA!$D$24)/1000000)</f>
        <v>22.884048</v>
      </c>
      <c r="M17" s="316">
        <f t="shared" si="2"/>
        <v>22.884048</v>
      </c>
      <c r="N17" s="316">
        <f t="shared" ca="1" si="6"/>
        <v>3.8694870741525307</v>
      </c>
      <c r="O17" s="315">
        <f>1/(1+'[92]Asumsi I'!$C$3)^(KKF!A17)</f>
        <v>0.32197323659069599</v>
      </c>
      <c r="P17" s="316">
        <f t="shared" ca="1" si="7"/>
        <v>1.2458712772107527</v>
      </c>
      <c r="Q17" s="316">
        <f t="shared" ca="1" si="9"/>
        <v>-18.622032988367678</v>
      </c>
      <c r="S17" s="304" t="str">
        <f t="shared" ca="1" si="3"/>
        <v>a</v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15840</v>
      </c>
      <c r="D18" s="316">
        <f t="shared" si="5"/>
        <v>2640</v>
      </c>
      <c r="E18" s="316">
        <f t="shared" si="0"/>
        <v>13200</v>
      </c>
      <c r="F18" s="314"/>
      <c r="G18" s="318">
        <f ca="1">DATA!$D$11/1000000</f>
        <v>1.45563803265</v>
      </c>
      <c r="H18" s="318">
        <f>C18*DATA!$D$5/1000000</f>
        <v>17.17254072684349</v>
      </c>
      <c r="I18" s="318">
        <f>(C18*DATA!$D$5*DATA!$D$7)/1000000</f>
        <v>0.38638216635397854</v>
      </c>
      <c r="J18" s="316">
        <f t="shared" ca="1" si="1"/>
        <v>19.014560925847469</v>
      </c>
      <c r="K18" s="314"/>
      <c r="L18" s="316">
        <f>((D18*DATA!$D$23)/1000000)+((E18*DATA!$D$24)/1000000)</f>
        <v>22.884048</v>
      </c>
      <c r="M18" s="316">
        <f t="shared" si="2"/>
        <v>22.884048</v>
      </c>
      <c r="N18" s="316">
        <f t="shared" ca="1" si="6"/>
        <v>3.8694870741525307</v>
      </c>
      <c r="O18" s="315">
        <f>1/(1+'[92]Asumsi I'!$C$3)^(KKF!A18)</f>
        <v>0.28747610409883567</v>
      </c>
      <c r="P18" s="316">
        <f t="shared" ca="1" si="7"/>
        <v>1.112385068938172</v>
      </c>
      <c r="Q18" s="316">
        <f t="shared" ca="1" si="9"/>
        <v>-17.509647919429508</v>
      </c>
      <c r="S18" s="304" t="str">
        <f t="shared" ca="1" si="3"/>
        <v>a</v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15840</v>
      </c>
      <c r="D19" s="316">
        <f t="shared" si="5"/>
        <v>2640</v>
      </c>
      <c r="E19" s="316">
        <f t="shared" si="0"/>
        <v>13200</v>
      </c>
      <c r="F19" s="314"/>
      <c r="G19" s="318">
        <f ca="1">DATA!$D$11/1000000</f>
        <v>1.45563803265</v>
      </c>
      <c r="H19" s="318">
        <f>C19*DATA!$D$5/1000000</f>
        <v>17.17254072684349</v>
      </c>
      <c r="I19" s="318">
        <f>(C19*DATA!$D$5*DATA!$D$7)/1000000</f>
        <v>0.38638216635397854</v>
      </c>
      <c r="J19" s="316">
        <f t="shared" ca="1" si="1"/>
        <v>19.014560925847469</v>
      </c>
      <c r="K19" s="314"/>
      <c r="L19" s="316">
        <f>((D19*DATA!$D$23)/1000000)+((E19*DATA!$D$24)/1000000)</f>
        <v>22.884048</v>
      </c>
      <c r="M19" s="316">
        <f t="shared" si="2"/>
        <v>22.884048</v>
      </c>
      <c r="N19" s="316">
        <f t="shared" ca="1" si="6"/>
        <v>3.8694870741525307</v>
      </c>
      <c r="O19" s="315">
        <f>1/(1+'[92]Asumsi I'!$C$3)^(KKF!A19)</f>
        <v>0.25667509294538904</v>
      </c>
      <c r="P19" s="316">
        <f t="shared" ca="1" si="7"/>
        <v>0.99320095440908229</v>
      </c>
      <c r="Q19" s="316">
        <f t="shared" ca="1" si="9"/>
        <v>-16.516446965020425</v>
      </c>
      <c r="S19" s="304" t="str">
        <f t="shared" ca="1" si="3"/>
        <v>a</v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15840</v>
      </c>
      <c r="D20" s="316">
        <f t="shared" si="5"/>
        <v>2640</v>
      </c>
      <c r="E20" s="316">
        <f t="shared" si="0"/>
        <v>13200</v>
      </c>
      <c r="F20" s="314"/>
      <c r="G20" s="318">
        <f ca="1">DATA!$D$11/1000000</f>
        <v>1.45563803265</v>
      </c>
      <c r="H20" s="318">
        <f>C20*DATA!$D$5/1000000</f>
        <v>17.17254072684349</v>
      </c>
      <c r="I20" s="318">
        <f>(C20*DATA!$D$5*DATA!$D$7)/1000000</f>
        <v>0.38638216635397854</v>
      </c>
      <c r="J20" s="316">
        <f t="shared" ca="1" si="1"/>
        <v>19.014560925847469</v>
      </c>
      <c r="K20" s="314"/>
      <c r="L20" s="316">
        <f>((D20*DATA!$D$23)/1000000)+((E20*DATA!$D$24)/1000000)</f>
        <v>22.884048</v>
      </c>
      <c r="M20" s="316">
        <f t="shared" si="2"/>
        <v>22.884048</v>
      </c>
      <c r="N20" s="316">
        <f t="shared" ca="1" si="6"/>
        <v>3.8694870741525307</v>
      </c>
      <c r="O20" s="315">
        <f>1/(1+'[92]Asumsi I'!$C$3)^(KKF!A20)</f>
        <v>0.22917419012981158</v>
      </c>
      <c r="P20" s="316">
        <f t="shared" ca="1" si="7"/>
        <v>0.88678656643668041</v>
      </c>
      <c r="Q20" s="316">
        <f t="shared" ca="1" si="9"/>
        <v>-15.629660398583745</v>
      </c>
      <c r="S20" s="304" t="str">
        <f t="shared" ca="1" si="3"/>
        <v>a</v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15840</v>
      </c>
      <c r="D21" s="316">
        <f t="shared" si="5"/>
        <v>2640</v>
      </c>
      <c r="E21" s="316">
        <f t="shared" si="0"/>
        <v>13200</v>
      </c>
      <c r="F21" s="314"/>
      <c r="G21" s="318">
        <f ca="1">DATA!$D$11/1000000</f>
        <v>1.45563803265</v>
      </c>
      <c r="H21" s="318">
        <f>C21*DATA!$D$5/1000000</f>
        <v>17.17254072684349</v>
      </c>
      <c r="I21" s="318">
        <f>(C21*DATA!$D$5*DATA!$D$7)/1000000</f>
        <v>0.38638216635397854</v>
      </c>
      <c r="J21" s="316">
        <f t="shared" ca="1" si="1"/>
        <v>19.014560925847469</v>
      </c>
      <c r="K21" s="314"/>
      <c r="L21" s="316">
        <f>((D21*DATA!$D$23)/1000000)+((E21*DATA!$D$24)/1000000)</f>
        <v>22.884048</v>
      </c>
      <c r="M21" s="316">
        <f t="shared" si="2"/>
        <v>22.884048</v>
      </c>
      <c r="N21" s="316">
        <f t="shared" ca="1" si="6"/>
        <v>3.8694870741525307</v>
      </c>
      <c r="O21" s="315">
        <f>1/(1+'[92]Asumsi I'!$C$3)^(KKF!A21)</f>
        <v>0.20461981261590317</v>
      </c>
      <c r="P21" s="316">
        <f t="shared" ca="1" si="7"/>
        <v>0.79177372003275026</v>
      </c>
      <c r="Q21" s="316">
        <f t="shared" ca="1" si="9"/>
        <v>-14.837886678550994</v>
      </c>
      <c r="S21" s="304" t="str">
        <f t="shared" ca="1" si="3"/>
        <v>a</v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15840</v>
      </c>
      <c r="D22" s="316">
        <f t="shared" si="5"/>
        <v>2640</v>
      </c>
      <c r="E22" s="316">
        <f t="shared" si="0"/>
        <v>13200</v>
      </c>
      <c r="F22" s="314"/>
      <c r="G22" s="318">
        <f ca="1">DATA!$D$11/1000000</f>
        <v>1.45563803265</v>
      </c>
      <c r="H22" s="318">
        <f>C22*DATA!$D$5/1000000</f>
        <v>17.17254072684349</v>
      </c>
      <c r="I22" s="318">
        <f>(C22*DATA!$D$5*DATA!$D$7)/1000000</f>
        <v>0.38638216635397854</v>
      </c>
      <c r="J22" s="316">
        <f t="shared" ca="1" si="1"/>
        <v>19.014560925847469</v>
      </c>
      <c r="K22" s="314"/>
      <c r="L22" s="316">
        <f>((D22*DATA!$D$23)/1000000)+((E22*DATA!$D$24)/1000000)</f>
        <v>22.884048</v>
      </c>
      <c r="M22" s="316">
        <f t="shared" si="2"/>
        <v>22.884048</v>
      </c>
      <c r="N22" s="316">
        <f t="shared" ca="1" si="6"/>
        <v>3.8694870741525307</v>
      </c>
      <c r="O22" s="315">
        <f>1/(1+'[92]Asumsi I'!$C$3)^(KKF!A22)</f>
        <v>0.18269626126419927</v>
      </c>
      <c r="P22" s="316">
        <f t="shared" ca="1" si="7"/>
        <v>0.70694082145781278</v>
      </c>
      <c r="Q22" s="316">
        <f t="shared" ca="1" si="9"/>
        <v>-14.130945857093181</v>
      </c>
      <c r="S22" s="304" t="str">
        <f t="shared" ca="1" si="3"/>
        <v>a</v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15840</v>
      </c>
      <c r="D23" s="316">
        <f t="shared" si="5"/>
        <v>2640</v>
      </c>
      <c r="E23" s="316">
        <f t="shared" si="0"/>
        <v>13200</v>
      </c>
      <c r="F23" s="314"/>
      <c r="G23" s="318">
        <f ca="1">DATA!$D$11/1000000</f>
        <v>1.45563803265</v>
      </c>
      <c r="H23" s="318">
        <f>C23*DATA!$D$5/1000000</f>
        <v>17.17254072684349</v>
      </c>
      <c r="I23" s="318">
        <f>(C23*DATA!$D$5*DATA!$D$7)/1000000</f>
        <v>0.38638216635397854</v>
      </c>
      <c r="J23" s="316">
        <f t="shared" ca="1" si="1"/>
        <v>19.014560925847469</v>
      </c>
      <c r="K23" s="314"/>
      <c r="L23" s="316">
        <f>((D23*DATA!$D$23)/1000000)+((E23*DATA!$D$24)/1000000)</f>
        <v>22.884048</v>
      </c>
      <c r="M23" s="316">
        <f t="shared" si="2"/>
        <v>22.884048</v>
      </c>
      <c r="N23" s="316">
        <f t="shared" ca="1" si="6"/>
        <v>3.8694870741525307</v>
      </c>
      <c r="O23" s="315">
        <f>1/(1+'[92]Asumsi I'!$C$3)^(KKF!A23)</f>
        <v>0.16312166184303503</v>
      </c>
      <c r="P23" s="316">
        <f t="shared" ca="1" si="7"/>
        <v>0.63119716201590415</v>
      </c>
      <c r="Q23" s="316">
        <f t="shared" ca="1" si="9"/>
        <v>-13.499748695077276</v>
      </c>
      <c r="S23" s="304" t="str">
        <f t="shared" ca="1" si="3"/>
        <v>a</v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15840</v>
      </c>
      <c r="D24" s="316">
        <f t="shared" si="5"/>
        <v>2640</v>
      </c>
      <c r="E24" s="316">
        <f t="shared" si="0"/>
        <v>13200</v>
      </c>
      <c r="F24" s="314"/>
      <c r="G24" s="318">
        <f ca="1">DATA!$D$11/1000000</f>
        <v>1.45563803265</v>
      </c>
      <c r="H24" s="318">
        <f>C24*DATA!$D$5/1000000</f>
        <v>17.17254072684349</v>
      </c>
      <c r="I24" s="318">
        <f>(C24*DATA!$D$5*DATA!$D$7)/1000000</f>
        <v>0.38638216635397854</v>
      </c>
      <c r="J24" s="316">
        <f t="shared" ca="1" si="1"/>
        <v>19.014560925847469</v>
      </c>
      <c r="K24" s="314"/>
      <c r="L24" s="316">
        <f>((D24*DATA!$D$23)/1000000)+((E24*DATA!$D$24)/1000000)</f>
        <v>22.884048</v>
      </c>
      <c r="M24" s="316">
        <f t="shared" si="2"/>
        <v>22.884048</v>
      </c>
      <c r="N24" s="316">
        <f t="shared" ca="1" si="6"/>
        <v>3.8694870741525307</v>
      </c>
      <c r="O24" s="315">
        <f>1/(1+'[92]Asumsi I'!$C$3)^(KKF!A24)</f>
        <v>0.14564434093128129</v>
      </c>
      <c r="P24" s="316">
        <f t="shared" ca="1" si="7"/>
        <v>0.56356889465705728</v>
      </c>
      <c r="Q24" s="316">
        <f t="shared" ca="1" si="9"/>
        <v>-12.936179800420218</v>
      </c>
      <c r="S24" s="304" t="str">
        <f t="shared" ca="1" si="3"/>
        <v>a</v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15840</v>
      </c>
      <c r="D25" s="316">
        <f t="shared" si="5"/>
        <v>2640</v>
      </c>
      <c r="E25" s="316">
        <f t="shared" si="0"/>
        <v>13200</v>
      </c>
      <c r="F25" s="314"/>
      <c r="G25" s="318">
        <f ca="1">DATA!$D$11/1000000</f>
        <v>1.45563803265</v>
      </c>
      <c r="H25" s="318">
        <f>C25*DATA!$D$5/1000000</f>
        <v>17.17254072684349</v>
      </c>
      <c r="I25" s="318">
        <f>(C25*DATA!$D$5*DATA!$D$7)/1000000</f>
        <v>0.38638216635397854</v>
      </c>
      <c r="J25" s="316">
        <f t="shared" ca="1" si="1"/>
        <v>19.014560925847469</v>
      </c>
      <c r="K25" s="314"/>
      <c r="L25" s="316">
        <f>((D25*DATA!$D$23)/1000000)+((E25*DATA!$D$24)/1000000)</f>
        <v>22.884048</v>
      </c>
      <c r="M25" s="316">
        <f t="shared" si="2"/>
        <v>22.884048</v>
      </c>
      <c r="N25" s="316">
        <f t="shared" ca="1" si="6"/>
        <v>3.8694870741525307</v>
      </c>
      <c r="O25" s="315">
        <f>1/(1+'[92]Asumsi I'!$C$3)^(KKF!A25)</f>
        <v>0.13003959011721541</v>
      </c>
      <c r="P25" s="316">
        <f t="shared" ca="1" si="7"/>
        <v>0.50318651308665818</v>
      </c>
      <c r="Q25" s="316">
        <f t="shared" ca="1" si="9"/>
        <v>-12.432993287333559</v>
      </c>
      <c r="S25" s="304" t="str">
        <f t="shared" ca="1" si="3"/>
        <v>a</v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15840</v>
      </c>
      <c r="D26" s="316">
        <f t="shared" si="5"/>
        <v>2640</v>
      </c>
      <c r="E26" s="316">
        <f t="shared" si="0"/>
        <v>13200</v>
      </c>
      <c r="F26" s="314"/>
      <c r="G26" s="318">
        <f ca="1">DATA!$D$11/1000000</f>
        <v>1.45563803265</v>
      </c>
      <c r="H26" s="318">
        <f>C26*DATA!$D$5/1000000</f>
        <v>17.17254072684349</v>
      </c>
      <c r="I26" s="318">
        <f>(C26*DATA!$D$5*DATA!$D$7)/1000000</f>
        <v>0.38638216635397854</v>
      </c>
      <c r="J26" s="316">
        <f t="shared" ca="1" si="1"/>
        <v>19.014560925847469</v>
      </c>
      <c r="K26" s="314"/>
      <c r="L26" s="316">
        <f>((D26*DATA!$D$23)/1000000)+((E26*DATA!$D$24)/1000000)</f>
        <v>22.884048</v>
      </c>
      <c r="M26" s="316">
        <f t="shared" si="2"/>
        <v>22.884048</v>
      </c>
      <c r="N26" s="316">
        <f t="shared" ca="1" si="6"/>
        <v>3.8694870741525307</v>
      </c>
      <c r="O26" s="315">
        <f>1/(1+'[92]Asumsi I'!$C$3)^(KKF!A26)</f>
        <v>0.1161067768903709</v>
      </c>
      <c r="P26" s="316">
        <f t="shared" ca="1" si="7"/>
        <v>0.44927367239880195</v>
      </c>
      <c r="Q26" s="316">
        <f t="shared" ca="1" si="9"/>
        <v>-11.983719614934758</v>
      </c>
      <c r="S26" s="304" t="str">
        <f t="shared" ca="1" si="3"/>
        <v>a</v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15840</v>
      </c>
      <c r="D27" s="316">
        <f t="shared" si="5"/>
        <v>2640</v>
      </c>
      <c r="E27" s="316">
        <f t="shared" si="0"/>
        <v>13200</v>
      </c>
      <c r="F27" s="314"/>
      <c r="G27" s="318">
        <f ca="1">DATA!$D$11/1000000</f>
        <v>1.45563803265</v>
      </c>
      <c r="H27" s="318">
        <f>C27*DATA!$D$5/1000000</f>
        <v>17.17254072684349</v>
      </c>
      <c r="I27" s="318">
        <f>(C27*DATA!$D$5*DATA!$D$7)/1000000</f>
        <v>0.38638216635397854</v>
      </c>
      <c r="J27" s="316">
        <f t="shared" ca="1" si="1"/>
        <v>19.014560925847469</v>
      </c>
      <c r="K27" s="314"/>
      <c r="L27" s="316">
        <f>((D27*DATA!$D$23)/1000000)+((E27*DATA!$D$24)/1000000)</f>
        <v>22.884048</v>
      </c>
      <c r="M27" s="316">
        <f t="shared" si="2"/>
        <v>22.884048</v>
      </c>
      <c r="N27" s="316">
        <f t="shared" ca="1" si="6"/>
        <v>3.8694870741525307</v>
      </c>
      <c r="O27" s="315">
        <f>1/(1+'[92]Asumsi I'!$C$3)^(KKF!A27)</f>
        <v>0.1036667650806883</v>
      </c>
      <c r="P27" s="316">
        <f t="shared" ca="1" si="7"/>
        <v>0.40113720749893028</v>
      </c>
      <c r="Q27" s="316">
        <f t="shared" ca="1" si="9"/>
        <v>-11.582582407435828</v>
      </c>
      <c r="S27" s="304" t="str">
        <f t="shared" ca="1" si="3"/>
        <v>a</v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15840</v>
      </c>
      <c r="D28" s="316">
        <f t="shared" si="5"/>
        <v>2640</v>
      </c>
      <c r="E28" s="316">
        <f t="shared" si="0"/>
        <v>13200</v>
      </c>
      <c r="F28" s="314"/>
      <c r="G28" s="318">
        <f ca="1">DATA!$D$11/1000000</f>
        <v>1.45563803265</v>
      </c>
      <c r="H28" s="318">
        <f>C28*DATA!$D$5/1000000</f>
        <v>17.17254072684349</v>
      </c>
      <c r="I28" s="318">
        <f>(C28*DATA!$D$5*DATA!$D$7)/1000000</f>
        <v>0.38638216635397854</v>
      </c>
      <c r="J28" s="316">
        <f t="shared" ca="1" si="1"/>
        <v>19.014560925847469</v>
      </c>
      <c r="K28" s="314"/>
      <c r="L28" s="316">
        <f>((D28*DATA!$D$23)/1000000)+((E28*DATA!$D$24)/1000000)</f>
        <v>22.884048</v>
      </c>
      <c r="M28" s="316">
        <f t="shared" si="2"/>
        <v>22.884048</v>
      </c>
      <c r="N28" s="316">
        <f t="shared" ca="1" si="6"/>
        <v>3.8694870741525307</v>
      </c>
      <c r="O28" s="315">
        <f>1/(1+'[92]Asumsi I'!$C$3)^(KKF!A28)</f>
        <v>9.2559611679185971E-2</v>
      </c>
      <c r="P28" s="316">
        <f t="shared" ca="1" si="7"/>
        <v>0.35815822098118771</v>
      </c>
      <c r="Q28" s="316">
        <f t="shared" ca="1" si="9"/>
        <v>-11.224424186454639</v>
      </c>
      <c r="S28" s="304" t="str">
        <f t="shared" ca="1" si="3"/>
        <v>a</v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15840</v>
      </c>
      <c r="D29" s="316">
        <f t="shared" si="5"/>
        <v>2640</v>
      </c>
      <c r="E29" s="316">
        <f t="shared" si="0"/>
        <v>13200</v>
      </c>
      <c r="F29" s="314"/>
      <c r="G29" s="318">
        <f ca="1">DATA!$D$11/1000000</f>
        <v>1.45563803265</v>
      </c>
      <c r="H29" s="318">
        <f>C29*DATA!$D$5/1000000</f>
        <v>17.17254072684349</v>
      </c>
      <c r="I29" s="318">
        <f>(C29*DATA!$D$5*DATA!$D$7)/1000000</f>
        <v>0.38638216635397854</v>
      </c>
      <c r="J29" s="316">
        <f t="shared" ca="1" si="1"/>
        <v>19.014560925847469</v>
      </c>
      <c r="K29" s="314"/>
      <c r="L29" s="316">
        <f>((D29*DATA!$D$23)/1000000)+((E29*DATA!$D$24)/1000000)</f>
        <v>22.884048</v>
      </c>
      <c r="M29" s="316">
        <f t="shared" si="2"/>
        <v>22.884048</v>
      </c>
      <c r="N29" s="316">
        <f t="shared" ca="1" si="6"/>
        <v>3.8694870741525307</v>
      </c>
      <c r="O29" s="315">
        <f>1/(1+'[92]Asumsi I'!$C$3)^(KKF!A29)</f>
        <v>8.2642510427844609E-2</v>
      </c>
      <c r="P29" s="316">
        <f t="shared" ca="1" si="7"/>
        <v>0.31978412587606042</v>
      </c>
      <c r="Q29" s="316">
        <f t="shared" ca="1" si="9"/>
        <v>-10.904640060578579</v>
      </c>
      <c r="S29" s="304" t="str">
        <f t="shared" ca="1" si="3"/>
        <v>a</v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15840</v>
      </c>
      <c r="D30" s="316">
        <f t="shared" si="5"/>
        <v>2640</v>
      </c>
      <c r="E30" s="316">
        <f t="shared" si="0"/>
        <v>13200</v>
      </c>
      <c r="F30" s="314"/>
      <c r="G30" s="318">
        <f ca="1">DATA!$D$11/1000000</f>
        <v>1.45563803265</v>
      </c>
      <c r="H30" s="318">
        <f>C30*DATA!$D$5/1000000</f>
        <v>17.17254072684349</v>
      </c>
      <c r="I30" s="318">
        <f>(C30*DATA!$D$5*DATA!$D$7)/1000000</f>
        <v>0.38638216635397854</v>
      </c>
      <c r="J30" s="316">
        <f t="shared" ca="1" si="1"/>
        <v>19.014560925847469</v>
      </c>
      <c r="K30" s="314"/>
      <c r="L30" s="316">
        <f>((D30*DATA!$D$23)/1000000)+((E30*DATA!$D$24)/1000000)</f>
        <v>22.884048</v>
      </c>
      <c r="M30" s="316">
        <f t="shared" si="2"/>
        <v>22.884048</v>
      </c>
      <c r="N30" s="316">
        <f t="shared" ca="1" si="6"/>
        <v>3.8694870741525307</v>
      </c>
      <c r="O30" s="315">
        <f>1/(1+'[92]Asumsi I'!$C$3)^(KKF!A30)</f>
        <v>7.3787955739146982E-2</v>
      </c>
      <c r="P30" s="316">
        <f t="shared" ca="1" si="7"/>
        <v>0.28552154096076832</v>
      </c>
      <c r="Q30" s="316">
        <f t="shared" ca="1" si="9"/>
        <v>-10.61911851961781</v>
      </c>
      <c r="S30" s="304" t="str">
        <f t="shared" ca="1" si="3"/>
        <v>a</v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15840</v>
      </c>
      <c r="D31" s="316">
        <f t="shared" si="5"/>
        <v>2640</v>
      </c>
      <c r="E31" s="316">
        <f t="shared" si="0"/>
        <v>13200</v>
      </c>
      <c r="F31" s="314"/>
      <c r="G31" s="318">
        <f ca="1">DATA!$D$11/1000000</f>
        <v>1.45563803265</v>
      </c>
      <c r="H31" s="318">
        <f>C31*DATA!$D$5/1000000</f>
        <v>17.17254072684349</v>
      </c>
      <c r="I31" s="318">
        <f>(C31*DATA!$D$5*DATA!$D$7)/1000000</f>
        <v>0.38638216635397854</v>
      </c>
      <c r="J31" s="316">
        <f t="shared" ca="1" si="1"/>
        <v>19.014560925847469</v>
      </c>
      <c r="K31" s="314"/>
      <c r="L31" s="316">
        <f>((D31*DATA!$D$23)/1000000)+((E31*DATA!$D$24)/1000000)</f>
        <v>22.884048</v>
      </c>
      <c r="M31" s="316">
        <f t="shared" si="2"/>
        <v>22.884048</v>
      </c>
      <c r="N31" s="316">
        <f t="shared" ca="1" si="6"/>
        <v>3.8694870741525307</v>
      </c>
      <c r="O31" s="315">
        <f>1/(1+'[92]Asumsi I'!$C$3)^(KKF!A31)</f>
        <v>6.5882103338524081E-2</v>
      </c>
      <c r="P31" s="316">
        <f t="shared" ca="1" si="7"/>
        <v>0.25492994728640023</v>
      </c>
      <c r="Q31" s="316">
        <f ca="1">Q30+P31</f>
        <v>-10.364188572331409</v>
      </c>
      <c r="S31" s="304" t="str">
        <f t="shared" ca="1" si="3"/>
        <v>a</v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15840</v>
      </c>
      <c r="D32" s="316">
        <f t="shared" si="5"/>
        <v>2640</v>
      </c>
      <c r="E32" s="316">
        <f t="shared" si="0"/>
        <v>13200</v>
      </c>
      <c r="F32" s="314"/>
      <c r="G32" s="318">
        <f ca="1">DATA!$D$11/1000000</f>
        <v>1.45563803265</v>
      </c>
      <c r="H32" s="318">
        <f>C32*DATA!$D$5/1000000</f>
        <v>17.17254072684349</v>
      </c>
      <c r="I32" s="318">
        <f>(C32*DATA!$D$5*DATA!$D$7)/1000000</f>
        <v>0.38638216635397854</v>
      </c>
      <c r="J32" s="316">
        <f t="shared" ca="1" si="1"/>
        <v>19.014560925847469</v>
      </c>
      <c r="K32" s="314"/>
      <c r="L32" s="316">
        <f>((D32*DATA!$D$23)/1000000)+((E32*DATA!$D$24)/1000000)</f>
        <v>22.884048</v>
      </c>
      <c r="M32" s="316">
        <f t="shared" si="2"/>
        <v>22.884048</v>
      </c>
      <c r="N32" s="316">
        <f t="shared" ca="1" si="6"/>
        <v>3.8694870741525307</v>
      </c>
      <c r="O32" s="315">
        <f>1/(1+'[92]Asumsi I'!$C$3)^(KKF!A32)</f>
        <v>5.8823306552253637E-2</v>
      </c>
      <c r="P32" s="316">
        <f t="shared" ca="1" si="7"/>
        <v>0.22761602436285733</v>
      </c>
      <c r="Q32" s="316">
        <f ca="1">Q31+P32</f>
        <v>-10.136572547968552</v>
      </c>
      <c r="S32" s="304" t="str">
        <f t="shared" ca="1" si="3"/>
        <v>a</v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7" t="s">
        <v>1374</v>
      </c>
      <c r="G33" s="607"/>
      <c r="H33" s="607"/>
      <c r="I33" s="324"/>
      <c r="J33" s="325">
        <f ca="1">SUM(J7:J32)</f>
        <v>555.45453710906941</v>
      </c>
      <c r="K33" s="607" t="s">
        <v>1375</v>
      </c>
      <c r="L33" s="607"/>
      <c r="M33" s="325">
        <f>SUM(M7:M32)</f>
        <v>611.70621600000015</v>
      </c>
      <c r="N33" s="323"/>
      <c r="O33" s="323"/>
      <c r="P33" s="326"/>
      <c r="Q33" s="326"/>
      <c r="S33" s="304">
        <f ca="1">COUNTIF(S7:S32,"a")</f>
        <v>26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20.697966533567858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1.1012714365134173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-9.0505112035433566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>
        <f ca="1">IRR(N7:N32,DATA!D4)</f>
        <v>8.2363332536405265E-2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21" priority="1" stopIfTrue="1" operator="greaterThanOrEqual">
      <formula>$F$7</formula>
    </cfRule>
    <cfRule type="cellIs" dxfId="20" priority="2" stopIfTrue="1" operator="lessThan">
      <formula>$F$7</formula>
    </cfRule>
  </conditionalFormatting>
  <conditionalFormatting sqref="Q7:Q32">
    <cfRule type="cellIs" dxfId="19" priority="3" operator="lessThan">
      <formula>0</formula>
    </cfRule>
    <cfRule type="cellIs" dxfId="18" priority="4" operator="lessThan">
      <formula>0</formula>
    </cfRule>
    <cfRule type="cellIs" dxfId="17" priority="5" operator="lessThan">
      <formula>-6395.81</formula>
    </cfRule>
    <cfRule type="cellIs" dxfId="16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6699"/>
  </sheetPr>
  <dimension ref="A1:V80"/>
  <sheetViews>
    <sheetView showGridLines="0" tabSelected="1" zoomScale="85" zoomScaleNormal="85" zoomScaleSheetLayoutView="70" workbookViewId="0">
      <pane ySplit="13" topLeftCell="A14" activePane="bottomLeft" state="frozen"/>
      <selection activeCell="H1093" sqref="H1093"/>
      <selection pane="bottomLeft" activeCell="C29" sqref="C29"/>
    </sheetView>
  </sheetViews>
  <sheetFormatPr defaultColWidth="9.140625" defaultRowHeight="15"/>
  <cols>
    <col min="1" max="1" width="8.28515625" style="336" customWidth="1"/>
    <col min="2" max="2" width="5.140625" style="337" customWidth="1"/>
    <col min="3" max="3" width="53.140625" style="401" customWidth="1"/>
    <col min="4" max="4" width="13.7109375" style="401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0" width="16.7109375" style="342" customWidth="1"/>
    <col min="11" max="11" width="19.42578125" style="342" bestFit="1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10" t="s">
        <v>1036</v>
      </c>
      <c r="P3" s="610"/>
      <c r="Q3" s="346"/>
      <c r="T3" s="344"/>
      <c r="U3" s="345" t="s">
        <v>1041</v>
      </c>
      <c r="V3" s="344"/>
    </row>
    <row r="4" spans="1:22" ht="18.75">
      <c r="B4" s="611" t="s">
        <v>1023</v>
      </c>
      <c r="C4" s="611"/>
      <c r="D4" s="611"/>
      <c r="E4" s="611"/>
      <c r="F4" s="611"/>
      <c r="G4" s="611"/>
      <c r="H4" s="611"/>
      <c r="I4" s="611"/>
      <c r="J4" s="611"/>
      <c r="K4" s="611"/>
      <c r="O4" s="610"/>
      <c r="P4" s="610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27" t="str">
        <f>DATA!D14</f>
        <v>SAHONO</v>
      </c>
      <c r="H6" s="628"/>
      <c r="I6" s="628"/>
      <c r="J6" s="628"/>
      <c r="K6" s="628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1621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/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>
      <c r="B11" s="613" t="s">
        <v>0</v>
      </c>
      <c r="C11" s="615" t="s">
        <v>1</v>
      </c>
      <c r="D11" s="618" t="s">
        <v>42</v>
      </c>
      <c r="E11" s="618" t="s">
        <v>43</v>
      </c>
      <c r="F11" s="618" t="s">
        <v>2</v>
      </c>
      <c r="G11" s="620" t="s">
        <v>41</v>
      </c>
      <c r="H11" s="618" t="s">
        <v>3</v>
      </c>
      <c r="I11" s="618"/>
      <c r="J11" s="618"/>
      <c r="K11" s="638"/>
      <c r="O11" s="351"/>
      <c r="P11" s="352"/>
      <c r="Q11" s="351"/>
      <c r="S11" s="353"/>
      <c r="T11" s="354"/>
      <c r="U11" s="354"/>
      <c r="V11" s="354"/>
    </row>
    <row r="12" spans="1:22">
      <c r="B12" s="614"/>
      <c r="C12" s="616"/>
      <c r="D12" s="619"/>
      <c r="E12" s="619"/>
      <c r="F12" s="619"/>
      <c r="G12" s="621"/>
      <c r="H12" s="623" t="s">
        <v>46</v>
      </c>
      <c r="I12" s="623" t="s">
        <v>5</v>
      </c>
      <c r="J12" s="619" t="s">
        <v>47</v>
      </c>
      <c r="K12" s="639" t="s">
        <v>4</v>
      </c>
      <c r="O12" s="352"/>
      <c r="P12" s="352"/>
      <c r="Q12" s="352"/>
      <c r="S12" s="353"/>
      <c r="T12" s="353"/>
      <c r="U12" s="353"/>
      <c r="V12" s="353"/>
    </row>
    <row r="13" spans="1:22">
      <c r="B13" s="614"/>
      <c r="C13" s="617"/>
      <c r="D13" s="619"/>
      <c r="E13" s="619"/>
      <c r="F13" s="619"/>
      <c r="G13" s="622"/>
      <c r="H13" s="624"/>
      <c r="I13" s="624"/>
      <c r="J13" s="619"/>
      <c r="K13" s="639"/>
      <c r="O13" s="355"/>
      <c r="P13" s="355"/>
      <c r="Q13" s="355"/>
      <c r="S13" s="353"/>
      <c r="T13" s="353"/>
      <c r="U13" s="353"/>
      <c r="V13" s="353"/>
    </row>
    <row r="14" spans="1:22" s="365" customForma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6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>
      <c r="B15" s="498"/>
      <c r="C15" s="499"/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501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" ca="1" si="4">IF(OR(D15="MDU",D15="MDU-KD"),(IF($O$3="RAB NON MDU","PLN KD",G15*F15)),0)</f>
        <v>0</v>
      </c>
      <c r="I15" s="361">
        <f t="shared" ref="I15" ca="1" si="5">IF(D15="HDW",G15*F15,0)</f>
        <v>0</v>
      </c>
      <c r="J15" s="361">
        <f t="shared" ref="J15" ca="1" si="6">IF(D15="JASA",G15*F15,0)</f>
        <v>0</v>
      </c>
      <c r="K15" s="362">
        <f t="shared" ref="K15" ca="1" si="7">SUM(H15:J15)</f>
        <v>0</v>
      </c>
    </row>
    <row r="16" spans="1:22">
      <c r="B16" s="500" t="s">
        <v>480</v>
      </c>
      <c r="C16" s="497" t="s">
        <v>1612</v>
      </c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501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ref="H16:H22" ca="1" si="8">IF(OR(D16="MDU",D16="MDU-KD"),(IF($O$3="RAB NON MDU","PLN KD",G16*F16)),0)</f>
        <v>0</v>
      </c>
      <c r="I16" s="361">
        <f t="shared" ref="I16:I22" ca="1" si="9">IF(D16="HDW",G16*F16,0)</f>
        <v>0</v>
      </c>
      <c r="J16" s="361">
        <f t="shared" ref="J16:J22" ca="1" si="10">IF(D16="JASA",G16*F16,0)</f>
        <v>0</v>
      </c>
      <c r="K16" s="362">
        <f t="shared" ref="K16:K22" ca="1" si="11">SUM(H16:J16)</f>
        <v>0</v>
      </c>
    </row>
    <row r="17" spans="2:11">
      <c r="B17" s="486" t="s">
        <v>1035</v>
      </c>
      <c r="C17" s="487" t="s">
        <v>1625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>Unit</v>
      </c>
      <c r="F17" s="502">
        <v>1</v>
      </c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ca="1" si="8"/>
        <v>0</v>
      </c>
      <c r="I17" s="361">
        <f t="shared" ca="1" si="9"/>
        <v>0</v>
      </c>
      <c r="J17" s="361">
        <f t="shared" ca="1" si="10"/>
        <v>0</v>
      </c>
      <c r="K17" s="362">
        <f t="shared" ca="1" si="11"/>
        <v>0</v>
      </c>
    </row>
    <row r="18" spans="2:11" ht="30">
      <c r="B18" s="709">
        <v>1</v>
      </c>
      <c r="C18" s="490" t="s">
        <v>1197</v>
      </c>
      <c r="D18" s="358" t="str">
        <f ca="1">IF(ISERROR(OFFSET('HARGA SATUAN'!$D$6,MATCH(RAB!C18,'HARGA SATUAN'!$C$7:$C$1492,0),0)),"",OFFSET('HARGA SATUAN'!$D$6,MATCH(RAB!C18,'HARGA SATUAN'!$C$7:$C$1492,0),0))</f>
        <v>MDU-KD</v>
      </c>
      <c r="E18" s="359" t="str">
        <f ca="1">IF(B18="+","Unit",IF(ISERROR(OFFSET('HARGA SATUAN'!$E$6,MATCH(RAB!C18,'HARGA SATUAN'!$C$7:$C$1492,0),0)),"",OFFSET('HARGA SATUAN'!$E$6,MATCH(RAB!C18,'HARGA SATUAN'!$C$7:$C$1492,0),0)))</f>
        <v>Bh</v>
      </c>
      <c r="F18" s="502">
        <f>F17*1</f>
        <v>1</v>
      </c>
      <c r="G18" s="360">
        <f ca="1">IF(ISERROR(OFFSET('HARGA SATUAN'!$I$6,MATCH(RAB!C18,'HARGA SATUAN'!$C$7:$C$1492,0),0)),0,OFFSET('HARGA SATUAN'!$I$6,MATCH(RAB!C18,'HARGA SATUAN'!$C$7:$C$1492,0),0))</f>
        <v>1427400</v>
      </c>
      <c r="H18" s="361">
        <f t="shared" ca="1" si="8"/>
        <v>1427400</v>
      </c>
      <c r="I18" s="361">
        <f t="shared" ca="1" si="9"/>
        <v>0</v>
      </c>
      <c r="J18" s="361">
        <f t="shared" ca="1" si="10"/>
        <v>0</v>
      </c>
      <c r="K18" s="362">
        <f t="shared" ca="1" si="11"/>
        <v>1427400</v>
      </c>
    </row>
    <row r="19" spans="2:11">
      <c r="B19" s="709">
        <v>2</v>
      </c>
      <c r="C19" s="710" t="s">
        <v>513</v>
      </c>
      <c r="D19" s="358" t="str">
        <f ca="1">IF(ISERROR(OFFSET('HARGA SATUAN'!$D$6,MATCH(RAB!C19,'HARGA SATUAN'!$C$7:$C$1492,0),0)),"",OFFSET('HARGA SATUAN'!$D$6,MATCH(RAB!C19,'HARGA SATUAN'!$C$7:$C$1492,0),0))</f>
        <v>MDU-KD</v>
      </c>
      <c r="E19" s="359" t="str">
        <f ca="1">IF(B19="+","Unit",IF(ISERROR(OFFSET('HARGA SATUAN'!$E$6,MATCH(RAB!C19,'HARGA SATUAN'!$C$7:$C$1492,0),0)),"",OFFSET('HARGA SATUAN'!$E$6,MATCH(RAB!C19,'HARGA SATUAN'!$C$7:$C$1492,0),0)))</f>
        <v>Unit</v>
      </c>
      <c r="F19" s="502">
        <f>F17*1</f>
        <v>1</v>
      </c>
      <c r="G19" s="360">
        <f ca="1">IF(ISERROR(OFFSET('HARGA SATUAN'!$I$6,MATCH(RAB!C19,'HARGA SATUAN'!$C$7:$C$1492,0),0)),0,OFFSET('HARGA SATUAN'!$I$6,MATCH(RAB!C19,'HARGA SATUAN'!$C$7:$C$1492,0),0))</f>
        <v>3564900</v>
      </c>
      <c r="H19" s="361">
        <f t="shared" ca="1" si="8"/>
        <v>3564900</v>
      </c>
      <c r="I19" s="361">
        <f t="shared" ca="1" si="9"/>
        <v>0</v>
      </c>
      <c r="J19" s="361">
        <f t="shared" ca="1" si="10"/>
        <v>0</v>
      </c>
      <c r="K19" s="362">
        <f t="shared" ca="1" si="11"/>
        <v>3564900</v>
      </c>
    </row>
    <row r="20" spans="2:11">
      <c r="B20" s="709">
        <v>3</v>
      </c>
      <c r="C20" s="710" t="s">
        <v>1142</v>
      </c>
      <c r="D20" s="358" t="str">
        <f ca="1">IF(ISERROR(OFFSET('HARGA SATUAN'!$D$6,MATCH(RAB!C20,'HARGA SATUAN'!$C$7:$C$1492,0),0)),"",OFFSET('HARGA SATUAN'!$D$6,MATCH(RAB!C20,'HARGA SATUAN'!$C$7:$C$1492,0),0))</f>
        <v>HDW</v>
      </c>
      <c r="E20" s="359" t="str">
        <f ca="1">IF(B20="+","Unit",IF(ISERROR(OFFSET('HARGA SATUAN'!$E$6,MATCH(RAB!C20,'HARGA SATUAN'!$C$7:$C$1492,0),0)),"",OFFSET('HARGA SATUAN'!$E$6,MATCH(RAB!C20,'HARGA SATUAN'!$C$7:$C$1492,0),0)))</f>
        <v>Unit</v>
      </c>
      <c r="F20" s="502">
        <f>F17*1</f>
        <v>1</v>
      </c>
      <c r="G20" s="360">
        <f ca="1">IF(ISERROR(OFFSET('HARGA SATUAN'!$I$6,MATCH(RAB!C20,'HARGA SATUAN'!$C$7:$C$1492,0),0)),0,OFFSET('HARGA SATUAN'!$I$6,MATCH(RAB!C20,'HARGA SATUAN'!$C$7:$C$1492,0),0))</f>
        <v>1113900</v>
      </c>
      <c r="H20" s="361">
        <f t="shared" ca="1" si="8"/>
        <v>0</v>
      </c>
      <c r="I20" s="361">
        <f t="shared" ca="1" si="9"/>
        <v>1113900</v>
      </c>
      <c r="J20" s="361">
        <f t="shared" ca="1" si="10"/>
        <v>0</v>
      </c>
      <c r="K20" s="362">
        <f t="shared" ca="1" si="11"/>
        <v>1113900</v>
      </c>
    </row>
    <row r="21" spans="2:11">
      <c r="B21" s="709">
        <v>4</v>
      </c>
      <c r="C21" s="109" t="s">
        <v>78</v>
      </c>
      <c r="D21" s="358" t="str">
        <f ca="1">IF(ISERROR(OFFSET('HARGA SATUAN'!$D$6,MATCH(RAB!C21,'HARGA SATUAN'!$C$7:$C$1492,0),0)),"",OFFSET('HARGA SATUAN'!$D$6,MATCH(RAB!C21,'HARGA SATUAN'!$C$7:$C$1492,0),0))</f>
        <v>HDW</v>
      </c>
      <c r="E21" s="359" t="str">
        <f ca="1">IF(B21="+","Unit",IF(ISERROR(OFFSET('HARGA SATUAN'!$E$6,MATCH(RAB!C21,'HARGA SATUAN'!$C$7:$C$1492,0),0)),"",OFFSET('HARGA SATUAN'!$E$6,MATCH(RAB!C21,'HARGA SATUAN'!$C$7:$C$1492,0),0)))</f>
        <v>Mtr</v>
      </c>
      <c r="F21" s="502">
        <v>50</v>
      </c>
      <c r="G21" s="360">
        <f ca="1">IF(ISERROR(OFFSET('HARGA SATUAN'!$I$6,MATCH(RAB!C21,'HARGA SATUAN'!$C$7:$C$1492,0),0)),0,OFFSET('HARGA SATUAN'!$I$6,MATCH(RAB!C21,'HARGA SATUAN'!$C$7:$C$1492,0),0))</f>
        <v>23600</v>
      </c>
      <c r="H21" s="361">
        <f t="shared" ca="1" si="8"/>
        <v>0</v>
      </c>
      <c r="I21" s="361">
        <f t="shared" ca="1" si="9"/>
        <v>1180000</v>
      </c>
      <c r="J21" s="361">
        <f t="shared" ca="1" si="10"/>
        <v>0</v>
      </c>
      <c r="K21" s="362">
        <f t="shared" ca="1" si="11"/>
        <v>1180000</v>
      </c>
    </row>
    <row r="22" spans="2:11">
      <c r="B22" s="709">
        <v>5</v>
      </c>
      <c r="C22" s="710" t="s">
        <v>799</v>
      </c>
      <c r="D22" s="358" t="str">
        <f ca="1">IF(ISERROR(OFFSET('HARGA SATUAN'!$D$6,MATCH(RAB!C22,'HARGA SATUAN'!$C$7:$C$1492,0),0)),"",OFFSET('HARGA SATUAN'!$D$6,MATCH(RAB!C22,'HARGA SATUAN'!$C$7:$C$1492,0),0))</f>
        <v>JASA</v>
      </c>
      <c r="E22" s="359" t="str">
        <f ca="1">IF(B22="+","Unit",IF(ISERROR(OFFSET('HARGA SATUAN'!$E$6,MATCH(RAB!C22,'HARGA SATUAN'!$C$7:$C$1492,0),0)),"",OFFSET('HARGA SATUAN'!$E$6,MATCH(RAB!C22,'HARGA SATUAN'!$C$7:$C$1492,0),0)))</f>
        <v>Unit</v>
      </c>
      <c r="F22" s="502">
        <f>F17*1</f>
        <v>1</v>
      </c>
      <c r="G22" s="360">
        <f ca="1">IF(ISERROR(OFFSET('HARGA SATUAN'!$I$6,MATCH(RAB!C22,'HARGA SATUAN'!$C$7:$C$1492,0),0)),0,OFFSET('HARGA SATUAN'!$I$6,MATCH(RAB!C22,'HARGA SATUAN'!$C$7:$C$1492,0),0))</f>
        <v>106400</v>
      </c>
      <c r="H22" s="361">
        <f t="shared" ca="1" si="8"/>
        <v>0</v>
      </c>
      <c r="I22" s="361">
        <f t="shared" ca="1" si="9"/>
        <v>0</v>
      </c>
      <c r="J22" s="361">
        <f t="shared" ca="1" si="10"/>
        <v>106400</v>
      </c>
      <c r="K22" s="362">
        <f t="shared" ca="1" si="11"/>
        <v>106400</v>
      </c>
    </row>
    <row r="23" spans="2:11">
      <c r="B23" s="486"/>
      <c r="C23" s="487"/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502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ref="H23:H43" ca="1" si="12">IF(OR(D23="MDU",D23="MDU-KD"),(IF($O$3="RAB NON MDU","PLN KD",G23*F23)),0)</f>
        <v>0</v>
      </c>
      <c r="I23" s="361">
        <f t="shared" ref="I23:I43" ca="1" si="13">IF(D23="HDW",G23*F23,0)</f>
        <v>0</v>
      </c>
      <c r="J23" s="361">
        <f t="shared" ref="J23:J43" ca="1" si="14">IF(D23="JASA",G23*F23,0)</f>
        <v>0</v>
      </c>
      <c r="K23" s="362">
        <f t="shared" ref="K23:K43" ca="1" si="15">SUM(H23:J23)</f>
        <v>0</v>
      </c>
    </row>
    <row r="24" spans="2:11">
      <c r="B24" s="500" t="s">
        <v>505</v>
      </c>
      <c r="C24" s="497" t="s">
        <v>1615</v>
      </c>
      <c r="D24" s="358" t="str">
        <f ca="1">IF(ISERROR(OFFSET('HARGA SATUAN'!$D$6,MATCH(RAB!C24,'HARGA SATUAN'!$C$7:$C$1492,0),0)),"",OFFSET('HARGA SATUAN'!$D$6,MATCH(RAB!C24,'HARGA SATUAN'!$C$7:$C$1492,0),0))</f>
        <v/>
      </c>
      <c r="E24" s="359" t="str">
        <f ca="1">IF(B24="+","Unit",IF(ISERROR(OFFSET('HARGA SATUAN'!$E$6,MATCH(RAB!C24,'HARGA SATUAN'!$C$7:$C$1492,0),0)),"",OFFSET('HARGA SATUAN'!$E$6,MATCH(RAB!C24,'HARGA SATUAN'!$C$7:$C$1492,0),0)))</f>
        <v/>
      </c>
      <c r="F24" s="504"/>
      <c r="G24" s="360">
        <f ca="1">IF(ISERROR(OFFSET('HARGA SATUAN'!$I$6,MATCH(RAB!C24,'HARGA SATUAN'!$C$7:$C$1492,0),0)),0,OFFSET('HARGA SATUAN'!$I$6,MATCH(RAB!C24,'HARGA SATUAN'!$C$7:$C$1492,0),0))</f>
        <v>0</v>
      </c>
      <c r="H24" s="361">
        <f t="shared" ca="1" si="12"/>
        <v>0</v>
      </c>
      <c r="I24" s="361">
        <f t="shared" ca="1" si="13"/>
        <v>0</v>
      </c>
      <c r="J24" s="361">
        <f t="shared" ca="1" si="14"/>
        <v>0</v>
      </c>
      <c r="K24" s="362">
        <f t="shared" ca="1" si="15"/>
        <v>0</v>
      </c>
    </row>
    <row r="25" spans="2:11">
      <c r="B25" s="508" t="s">
        <v>1035</v>
      </c>
      <c r="C25" s="509" t="s">
        <v>1617</v>
      </c>
      <c r="D25" s="358" t="str">
        <f ca="1">IF(ISERROR(OFFSET('HARGA SATUAN'!$D$6,MATCH(RAB!C25,'HARGA SATUAN'!$C$7:$C$1492,0),0)),"",OFFSET('HARGA SATUAN'!$D$6,MATCH(RAB!C25,'HARGA SATUAN'!$C$7:$C$1492,0),0))</f>
        <v/>
      </c>
      <c r="E25" s="359" t="str">
        <f ca="1">IF(B25="+","Unit",IF(ISERROR(OFFSET('HARGA SATUAN'!$E$6,MATCH(RAB!C25,'HARGA SATUAN'!$C$7:$C$1492,0),0)),"",OFFSET('HARGA SATUAN'!$E$6,MATCH(RAB!C25,'HARGA SATUAN'!$C$7:$C$1492,0),0)))</f>
        <v>Unit</v>
      </c>
      <c r="F25" s="501">
        <v>1</v>
      </c>
      <c r="G25" s="360">
        <f ca="1">IF(ISERROR(OFFSET('HARGA SATUAN'!$I$6,MATCH(RAB!C25,'HARGA SATUAN'!$C$7:$C$1492,0),0)),0,OFFSET('HARGA SATUAN'!$I$6,MATCH(RAB!C25,'HARGA SATUAN'!$C$7:$C$1492,0),0))</f>
        <v>0</v>
      </c>
      <c r="H25" s="361">
        <f t="shared" ca="1" si="12"/>
        <v>0</v>
      </c>
      <c r="I25" s="361">
        <f t="shared" ca="1" si="13"/>
        <v>0</v>
      </c>
      <c r="J25" s="361">
        <f t="shared" ca="1" si="14"/>
        <v>0</v>
      </c>
      <c r="K25" s="362">
        <f t="shared" ca="1" si="15"/>
        <v>0</v>
      </c>
    </row>
    <row r="26" spans="2:11">
      <c r="B26" s="508">
        <v>1</v>
      </c>
      <c r="C26" s="509" t="s">
        <v>1146</v>
      </c>
      <c r="D26" s="358" t="str">
        <f ca="1">IF(ISERROR(OFFSET('HARGA SATUAN'!$D$6,MATCH(RAB!C26,'HARGA SATUAN'!$C$7:$C$1492,0),0)),"",OFFSET('HARGA SATUAN'!$D$6,MATCH(RAB!C26,'HARGA SATUAN'!$C$7:$C$1492,0),0))</f>
        <v>MDU-KD</v>
      </c>
      <c r="E26" s="359" t="str">
        <f ca="1">IF(B26="+","Unit",IF(ISERROR(OFFSET('HARGA SATUAN'!$E$6,MATCH(RAB!C26,'HARGA SATUAN'!$C$7:$C$1492,0),0)),"",OFFSET('HARGA SATUAN'!$E$6,MATCH(RAB!C26,'HARGA SATUAN'!$C$7:$C$1492,0),0)))</f>
        <v>Bh</v>
      </c>
      <c r="F26" s="501">
        <f>F25*1</f>
        <v>1</v>
      </c>
      <c r="G26" s="360">
        <f ca="1">IF(ISERROR(OFFSET('HARGA SATUAN'!$I$6,MATCH(RAB!C26,'HARGA SATUAN'!$C$7:$C$1492,0),0)),0,OFFSET('HARGA SATUAN'!$I$6,MATCH(RAB!C26,'HARGA SATUAN'!$C$7:$C$1492,0),0))</f>
        <v>42757200</v>
      </c>
      <c r="H26" s="361">
        <f t="shared" ca="1" si="12"/>
        <v>42757200</v>
      </c>
      <c r="I26" s="361">
        <f t="shared" ca="1" si="13"/>
        <v>0</v>
      </c>
      <c r="J26" s="361">
        <f t="shared" ca="1" si="14"/>
        <v>0</v>
      </c>
      <c r="K26" s="362">
        <f t="shared" ca="1" si="15"/>
        <v>42757200</v>
      </c>
    </row>
    <row r="27" spans="2:11">
      <c r="B27" s="503">
        <v>2</v>
      </c>
      <c r="C27" s="505" t="s">
        <v>1613</v>
      </c>
      <c r="D27" s="358" t="str">
        <f ca="1">IF(ISERROR(OFFSET('HARGA SATUAN'!$D$6,MATCH(RAB!C27,'HARGA SATUAN'!$C$7:$C$1492,0),0)),"",OFFSET('HARGA SATUAN'!$D$6,MATCH(RAB!C27,'HARGA SATUAN'!$C$7:$C$1492,0),0))</f>
        <v/>
      </c>
      <c r="E27" s="359" t="str">
        <f ca="1">IF(B27="+","Unit",IF(ISERROR(OFFSET('HARGA SATUAN'!$E$6,MATCH(RAB!C27,'HARGA SATUAN'!$C$7:$C$1492,0),0)),"",OFFSET('HARGA SATUAN'!$E$6,MATCH(RAB!C27,'HARGA SATUAN'!$C$7:$C$1492,0),0)))</f>
        <v/>
      </c>
      <c r="F27" s="506"/>
      <c r="G27" s="360">
        <f ca="1">IF(ISERROR(OFFSET('HARGA SATUAN'!$I$6,MATCH(RAB!C27,'HARGA SATUAN'!$C$7:$C$1492,0),0)),0,OFFSET('HARGA SATUAN'!$I$6,MATCH(RAB!C27,'HARGA SATUAN'!$C$7:$C$1492,0),0))</f>
        <v>0</v>
      </c>
      <c r="H27" s="361">
        <f t="shared" ca="1" si="12"/>
        <v>0</v>
      </c>
      <c r="I27" s="361">
        <f t="shared" ca="1" si="13"/>
        <v>0</v>
      </c>
      <c r="J27" s="361">
        <f t="shared" ca="1" si="14"/>
        <v>0</v>
      </c>
      <c r="K27" s="362">
        <f t="shared" ca="1" si="15"/>
        <v>0</v>
      </c>
    </row>
    <row r="28" spans="2:11">
      <c r="B28" s="508"/>
      <c r="C28" s="505" t="s">
        <v>65</v>
      </c>
      <c r="D28" s="358" t="str">
        <f ca="1">IF(ISERROR(OFFSET('HARGA SATUAN'!$D$6,MATCH(RAB!C28,'HARGA SATUAN'!$C$7:$C$1492,0),0)),"",OFFSET('HARGA SATUAN'!$D$6,MATCH(RAB!C28,'HARGA SATUAN'!$C$7:$C$1492,0),0))</f>
        <v>MDU-KD</v>
      </c>
      <c r="E28" s="359" t="str">
        <f ca="1">IF(B28="+","Unit",IF(ISERROR(OFFSET('HARGA SATUAN'!$E$6,MATCH(RAB!C28,'HARGA SATUAN'!$C$7:$C$1492,0),0)),"",OFFSET('HARGA SATUAN'!$E$6,MATCH(RAB!C28,'HARGA SATUAN'!$C$7:$C$1492,0),0)))</f>
        <v>Mtr</v>
      </c>
      <c r="F28" s="501">
        <f>F25*(3*3)</f>
        <v>9</v>
      </c>
      <c r="G28" s="360">
        <f ca="1">IF(ISERROR(OFFSET('HARGA SATUAN'!$I$6,MATCH(RAB!C28,'HARGA SATUAN'!$C$7:$C$1492,0),0)),0,OFFSET('HARGA SATUAN'!$I$6,MATCH(RAB!C28,'HARGA SATUAN'!$C$7:$C$1492,0),0))</f>
        <v>14200</v>
      </c>
      <c r="H28" s="361">
        <f t="shared" ca="1" si="12"/>
        <v>127800</v>
      </c>
      <c r="I28" s="361">
        <f t="shared" ca="1" si="13"/>
        <v>0</v>
      </c>
      <c r="J28" s="361">
        <f t="shared" ca="1" si="14"/>
        <v>0</v>
      </c>
      <c r="K28" s="362">
        <f t="shared" ca="1" si="15"/>
        <v>127800</v>
      </c>
    </row>
    <row r="29" spans="2:11">
      <c r="B29" s="508"/>
      <c r="C29" s="505" t="s">
        <v>1614</v>
      </c>
      <c r="D29" s="358" t="str">
        <f ca="1">IF(ISERROR(OFFSET('HARGA SATUAN'!$D$6,MATCH(RAB!C29,'HARGA SATUAN'!$C$7:$C$1492,0),0)),"",OFFSET('HARGA SATUAN'!$D$6,MATCH(RAB!C29,'HARGA SATUAN'!$C$7:$C$1492,0),0))</f>
        <v/>
      </c>
      <c r="E29" s="359" t="str">
        <f ca="1">IF(B29="+","Unit",IF(ISERROR(OFFSET('HARGA SATUAN'!$E$6,MATCH(RAB!C29,'HARGA SATUAN'!$C$7:$C$1492,0),0)),"",OFFSET('HARGA SATUAN'!$E$6,MATCH(RAB!C29,'HARGA SATUAN'!$C$7:$C$1492,0),0)))</f>
        <v/>
      </c>
      <c r="F29" s="501">
        <f>F25*3</f>
        <v>3</v>
      </c>
      <c r="G29" s="360">
        <f ca="1">IF(ISERROR(OFFSET('HARGA SATUAN'!$I$6,MATCH(RAB!C29,'HARGA SATUAN'!$C$7:$C$1492,0),0)),0,OFFSET('HARGA SATUAN'!$I$6,MATCH(RAB!C29,'HARGA SATUAN'!$C$7:$C$1492,0),0))</f>
        <v>0</v>
      </c>
      <c r="H29" s="361">
        <f t="shared" ca="1" si="12"/>
        <v>0</v>
      </c>
      <c r="I29" s="361">
        <f t="shared" ca="1" si="13"/>
        <v>0</v>
      </c>
      <c r="J29" s="361">
        <f t="shared" ca="1" si="14"/>
        <v>0</v>
      </c>
      <c r="K29" s="362">
        <f t="shared" ca="1" si="15"/>
        <v>0</v>
      </c>
    </row>
    <row r="30" spans="2:11">
      <c r="B30" s="508">
        <v>3</v>
      </c>
      <c r="C30" s="490" t="s">
        <v>559</v>
      </c>
      <c r="D30" s="358" t="str">
        <f ca="1">IF(ISERROR(OFFSET('HARGA SATUAN'!$D$6,MATCH(RAB!C30,'HARGA SATUAN'!$C$7:$C$1492,0),0)),"",OFFSET('HARGA SATUAN'!$D$6,MATCH(RAB!C30,'HARGA SATUAN'!$C$7:$C$1492,0),0))</f>
        <v>MDU-KD</v>
      </c>
      <c r="E30" s="359" t="str">
        <f ca="1">IF(B30="+","Unit",IF(ISERROR(OFFSET('HARGA SATUAN'!$E$6,MATCH(RAB!C30,'HARGA SATUAN'!$C$7:$C$1492,0),0)),"",OFFSET('HARGA SATUAN'!$E$6,MATCH(RAB!C30,'HARGA SATUAN'!$C$7:$C$1492,0),0)))</f>
        <v>Bh</v>
      </c>
      <c r="F30" s="501">
        <f>F25*3</f>
        <v>3</v>
      </c>
      <c r="G30" s="360">
        <f ca="1">IF(ISERROR(OFFSET('HARGA SATUAN'!$I$6,MATCH(RAB!C30,'HARGA SATUAN'!$C$7:$C$1492,0),0)),0,OFFSET('HARGA SATUAN'!$I$6,MATCH(RAB!C30,'HARGA SATUAN'!$C$7:$C$1492,0),0))</f>
        <v>725900</v>
      </c>
      <c r="H30" s="361">
        <f t="shared" ca="1" si="12"/>
        <v>2177700</v>
      </c>
      <c r="I30" s="361">
        <f t="shared" ca="1" si="13"/>
        <v>0</v>
      </c>
      <c r="J30" s="361">
        <f t="shared" ca="1" si="14"/>
        <v>0</v>
      </c>
      <c r="K30" s="362">
        <f t="shared" ca="1" si="15"/>
        <v>2177700</v>
      </c>
    </row>
    <row r="31" spans="2:11">
      <c r="B31" s="508">
        <v>4</v>
      </c>
      <c r="C31" s="509" t="s">
        <v>535</v>
      </c>
      <c r="D31" s="358" t="str">
        <f ca="1">IF(ISERROR(OFFSET('HARGA SATUAN'!$D$6,MATCH(RAB!C31,'HARGA SATUAN'!$C$7:$C$1492,0),0)),"",OFFSET('HARGA SATUAN'!$D$6,MATCH(RAB!C31,'HARGA SATUAN'!$C$7:$C$1492,0),0))</f>
        <v>MDU-KD</v>
      </c>
      <c r="E31" s="359" t="str">
        <f ca="1">IF(B31="+","Unit",IF(ISERROR(OFFSET('HARGA SATUAN'!$E$6,MATCH(RAB!C31,'HARGA SATUAN'!$C$7:$C$1492,0),0)),"",OFFSET('HARGA SATUAN'!$E$6,MATCH(RAB!C31,'HARGA SATUAN'!$C$7:$C$1492,0),0)))</f>
        <v>Bh</v>
      </c>
      <c r="F31" s="501">
        <f>F25*3</f>
        <v>3</v>
      </c>
      <c r="G31" s="360">
        <f ca="1">IF(ISERROR(OFFSET('HARGA SATUAN'!$I$6,MATCH(RAB!C31,'HARGA SATUAN'!$C$7:$C$1492,0),0)),0,OFFSET('HARGA SATUAN'!$I$6,MATCH(RAB!C31,'HARGA SATUAN'!$C$7:$C$1492,0),0))</f>
        <v>848250</v>
      </c>
      <c r="H31" s="361">
        <f t="shared" ca="1" si="12"/>
        <v>2544750</v>
      </c>
      <c r="I31" s="361">
        <f t="shared" ca="1" si="13"/>
        <v>0</v>
      </c>
      <c r="J31" s="361">
        <f t="shared" ca="1" si="14"/>
        <v>0</v>
      </c>
      <c r="K31" s="362">
        <f t="shared" ca="1" si="15"/>
        <v>2544750</v>
      </c>
    </row>
    <row r="32" spans="2:11">
      <c r="B32" s="508">
        <v>5</v>
      </c>
      <c r="C32" s="509" t="s">
        <v>537</v>
      </c>
      <c r="D32" s="358" t="str">
        <f ca="1">IF(ISERROR(OFFSET('HARGA SATUAN'!$D$6,MATCH(RAB!C32,'HARGA SATUAN'!$C$7:$C$1492,0),0)),"",OFFSET('HARGA SATUAN'!$D$6,MATCH(RAB!C32,'HARGA SATUAN'!$C$7:$C$1492,0),0))</f>
        <v>HDW</v>
      </c>
      <c r="E32" s="359" t="str">
        <f ca="1">IF(B32="+","Unit",IF(ISERROR(OFFSET('HARGA SATUAN'!$E$6,MATCH(RAB!C32,'HARGA SATUAN'!$C$7:$C$1492,0),0)),"",OFFSET('HARGA SATUAN'!$E$6,MATCH(RAB!C32,'HARGA SATUAN'!$C$7:$C$1492,0),0)))</f>
        <v>Bh</v>
      </c>
      <c r="F32" s="501">
        <f>F25*3</f>
        <v>3</v>
      </c>
      <c r="G32" s="360">
        <f ca="1">IF(ISERROR(OFFSET('HARGA SATUAN'!$I$6,MATCH(RAB!C32,'HARGA SATUAN'!$C$7:$C$1492,0),0)),0,OFFSET('HARGA SATUAN'!$I$6,MATCH(RAB!C32,'HARGA SATUAN'!$C$7:$C$1492,0),0))</f>
        <v>17500</v>
      </c>
      <c r="H32" s="361">
        <f t="shared" ca="1" si="12"/>
        <v>0</v>
      </c>
      <c r="I32" s="361">
        <f t="shared" ca="1" si="13"/>
        <v>52500</v>
      </c>
      <c r="J32" s="361">
        <f t="shared" ca="1" si="14"/>
        <v>0</v>
      </c>
      <c r="K32" s="362">
        <f t="shared" ca="1" si="15"/>
        <v>52500</v>
      </c>
    </row>
    <row r="33" spans="2:11">
      <c r="B33" s="508">
        <v>6</v>
      </c>
      <c r="C33" s="109" t="s">
        <v>1565</v>
      </c>
      <c r="D33" s="358" t="str">
        <f ca="1">IF(ISERROR(OFFSET('HARGA SATUAN'!$D$6,MATCH(RAB!C33,'HARGA SATUAN'!$C$7:$C$1492,0),0)),"",OFFSET('HARGA SATUAN'!$D$6,MATCH(RAB!C33,'HARGA SATUAN'!$C$7:$C$1492,0),0))</f>
        <v>HDW</v>
      </c>
      <c r="E33" s="359" t="str">
        <f ca="1">IF(B33="+","Unit",IF(ISERROR(OFFSET('HARGA SATUAN'!$E$6,MATCH(RAB!C33,'HARGA SATUAN'!$C$7:$C$1492,0),0)),"",OFFSET('HARGA SATUAN'!$E$6,MATCH(RAB!C33,'HARGA SATUAN'!$C$7:$C$1492,0),0)))</f>
        <v>Bh</v>
      </c>
      <c r="F33" s="501">
        <f>F25*13</f>
        <v>13</v>
      </c>
      <c r="G33" s="360">
        <f ca="1">IF(ISERROR(OFFSET('HARGA SATUAN'!$I$6,MATCH(RAB!C33,'HARGA SATUAN'!$C$7:$C$1492,0),0)),0,OFFSET('HARGA SATUAN'!$I$6,MATCH(RAB!C33,'HARGA SATUAN'!$C$7:$C$1492,0),0))</f>
        <v>49000</v>
      </c>
      <c r="H33" s="361">
        <f t="shared" ref="H33" ca="1" si="16">IF(OR(D33="MDU",D33="MDU-KD"),(IF($O$3="RAB NON MDU","PLN KD",G33*F33)),0)</f>
        <v>0</v>
      </c>
      <c r="I33" s="361">
        <f t="shared" ref="I33" ca="1" si="17">IF(D33="HDW",G33*F33,0)</f>
        <v>637000</v>
      </c>
      <c r="J33" s="361">
        <f t="shared" ref="J33" ca="1" si="18">IF(D33="JASA",G33*F33,0)</f>
        <v>0</v>
      </c>
      <c r="K33" s="362">
        <f t="shared" ref="K33" ca="1" si="19">SUM(H33:J33)</f>
        <v>637000</v>
      </c>
    </row>
    <row r="34" spans="2:11">
      <c r="B34" s="508">
        <v>7</v>
      </c>
      <c r="C34" s="509" t="s">
        <v>163</v>
      </c>
      <c r="D34" s="358" t="str">
        <f ca="1">IF(ISERROR(OFFSET('HARGA SATUAN'!$D$6,MATCH(RAB!C34,'HARGA SATUAN'!$C$7:$C$1492,0),0)),"",OFFSET('HARGA SATUAN'!$D$6,MATCH(RAB!C34,'HARGA SATUAN'!$C$7:$C$1492,0),0))</f>
        <v>HDW</v>
      </c>
      <c r="E34" s="359" t="str">
        <f ca="1">IF(B34="+","Unit",IF(ISERROR(OFFSET('HARGA SATUAN'!$E$6,MATCH(RAB!C34,'HARGA SATUAN'!$C$7:$C$1492,0),0)),"",OFFSET('HARGA SATUAN'!$E$6,MATCH(RAB!C34,'HARGA SATUAN'!$C$7:$C$1492,0),0)))</f>
        <v>Bh</v>
      </c>
      <c r="F34" s="501">
        <f>F25*22</f>
        <v>22</v>
      </c>
      <c r="G34" s="360">
        <f ca="1">IF(ISERROR(OFFSET('HARGA SATUAN'!$I$6,MATCH(RAB!C34,'HARGA SATUAN'!$C$7:$C$1492,0),0)),0,OFFSET('HARGA SATUAN'!$I$6,MATCH(RAB!C34,'HARGA SATUAN'!$C$7:$C$1492,0),0))</f>
        <v>7938</v>
      </c>
      <c r="H34" s="361">
        <f t="shared" ca="1" si="12"/>
        <v>0</v>
      </c>
      <c r="I34" s="361">
        <f t="shared" ca="1" si="13"/>
        <v>174636</v>
      </c>
      <c r="J34" s="361">
        <f t="shared" ca="1" si="14"/>
        <v>0</v>
      </c>
      <c r="K34" s="362">
        <f t="shared" ca="1" si="15"/>
        <v>174636</v>
      </c>
    </row>
    <row r="35" spans="2:11">
      <c r="B35" s="508">
        <v>8</v>
      </c>
      <c r="C35" s="509" t="s">
        <v>176</v>
      </c>
      <c r="D35" s="358" t="str">
        <f ca="1">IF(ISERROR(OFFSET('HARGA SATUAN'!$D$6,MATCH(RAB!C35,'HARGA SATUAN'!$C$7:$C$1492,0),0)),"",OFFSET('HARGA SATUAN'!$D$6,MATCH(RAB!C35,'HARGA SATUAN'!$C$7:$C$1492,0),0))</f>
        <v>HDW</v>
      </c>
      <c r="E35" s="359" t="str">
        <f ca="1">IF(B35="+","Unit",IF(ISERROR(OFFSET('HARGA SATUAN'!$E$6,MATCH(RAB!C35,'HARGA SATUAN'!$C$7:$C$1492,0),0)),"",OFFSET('HARGA SATUAN'!$E$6,MATCH(RAB!C35,'HARGA SATUAN'!$C$7:$C$1492,0),0)))</f>
        <v>Bh</v>
      </c>
      <c r="F35" s="501">
        <f>F25*1</f>
        <v>1</v>
      </c>
      <c r="G35" s="360">
        <f ca="1">IF(ISERROR(OFFSET('HARGA SATUAN'!$I$6,MATCH(RAB!C35,'HARGA SATUAN'!$C$7:$C$1492,0),0)),0,OFFSET('HARGA SATUAN'!$I$6,MATCH(RAB!C35,'HARGA SATUAN'!$C$7:$C$1492,0),0))</f>
        <v>404600</v>
      </c>
      <c r="H35" s="361">
        <f t="shared" ca="1" si="12"/>
        <v>0</v>
      </c>
      <c r="I35" s="361">
        <f t="shared" ca="1" si="13"/>
        <v>404600</v>
      </c>
      <c r="J35" s="361">
        <f t="shared" ca="1" si="14"/>
        <v>0</v>
      </c>
      <c r="K35" s="362">
        <f t="shared" ca="1" si="15"/>
        <v>404600</v>
      </c>
    </row>
    <row r="36" spans="2:11">
      <c r="B36" s="508">
        <v>9</v>
      </c>
      <c r="C36" s="509" t="s">
        <v>184</v>
      </c>
      <c r="D36" s="358" t="str">
        <f ca="1">IF(ISERROR(OFFSET('HARGA SATUAN'!$D$6,MATCH(RAB!C36,'HARGA SATUAN'!$C$7:$C$1492,0),0)),"",OFFSET('HARGA SATUAN'!$D$6,MATCH(RAB!C36,'HARGA SATUAN'!$C$7:$C$1492,0),0))</f>
        <v>HDW</v>
      </c>
      <c r="E36" s="359" t="str">
        <f ca="1">IF(B36="+","Unit",IF(ISERROR(OFFSET('HARGA SATUAN'!$E$6,MATCH(RAB!C36,'HARGA SATUAN'!$C$7:$C$1492,0),0)),"",OFFSET('HARGA SATUAN'!$E$6,MATCH(RAB!C36,'HARGA SATUAN'!$C$7:$C$1492,0),0)))</f>
        <v>Bh</v>
      </c>
      <c r="F36" s="501">
        <f>F25*3</f>
        <v>3</v>
      </c>
      <c r="G36" s="360">
        <f ca="1">IF(ISERROR(OFFSET('HARGA SATUAN'!$I$6,MATCH(RAB!C36,'HARGA SATUAN'!$C$7:$C$1492,0),0)),0,OFFSET('HARGA SATUAN'!$I$6,MATCH(RAB!C36,'HARGA SATUAN'!$C$7:$C$1492,0),0))</f>
        <v>15900</v>
      </c>
      <c r="H36" s="361">
        <f t="shared" ca="1" si="12"/>
        <v>0</v>
      </c>
      <c r="I36" s="361">
        <f t="shared" ca="1" si="13"/>
        <v>47700</v>
      </c>
      <c r="J36" s="361">
        <f t="shared" ca="1" si="14"/>
        <v>0</v>
      </c>
      <c r="K36" s="362">
        <f t="shared" ca="1" si="15"/>
        <v>47700</v>
      </c>
    </row>
    <row r="37" spans="2:11">
      <c r="B37" s="508">
        <v>10</v>
      </c>
      <c r="C37" s="509" t="s">
        <v>592</v>
      </c>
      <c r="D37" s="358" t="str">
        <f ca="1">IF(ISERROR(OFFSET('HARGA SATUAN'!$D$6,MATCH(RAB!C37,'HARGA SATUAN'!$C$7:$C$1492,0),0)),"",OFFSET('HARGA SATUAN'!$D$6,MATCH(RAB!C37,'HARGA SATUAN'!$C$7:$C$1492,0),0))</f>
        <v>HDW</v>
      </c>
      <c r="E37" s="359" t="str">
        <f ca="1">IF(B37="+","Unit",IF(ISERROR(OFFSET('HARGA SATUAN'!$E$6,MATCH(RAB!C37,'HARGA SATUAN'!$C$7:$C$1492,0),0)),"",OFFSET('HARGA SATUAN'!$E$6,MATCH(RAB!C37,'HARGA SATUAN'!$C$7:$C$1492,0),0)))</f>
        <v>Bh</v>
      </c>
      <c r="F37" s="501">
        <f>F25*5</f>
        <v>5</v>
      </c>
      <c r="G37" s="360">
        <f ca="1">IF(ISERROR(OFFSET('HARGA SATUAN'!$I$6,MATCH(RAB!C37,'HARGA SATUAN'!$C$7:$C$1492,0),0)),0,OFFSET('HARGA SATUAN'!$I$6,MATCH(RAB!C37,'HARGA SATUAN'!$C$7:$C$1492,0),0))</f>
        <v>283100</v>
      </c>
      <c r="H37" s="361">
        <f t="shared" ca="1" si="12"/>
        <v>0</v>
      </c>
      <c r="I37" s="361">
        <f t="shared" ca="1" si="13"/>
        <v>1415500</v>
      </c>
      <c r="J37" s="361">
        <f t="shared" ca="1" si="14"/>
        <v>0</v>
      </c>
      <c r="K37" s="362">
        <f t="shared" ca="1" si="15"/>
        <v>1415500</v>
      </c>
    </row>
    <row r="38" spans="2:11">
      <c r="B38" s="508">
        <v>11</v>
      </c>
      <c r="C38" s="509" t="s">
        <v>593</v>
      </c>
      <c r="D38" s="358" t="str">
        <f ca="1">IF(ISERROR(OFFSET('HARGA SATUAN'!$D$6,MATCH(RAB!C38,'HARGA SATUAN'!$C$7:$C$1492,0),0)),"",OFFSET('HARGA SATUAN'!$D$6,MATCH(RAB!C38,'HARGA SATUAN'!$C$7:$C$1492,0),0))</f>
        <v>HDW</v>
      </c>
      <c r="E38" s="359" t="str">
        <f ca="1">IF(B38="+","Unit",IF(ISERROR(OFFSET('HARGA SATUAN'!$E$6,MATCH(RAB!C38,'HARGA SATUAN'!$C$7:$C$1492,0),0)),"",OFFSET('HARGA SATUAN'!$E$6,MATCH(RAB!C38,'HARGA SATUAN'!$C$7:$C$1492,0),0)))</f>
        <v>Bh</v>
      </c>
      <c r="F38" s="501">
        <f>F25*4</f>
        <v>4</v>
      </c>
      <c r="G38" s="360">
        <f ca="1">IF(ISERROR(OFFSET('HARGA SATUAN'!$I$6,MATCH(RAB!C38,'HARGA SATUAN'!$C$7:$C$1492,0),0)),0,OFFSET('HARGA SATUAN'!$I$6,MATCH(RAB!C38,'HARGA SATUAN'!$C$7:$C$1492,0),0))</f>
        <v>380500</v>
      </c>
      <c r="H38" s="361">
        <f t="shared" ca="1" si="12"/>
        <v>0</v>
      </c>
      <c r="I38" s="361">
        <f t="shared" ca="1" si="13"/>
        <v>1522000</v>
      </c>
      <c r="J38" s="361">
        <f t="shared" ca="1" si="14"/>
        <v>0</v>
      </c>
      <c r="K38" s="362">
        <f t="shared" ca="1" si="15"/>
        <v>1522000</v>
      </c>
    </row>
    <row r="39" spans="2:11">
      <c r="B39" s="508">
        <v>12</v>
      </c>
      <c r="C39" s="509" t="s">
        <v>208</v>
      </c>
      <c r="D39" s="358" t="str">
        <f ca="1">IF(ISERROR(OFFSET('HARGA SATUAN'!$D$6,MATCH(RAB!C39,'HARGA SATUAN'!$C$7:$C$1492,0),0)),"",OFFSET('HARGA SATUAN'!$D$6,MATCH(RAB!C39,'HARGA SATUAN'!$C$7:$C$1492,0),0))</f>
        <v>HDW</v>
      </c>
      <c r="E39" s="359" t="str">
        <f ca="1">IF(B39="+","Unit",IF(ISERROR(OFFSET('HARGA SATUAN'!$E$6,MATCH(RAB!C39,'HARGA SATUAN'!$C$7:$C$1492,0),0)),"",OFFSET('HARGA SATUAN'!$E$6,MATCH(RAB!C39,'HARGA SATUAN'!$C$7:$C$1492,0),0)))</f>
        <v>Bh</v>
      </c>
      <c r="F39" s="501">
        <f>F25*3</f>
        <v>3</v>
      </c>
      <c r="G39" s="360">
        <f ca="1">IF(ISERROR(OFFSET('HARGA SATUAN'!$I$6,MATCH(RAB!C39,'HARGA SATUAN'!$C$7:$C$1492,0),0)),0,OFFSET('HARGA SATUAN'!$I$6,MATCH(RAB!C39,'HARGA SATUAN'!$C$7:$C$1492,0),0))</f>
        <v>173400</v>
      </c>
      <c r="H39" s="361">
        <f t="shared" ca="1" si="12"/>
        <v>0</v>
      </c>
      <c r="I39" s="361">
        <f t="shared" ca="1" si="13"/>
        <v>520200</v>
      </c>
      <c r="J39" s="361">
        <f t="shared" ca="1" si="14"/>
        <v>0</v>
      </c>
      <c r="K39" s="362">
        <f t="shared" ca="1" si="15"/>
        <v>520200</v>
      </c>
    </row>
    <row r="40" spans="2:11">
      <c r="B40" s="508">
        <v>13</v>
      </c>
      <c r="C40" s="509" t="s">
        <v>247</v>
      </c>
      <c r="D40" s="358" t="str">
        <f ca="1">IF(ISERROR(OFFSET('HARGA SATUAN'!$D$6,MATCH(RAB!C40,'HARGA SATUAN'!$C$7:$C$1492,0),0)),"",OFFSET('HARGA SATUAN'!$D$6,MATCH(RAB!C40,'HARGA SATUAN'!$C$7:$C$1492,0),0))</f>
        <v>HDW</v>
      </c>
      <c r="E40" s="359" t="str">
        <f ca="1">IF(B40="+","Unit",IF(ISERROR(OFFSET('HARGA SATUAN'!$E$6,MATCH(RAB!C40,'HARGA SATUAN'!$C$7:$C$1492,0),0)),"",OFFSET('HARGA SATUAN'!$E$6,MATCH(RAB!C40,'HARGA SATUAN'!$C$7:$C$1492,0),0)))</f>
        <v>Bh</v>
      </c>
      <c r="F40" s="501">
        <f>F25*1</f>
        <v>1</v>
      </c>
      <c r="G40" s="360">
        <f ca="1">IF(ISERROR(OFFSET('HARGA SATUAN'!$I$6,MATCH(RAB!C40,'HARGA SATUAN'!$C$7:$C$1492,0),0)),0,OFFSET('HARGA SATUAN'!$I$6,MATCH(RAB!C40,'HARGA SATUAN'!$C$7:$C$1492,0),0))</f>
        <v>57690</v>
      </c>
      <c r="H40" s="361">
        <f t="shared" ca="1" si="12"/>
        <v>0</v>
      </c>
      <c r="I40" s="361">
        <f t="shared" ca="1" si="13"/>
        <v>57690</v>
      </c>
      <c r="J40" s="361">
        <f t="shared" ca="1" si="14"/>
        <v>0</v>
      </c>
      <c r="K40" s="362">
        <f t="shared" ca="1" si="15"/>
        <v>57690</v>
      </c>
    </row>
    <row r="41" spans="2:11">
      <c r="B41" s="508">
        <v>14</v>
      </c>
      <c r="C41" s="509" t="s">
        <v>234</v>
      </c>
      <c r="D41" s="358" t="str">
        <f ca="1">IF(ISERROR(OFFSET('HARGA SATUAN'!$D$6,MATCH(RAB!C41,'HARGA SATUAN'!$C$7:$C$1492,0),0)),"",OFFSET('HARGA SATUAN'!$D$6,MATCH(RAB!C41,'HARGA SATUAN'!$C$7:$C$1492,0),0))</f>
        <v>HDW</v>
      </c>
      <c r="E41" s="359" t="str">
        <f ca="1">IF(B41="+","Unit",IF(ISERROR(OFFSET('HARGA SATUAN'!$E$6,MATCH(RAB!C41,'HARGA SATUAN'!$C$7:$C$1492,0),0)),"",OFFSET('HARGA SATUAN'!$E$6,MATCH(RAB!C41,'HARGA SATUAN'!$C$7:$C$1492,0),0)))</f>
        <v>Bh</v>
      </c>
      <c r="F41" s="501">
        <f>F25*2</f>
        <v>2</v>
      </c>
      <c r="G41" s="360">
        <f ca="1">IF(ISERROR(OFFSET('HARGA SATUAN'!$I$6,MATCH(RAB!C41,'HARGA SATUAN'!$C$7:$C$1492,0),0)),0,OFFSET('HARGA SATUAN'!$I$6,MATCH(RAB!C41,'HARGA SATUAN'!$C$7:$C$1492,0),0))</f>
        <v>67500</v>
      </c>
      <c r="H41" s="361">
        <f t="shared" ca="1" si="12"/>
        <v>0</v>
      </c>
      <c r="I41" s="361">
        <f t="shared" ca="1" si="13"/>
        <v>135000</v>
      </c>
      <c r="J41" s="361">
        <f t="shared" ca="1" si="14"/>
        <v>0</v>
      </c>
      <c r="K41" s="362">
        <f t="shared" ca="1" si="15"/>
        <v>135000</v>
      </c>
    </row>
    <row r="42" spans="2:11">
      <c r="B42" s="508">
        <v>15</v>
      </c>
      <c r="C42" s="509" t="s">
        <v>267</v>
      </c>
      <c r="D42" s="358" t="str">
        <f ca="1">IF(ISERROR(OFFSET('HARGA SATUAN'!$D$6,MATCH(RAB!C42,'HARGA SATUAN'!$C$7:$C$1492,0),0)),"",OFFSET('HARGA SATUAN'!$D$6,MATCH(RAB!C42,'HARGA SATUAN'!$C$7:$C$1492,0),0))</f>
        <v>HDW</v>
      </c>
      <c r="E42" s="359" t="str">
        <f ca="1">IF(B42="+","Unit",IF(ISERROR(OFFSET('HARGA SATUAN'!$E$6,MATCH(RAB!C42,'HARGA SATUAN'!$C$7:$C$1492,0),0)),"",OFFSET('HARGA SATUAN'!$E$6,MATCH(RAB!C42,'HARGA SATUAN'!$C$7:$C$1492,0),0)))</f>
        <v>Bh</v>
      </c>
      <c r="F42" s="501">
        <f>F25*2</f>
        <v>2</v>
      </c>
      <c r="G42" s="360">
        <f ca="1">IF(ISERROR(OFFSET('HARGA SATUAN'!$I$6,MATCH(RAB!C42,'HARGA SATUAN'!$C$7:$C$1492,0),0)),0,OFFSET('HARGA SATUAN'!$I$6,MATCH(RAB!C42,'HARGA SATUAN'!$C$7:$C$1492,0),0))</f>
        <v>129000</v>
      </c>
      <c r="H42" s="361">
        <f t="shared" ca="1" si="12"/>
        <v>0</v>
      </c>
      <c r="I42" s="361">
        <f t="shared" ca="1" si="13"/>
        <v>258000</v>
      </c>
      <c r="J42" s="361">
        <f t="shared" ca="1" si="14"/>
        <v>0</v>
      </c>
      <c r="K42" s="362">
        <f t="shared" ca="1" si="15"/>
        <v>258000</v>
      </c>
    </row>
    <row r="43" spans="2:11">
      <c r="B43" s="508">
        <v>16</v>
      </c>
      <c r="C43" s="509" t="s">
        <v>607</v>
      </c>
      <c r="D43" s="358" t="str">
        <f ca="1">IF(ISERROR(OFFSET('HARGA SATUAN'!$D$6,MATCH(RAB!C43,'HARGA SATUAN'!$C$7:$C$1492,0),0)),"",OFFSET('HARGA SATUAN'!$D$6,MATCH(RAB!C43,'HARGA SATUAN'!$C$7:$C$1492,0),0))</f>
        <v>HDW</v>
      </c>
      <c r="E43" s="359" t="str">
        <f ca="1">IF(B43="+","Unit",IF(ISERROR(OFFSET('HARGA SATUAN'!$E$6,MATCH(RAB!C43,'HARGA SATUAN'!$C$7:$C$1492,0),0)),"",OFFSET('HARGA SATUAN'!$E$6,MATCH(RAB!C43,'HARGA SATUAN'!$C$7:$C$1492,0),0)))</f>
        <v>Bh</v>
      </c>
      <c r="F43" s="501">
        <f>F25*4</f>
        <v>4</v>
      </c>
      <c r="G43" s="360">
        <f ca="1">IF(ISERROR(OFFSET('HARGA SATUAN'!$I$6,MATCH(RAB!C43,'HARGA SATUAN'!$C$7:$C$1492,0),0)),0,OFFSET('HARGA SATUAN'!$I$6,MATCH(RAB!C43,'HARGA SATUAN'!$C$7:$C$1492,0),0))</f>
        <v>250000</v>
      </c>
      <c r="H43" s="361">
        <f t="shared" ca="1" si="12"/>
        <v>0</v>
      </c>
      <c r="I43" s="361">
        <f t="shared" ca="1" si="13"/>
        <v>1000000</v>
      </c>
      <c r="J43" s="361">
        <f t="shared" ca="1" si="14"/>
        <v>0</v>
      </c>
      <c r="K43" s="362">
        <f t="shared" ca="1" si="15"/>
        <v>1000000</v>
      </c>
    </row>
    <row r="44" spans="2:11">
      <c r="B44" s="508">
        <v>17</v>
      </c>
      <c r="C44" s="509" t="s">
        <v>783</v>
      </c>
      <c r="D44" s="358" t="str">
        <f ca="1">IF(ISERROR(OFFSET('HARGA SATUAN'!$D$6,MATCH(RAB!C44,'HARGA SATUAN'!$C$7:$C$1492,0),0)),"",OFFSET('HARGA SATUAN'!$D$6,MATCH(RAB!C44,'HARGA SATUAN'!$C$7:$C$1492,0),0))</f>
        <v>JASA</v>
      </c>
      <c r="E44" s="359" t="str">
        <f ca="1">IF(B44="+","Unit",IF(ISERROR(OFFSET('HARGA SATUAN'!$E$6,MATCH(RAB!C44,'HARGA SATUAN'!$C$7:$C$1492,0),0)),"",OFFSET('HARGA SATUAN'!$E$6,MATCH(RAB!C44,'HARGA SATUAN'!$C$7:$C$1492,0),0)))</f>
        <v>Unit</v>
      </c>
      <c r="F44" s="501">
        <f>F25*1</f>
        <v>1</v>
      </c>
      <c r="G44" s="360">
        <f ca="1">IF(ISERROR(OFFSET('HARGA SATUAN'!$I$6,MATCH(RAB!C44,'HARGA SATUAN'!$C$7:$C$1492,0),0)),0,OFFSET('HARGA SATUAN'!$I$6,MATCH(RAB!C44,'HARGA SATUAN'!$C$7:$C$1492,0),0))</f>
        <v>1182800</v>
      </c>
      <c r="H44" s="361">
        <f t="shared" ref="H44" ca="1" si="20">IF(OR(D44="MDU",D44="MDU-KD"),(IF($O$3="RAB NON MDU","PLN KD",G44*F44)),0)</f>
        <v>0</v>
      </c>
      <c r="I44" s="361">
        <f t="shared" ref="I44" ca="1" si="21">IF(D44="HDW",G44*F44,0)</f>
        <v>0</v>
      </c>
      <c r="J44" s="361">
        <f t="shared" ref="J44" ca="1" si="22">IF(D44="JASA",G44*F44,0)</f>
        <v>1182800</v>
      </c>
      <c r="K44" s="362">
        <f t="shared" ref="K44" ca="1" si="23">SUM(H44:J44)</f>
        <v>1182800</v>
      </c>
    </row>
    <row r="45" spans="2:11">
      <c r="B45" s="500"/>
      <c r="C45" s="497"/>
      <c r="D45" s="358" t="str">
        <f ca="1">IF(ISERROR(OFFSET('HARGA SATUAN'!$D$6,MATCH(RAB!C45,'HARGA SATUAN'!$C$7:$C$1492,0),0)),"",OFFSET('HARGA SATUAN'!$D$6,MATCH(RAB!C45,'HARGA SATUAN'!$C$7:$C$1492,0),0))</f>
        <v/>
      </c>
      <c r="E45" s="359" t="str">
        <f ca="1">IF(B45="+","Unit",IF(ISERROR(OFFSET('HARGA SATUAN'!$E$6,MATCH(RAB!C45,'HARGA SATUAN'!$C$7:$C$1492,0),0)),"",OFFSET('HARGA SATUAN'!$E$6,MATCH(RAB!C45,'HARGA SATUAN'!$C$7:$C$1492,0),0)))</f>
        <v/>
      </c>
      <c r="F45" s="501"/>
      <c r="G45" s="360">
        <f ca="1">IF(ISERROR(OFFSET('HARGA SATUAN'!$I$6,MATCH(RAB!C45,'HARGA SATUAN'!$C$7:$C$1492,0),0)),0,OFFSET('HARGA SATUAN'!$I$6,MATCH(RAB!C45,'HARGA SATUAN'!$C$7:$C$1492,0),0))</f>
        <v>0</v>
      </c>
      <c r="H45" s="361">
        <f t="shared" ref="H45" ca="1" si="24">IF(OR(D45="MDU",D45="MDU-KD"),(IF($O$3="RAB NON MDU","PLN KD",G45*F45)),0)</f>
        <v>0</v>
      </c>
      <c r="I45" s="361">
        <f t="shared" ref="I45" ca="1" si="25">IF(D45="HDW",G45*F45,0)</f>
        <v>0</v>
      </c>
      <c r="J45" s="361">
        <f t="shared" ref="J45" ca="1" si="26">IF(D45="JASA",G45*F45,0)</f>
        <v>0</v>
      </c>
      <c r="K45" s="362">
        <f t="shared" ref="K45" ca="1" si="27">SUM(H45:J45)</f>
        <v>0</v>
      </c>
    </row>
    <row r="46" spans="2:11">
      <c r="B46" s="500" t="s">
        <v>524</v>
      </c>
      <c r="C46" s="497" t="s">
        <v>1618</v>
      </c>
      <c r="D46" s="358" t="str">
        <f ca="1">IF(ISERROR(OFFSET('HARGA SATUAN'!$D$6,MATCH(RAB!C46,'HARGA SATUAN'!$C$7:$C$1492,0),0)),"",OFFSET('HARGA SATUAN'!$D$6,MATCH(RAB!C46,'HARGA SATUAN'!$C$7:$C$1492,0),0))</f>
        <v/>
      </c>
      <c r="E46" s="359" t="str">
        <f ca="1">IF(B46="+","Unit",IF(ISERROR(OFFSET('HARGA SATUAN'!$E$6,MATCH(RAB!C46,'HARGA SATUAN'!$C$7:$C$1492,0),0)),"",OFFSET('HARGA SATUAN'!$E$6,MATCH(RAB!C46,'HARGA SATUAN'!$C$7:$C$1492,0),0)))</f>
        <v/>
      </c>
      <c r="F46" s="501"/>
      <c r="G46" s="360">
        <f ca="1">IF(ISERROR(OFFSET('HARGA SATUAN'!$I$6,MATCH(RAB!C46,'HARGA SATUAN'!$C$7:$C$1492,0),0)),0,OFFSET('HARGA SATUAN'!$I$6,MATCH(RAB!C46,'HARGA SATUAN'!$C$7:$C$1492,0),0))</f>
        <v>0</v>
      </c>
      <c r="H46" s="361">
        <f t="shared" ref="H46" ca="1" si="28">IF(OR(D46="MDU",D46="MDU-KD"),(IF($O$3="RAB NON MDU","PLN KD",G46*F46)),0)</f>
        <v>0</v>
      </c>
      <c r="I46" s="361">
        <f t="shared" ref="I46" ca="1" si="29">IF(D46="HDW",G46*F46,0)</f>
        <v>0</v>
      </c>
      <c r="J46" s="361">
        <f t="shared" ref="J46" ca="1" si="30">IF(D46="JASA",G46*F46,0)</f>
        <v>0</v>
      </c>
      <c r="K46" s="362">
        <f t="shared" ref="K46" ca="1" si="31">SUM(H46:J46)</f>
        <v>0</v>
      </c>
    </row>
    <row r="47" spans="2:11">
      <c r="B47" s="503" t="s">
        <v>1035</v>
      </c>
      <c r="C47" s="512" t="s">
        <v>1619</v>
      </c>
      <c r="D47" s="358" t="str">
        <f ca="1">IF(ISERROR(OFFSET('HARGA SATUAN'!$D$6,MATCH(RAB!C47,'HARGA SATUAN'!$C$7:$C$1492,0),0)),"",OFFSET('HARGA SATUAN'!$D$6,MATCH(RAB!C47,'HARGA SATUAN'!$C$7:$C$1492,0),0))</f>
        <v/>
      </c>
      <c r="E47" s="359" t="str">
        <f ca="1">IF(B47="+","Unit",IF(ISERROR(OFFSET('HARGA SATUAN'!$E$6,MATCH(RAB!C47,'HARGA SATUAN'!$C$7:$C$1492,0),0)),"",OFFSET('HARGA SATUAN'!$E$6,MATCH(RAB!C47,'HARGA SATUAN'!$C$7:$C$1492,0),0)))</f>
        <v>Unit</v>
      </c>
      <c r="F47" s="501">
        <v>2</v>
      </c>
      <c r="G47" s="360">
        <f ca="1">IF(ISERROR(OFFSET('HARGA SATUAN'!$I$6,MATCH(RAB!C47,'HARGA SATUAN'!$C$7:$C$1492,0),0)),0,OFFSET('HARGA SATUAN'!$I$6,MATCH(RAB!C47,'HARGA SATUAN'!$C$7:$C$1492,0),0))</f>
        <v>0</v>
      </c>
      <c r="H47" s="361">
        <f t="shared" ref="H47:H58" ca="1" si="32">IF(OR(D47="MDU",D47="MDU-KD"),(IF($O$3="RAB NON MDU","PLN KD",G47*F47)),0)</f>
        <v>0</v>
      </c>
      <c r="I47" s="361">
        <f t="shared" ref="I47:I58" ca="1" si="33">IF(D47="HDW",G47*F47,0)</f>
        <v>0</v>
      </c>
      <c r="J47" s="361">
        <f t="shared" ref="J47:J58" ca="1" si="34">IF(D47="JASA",G47*F47,0)</f>
        <v>0</v>
      </c>
      <c r="K47" s="362">
        <f t="shared" ref="K47:K58" ca="1" si="35">SUM(H47:J47)</f>
        <v>0</v>
      </c>
    </row>
    <row r="48" spans="2:11">
      <c r="B48" s="503">
        <v>1</v>
      </c>
      <c r="C48" s="511" t="s">
        <v>29</v>
      </c>
      <c r="D48" s="358" t="str">
        <f ca="1">IF(ISERROR(OFFSET('HARGA SATUAN'!$D$6,MATCH(RAB!C48,'HARGA SATUAN'!$C$7:$C$1492,0),0)),"",OFFSET('HARGA SATUAN'!$D$6,MATCH(RAB!C48,'HARGA SATUAN'!$C$7:$C$1492,0),0))</f>
        <v>HDW</v>
      </c>
      <c r="E48" s="359" t="str">
        <f ca="1">IF(B48="+","Unit",IF(ISERROR(OFFSET('HARGA SATUAN'!$E$6,MATCH(RAB!C48,'HARGA SATUAN'!$C$7:$C$1492,0),0)),"",OFFSET('HARGA SATUAN'!$E$6,MATCH(RAB!C48,'HARGA SATUAN'!$C$7:$C$1492,0),0)))</f>
        <v>Bh</v>
      </c>
      <c r="F48" s="501">
        <f>F47*1</f>
        <v>2</v>
      </c>
      <c r="G48" s="360">
        <f ca="1">IF(ISERROR(OFFSET('HARGA SATUAN'!$I$6,MATCH(RAB!C48,'HARGA SATUAN'!$C$7:$C$1492,0),0)),0,OFFSET('HARGA SATUAN'!$I$6,MATCH(RAB!C48,'HARGA SATUAN'!$C$7:$C$1492,0),0))</f>
        <v>185200</v>
      </c>
      <c r="H48" s="361">
        <f t="shared" ca="1" si="32"/>
        <v>0</v>
      </c>
      <c r="I48" s="361">
        <f t="shared" ca="1" si="33"/>
        <v>370400</v>
      </c>
      <c r="J48" s="361">
        <f t="shared" ca="1" si="34"/>
        <v>0</v>
      </c>
      <c r="K48" s="362">
        <f t="shared" ca="1" si="35"/>
        <v>370400</v>
      </c>
    </row>
    <row r="49" spans="2:11">
      <c r="B49" s="508">
        <v>2</v>
      </c>
      <c r="C49" s="509" t="s">
        <v>30</v>
      </c>
      <c r="D49" s="358" t="str">
        <f ca="1">IF(ISERROR(OFFSET('HARGA SATUAN'!$D$6,MATCH(RAB!C49,'HARGA SATUAN'!$C$7:$C$1492,0),0)),"",OFFSET('HARGA SATUAN'!$D$6,MATCH(RAB!C49,'HARGA SATUAN'!$C$7:$C$1492,0),0))</f>
        <v>HDW</v>
      </c>
      <c r="E49" s="359" t="str">
        <f ca="1">IF(B49="+","Unit",IF(ISERROR(OFFSET('HARGA SATUAN'!$E$6,MATCH(RAB!C49,'HARGA SATUAN'!$C$7:$C$1492,0),0)),"",OFFSET('HARGA SATUAN'!$E$6,MATCH(RAB!C49,'HARGA SATUAN'!$C$7:$C$1492,0),0)))</f>
        <v>Bh</v>
      </c>
      <c r="F49" s="501">
        <f>F47*1</f>
        <v>2</v>
      </c>
      <c r="G49" s="360">
        <f ca="1">IF(ISERROR(OFFSET('HARGA SATUAN'!$I$6,MATCH(RAB!C49,'HARGA SATUAN'!$C$7:$C$1492,0),0)),0,OFFSET('HARGA SATUAN'!$I$6,MATCH(RAB!C49,'HARGA SATUAN'!$C$7:$C$1492,0),0))</f>
        <v>47459</v>
      </c>
      <c r="H49" s="361">
        <f t="shared" ca="1" si="32"/>
        <v>0</v>
      </c>
      <c r="I49" s="361">
        <f t="shared" ca="1" si="33"/>
        <v>94918</v>
      </c>
      <c r="J49" s="361">
        <f t="shared" ca="1" si="34"/>
        <v>0</v>
      </c>
      <c r="K49" s="362">
        <f t="shared" ca="1" si="35"/>
        <v>94918</v>
      </c>
    </row>
    <row r="50" spans="2:11">
      <c r="B50" s="508">
        <v>3</v>
      </c>
      <c r="C50" s="509" t="s">
        <v>31</v>
      </c>
      <c r="D50" s="358" t="str">
        <f ca="1">IF(ISERROR(OFFSET('HARGA SATUAN'!$D$6,MATCH(RAB!C50,'HARGA SATUAN'!$C$7:$C$1492,0),0)),"",OFFSET('HARGA SATUAN'!$D$6,MATCH(RAB!C50,'HARGA SATUAN'!$C$7:$C$1492,0),0))</f>
        <v>HDW</v>
      </c>
      <c r="E50" s="359" t="str">
        <f ca="1">IF(B50="+","Unit",IF(ISERROR(OFFSET('HARGA SATUAN'!$E$6,MATCH(RAB!C50,'HARGA SATUAN'!$C$7:$C$1492,0),0)),"",OFFSET('HARGA SATUAN'!$E$6,MATCH(RAB!C50,'HARGA SATUAN'!$C$7:$C$1492,0),0)))</f>
        <v>Bh</v>
      </c>
      <c r="F50" s="501">
        <f>F47*1</f>
        <v>2</v>
      </c>
      <c r="G50" s="360">
        <f ca="1">IF(ISERROR(OFFSET('HARGA SATUAN'!$I$6,MATCH(RAB!C50,'HARGA SATUAN'!$C$7:$C$1492,0),0)),0,OFFSET('HARGA SATUAN'!$I$6,MATCH(RAB!C50,'HARGA SATUAN'!$C$7:$C$1492,0),0))</f>
        <v>4880</v>
      </c>
      <c r="H50" s="361">
        <f t="shared" ca="1" si="32"/>
        <v>0</v>
      </c>
      <c r="I50" s="361">
        <f t="shared" ca="1" si="33"/>
        <v>9760</v>
      </c>
      <c r="J50" s="361">
        <f t="shared" ca="1" si="34"/>
        <v>0</v>
      </c>
      <c r="K50" s="362">
        <f t="shared" ca="1" si="35"/>
        <v>9760</v>
      </c>
    </row>
    <row r="51" spans="2:11">
      <c r="B51" s="508">
        <v>4</v>
      </c>
      <c r="C51" s="509" t="s">
        <v>32</v>
      </c>
      <c r="D51" s="358" t="str">
        <f ca="1">IF(ISERROR(OFFSET('HARGA SATUAN'!$D$6,MATCH(RAB!C51,'HARGA SATUAN'!$C$7:$C$1492,0),0)),"",OFFSET('HARGA SATUAN'!$D$6,MATCH(RAB!C51,'HARGA SATUAN'!$C$7:$C$1492,0),0))</f>
        <v>HDW</v>
      </c>
      <c r="E51" s="359" t="str">
        <f ca="1">IF(B51="+","Unit",IF(ISERROR(OFFSET('HARGA SATUAN'!$E$6,MATCH(RAB!C51,'HARGA SATUAN'!$C$7:$C$1492,0),0)),"",OFFSET('HARGA SATUAN'!$E$6,MATCH(RAB!C51,'HARGA SATUAN'!$C$7:$C$1492,0),0)))</f>
        <v>Mtr</v>
      </c>
      <c r="F51" s="501">
        <f>F47*10</f>
        <v>20</v>
      </c>
      <c r="G51" s="360">
        <f ca="1">IF(ISERROR(OFFSET('HARGA SATUAN'!$I$6,MATCH(RAB!C51,'HARGA SATUAN'!$C$7:$C$1492,0),0)),0,OFFSET('HARGA SATUAN'!$I$6,MATCH(RAB!C51,'HARGA SATUAN'!$C$7:$C$1492,0),0))</f>
        <v>30000</v>
      </c>
      <c r="H51" s="361">
        <f t="shared" ca="1" si="32"/>
        <v>0</v>
      </c>
      <c r="I51" s="361">
        <f t="shared" ca="1" si="33"/>
        <v>600000</v>
      </c>
      <c r="J51" s="361">
        <f t="shared" ca="1" si="34"/>
        <v>0</v>
      </c>
      <c r="K51" s="362">
        <f t="shared" ca="1" si="35"/>
        <v>600000</v>
      </c>
    </row>
    <row r="52" spans="2:11">
      <c r="B52" s="508">
        <v>5</v>
      </c>
      <c r="C52" s="509" t="s">
        <v>33</v>
      </c>
      <c r="D52" s="358" t="str">
        <f ca="1">IF(ISERROR(OFFSET('HARGA SATUAN'!$D$6,MATCH(RAB!C52,'HARGA SATUAN'!$C$7:$C$1492,0),0)),"",OFFSET('HARGA SATUAN'!$D$6,MATCH(RAB!C52,'HARGA SATUAN'!$C$7:$C$1492,0),0))</f>
        <v>HDW</v>
      </c>
      <c r="E52" s="359" t="str">
        <f ca="1">IF(B52="+","Unit",IF(ISERROR(OFFSET('HARGA SATUAN'!$E$6,MATCH(RAB!C52,'HARGA SATUAN'!$C$7:$C$1492,0),0)),"",OFFSET('HARGA SATUAN'!$E$6,MATCH(RAB!C52,'HARGA SATUAN'!$C$7:$C$1492,0),0)))</f>
        <v>Bh</v>
      </c>
      <c r="F52" s="501">
        <f>F47*2</f>
        <v>4</v>
      </c>
      <c r="G52" s="360">
        <f ca="1">IF(ISERROR(OFFSET('HARGA SATUAN'!$I$6,MATCH(RAB!C52,'HARGA SATUAN'!$C$7:$C$1492,0),0)),0,OFFSET('HARGA SATUAN'!$I$6,MATCH(RAB!C52,'HARGA SATUAN'!$C$7:$C$1492,0),0))</f>
        <v>9500</v>
      </c>
      <c r="H52" s="361">
        <f t="shared" ca="1" si="32"/>
        <v>0</v>
      </c>
      <c r="I52" s="361">
        <f t="shared" ca="1" si="33"/>
        <v>38000</v>
      </c>
      <c r="J52" s="361">
        <f t="shared" ca="1" si="34"/>
        <v>0</v>
      </c>
      <c r="K52" s="362">
        <f t="shared" ca="1" si="35"/>
        <v>38000</v>
      </c>
    </row>
    <row r="53" spans="2:11">
      <c r="B53" s="508">
        <v>6</v>
      </c>
      <c r="C53" s="509" t="s">
        <v>34</v>
      </c>
      <c r="D53" s="358" t="str">
        <f ca="1">IF(ISERROR(OFFSET('HARGA SATUAN'!$D$6,MATCH(RAB!C53,'HARGA SATUAN'!$C$7:$C$1492,0),0)),"",OFFSET('HARGA SATUAN'!$D$6,MATCH(RAB!C53,'HARGA SATUAN'!$C$7:$C$1492,0),0))</f>
        <v>HDW</v>
      </c>
      <c r="E53" s="359" t="str">
        <f ca="1">IF(B53="+","Unit",IF(ISERROR(OFFSET('HARGA SATUAN'!$E$6,MATCH(RAB!C53,'HARGA SATUAN'!$C$7:$C$1492,0),0)),"",OFFSET('HARGA SATUAN'!$E$6,MATCH(RAB!C53,'HARGA SATUAN'!$C$7:$C$1492,0),0)))</f>
        <v>Bh</v>
      </c>
      <c r="F53" s="501">
        <f>F47*5.5</f>
        <v>11</v>
      </c>
      <c r="G53" s="360">
        <f ca="1">IF(ISERROR(OFFSET('HARGA SATUAN'!$I$6,MATCH(RAB!C53,'HARGA SATUAN'!$C$7:$C$1492,0),0)),0,OFFSET('HARGA SATUAN'!$I$6,MATCH(RAB!C53,'HARGA SATUAN'!$C$7:$C$1492,0),0))</f>
        <v>6100</v>
      </c>
      <c r="H53" s="361">
        <f t="shared" ca="1" si="32"/>
        <v>0</v>
      </c>
      <c r="I53" s="361">
        <f t="shared" ca="1" si="33"/>
        <v>67100</v>
      </c>
      <c r="J53" s="361">
        <f t="shared" ca="1" si="34"/>
        <v>0</v>
      </c>
      <c r="K53" s="362">
        <f t="shared" ca="1" si="35"/>
        <v>67100</v>
      </c>
    </row>
    <row r="54" spans="2:11">
      <c r="B54" s="508">
        <v>7</v>
      </c>
      <c r="C54" s="509" t="s">
        <v>35</v>
      </c>
      <c r="D54" s="358" t="str">
        <f ca="1">IF(ISERROR(OFFSET('HARGA SATUAN'!$D$6,MATCH(RAB!C54,'HARGA SATUAN'!$C$7:$C$1492,0),0)),"",OFFSET('HARGA SATUAN'!$D$6,MATCH(RAB!C54,'HARGA SATUAN'!$C$7:$C$1492,0),0))</f>
        <v>HDW</v>
      </c>
      <c r="E54" s="359" t="str">
        <f ca="1">IF(B54="+","Unit",IF(ISERROR(OFFSET('HARGA SATUAN'!$E$6,MATCH(RAB!C54,'HARGA SATUAN'!$C$7:$C$1492,0),0)),"",OFFSET('HARGA SATUAN'!$E$6,MATCH(RAB!C54,'HARGA SATUAN'!$C$7:$C$1492,0),0)))</f>
        <v>Bh</v>
      </c>
      <c r="F54" s="501">
        <f>F47*6</f>
        <v>12</v>
      </c>
      <c r="G54" s="360">
        <f ca="1">IF(ISERROR(OFFSET('HARGA SATUAN'!$I$6,MATCH(RAB!C54,'HARGA SATUAN'!$C$7:$C$1492,0),0)),0,OFFSET('HARGA SATUAN'!$I$6,MATCH(RAB!C54,'HARGA SATUAN'!$C$7:$C$1492,0),0))</f>
        <v>2300</v>
      </c>
      <c r="H54" s="361">
        <f t="shared" ca="1" si="32"/>
        <v>0</v>
      </c>
      <c r="I54" s="361">
        <f t="shared" ca="1" si="33"/>
        <v>27600</v>
      </c>
      <c r="J54" s="361">
        <f t="shared" ca="1" si="34"/>
        <v>0</v>
      </c>
      <c r="K54" s="362">
        <f t="shared" ca="1" si="35"/>
        <v>27600</v>
      </c>
    </row>
    <row r="55" spans="2:11">
      <c r="B55" s="508">
        <v>8</v>
      </c>
      <c r="C55" s="509" t="s">
        <v>1620</v>
      </c>
      <c r="D55" s="358" t="str">
        <f ca="1">IF(ISERROR(OFFSET('HARGA SATUAN'!$D$6,MATCH(RAB!C55,'HARGA SATUAN'!$C$7:$C$1492,0),0)),"",OFFSET('HARGA SATUAN'!$D$6,MATCH(RAB!C55,'HARGA SATUAN'!$C$7:$C$1492,0),0))</f>
        <v>HDW</v>
      </c>
      <c r="E55" s="359" t="str">
        <f ca="1">IF(B55="+","Unit",IF(ISERROR(OFFSET('HARGA SATUAN'!$E$6,MATCH(RAB!C55,'HARGA SATUAN'!$C$7:$C$1492,0),0)),"",OFFSET('HARGA SATUAN'!$E$6,MATCH(RAB!C55,'HARGA SATUAN'!$C$7:$C$1492,0),0)))</f>
        <v>Mtr</v>
      </c>
      <c r="F55" s="501">
        <f>F47*4.8</f>
        <v>9.6</v>
      </c>
      <c r="G55" s="360">
        <f ca="1">IF(ISERROR(OFFSET('HARGA SATUAN'!$I$6,MATCH(RAB!C55,'HARGA SATUAN'!$C$7:$C$1492,0),0)),0,OFFSET('HARGA SATUAN'!$I$6,MATCH(RAB!C55,'HARGA SATUAN'!$C$7:$C$1492,0),0))</f>
        <v>23310</v>
      </c>
      <c r="H55" s="361">
        <f t="shared" ca="1" si="32"/>
        <v>0</v>
      </c>
      <c r="I55" s="361">
        <f t="shared" ca="1" si="33"/>
        <v>223776</v>
      </c>
      <c r="J55" s="361">
        <f t="shared" ca="1" si="34"/>
        <v>0</v>
      </c>
      <c r="K55" s="362">
        <f t="shared" ca="1" si="35"/>
        <v>223776</v>
      </c>
    </row>
    <row r="56" spans="2:11">
      <c r="B56" s="508">
        <v>9</v>
      </c>
      <c r="C56" s="509" t="s">
        <v>736</v>
      </c>
      <c r="D56" s="358" t="str">
        <f ca="1">IF(ISERROR(OFFSET('HARGA SATUAN'!$D$6,MATCH(RAB!C56,'HARGA SATUAN'!$C$7:$C$1492,0),0)),"",OFFSET('HARGA SATUAN'!$D$6,MATCH(RAB!C56,'HARGA SATUAN'!$C$7:$C$1492,0),0))</f>
        <v>JASA</v>
      </c>
      <c r="E56" s="359" t="str">
        <f ca="1">IF(B56="+","Unit",IF(ISERROR(OFFSET('HARGA SATUAN'!$E$6,MATCH(RAB!C56,'HARGA SATUAN'!$C$7:$C$1492,0),0)),"",OFFSET('HARGA SATUAN'!$E$6,MATCH(RAB!C56,'HARGA SATUAN'!$C$7:$C$1492,0),0)))</f>
        <v>Unit</v>
      </c>
      <c r="F56" s="501">
        <f>F47*1</f>
        <v>2</v>
      </c>
      <c r="G56" s="360">
        <f ca="1">IF(ISERROR(OFFSET('HARGA SATUAN'!$I$6,MATCH(RAB!C56,'HARGA SATUAN'!$C$7:$C$1492,0),0)),0,OFFSET('HARGA SATUAN'!$I$6,MATCH(RAB!C56,'HARGA SATUAN'!$C$7:$C$1492,0),0))</f>
        <v>65400</v>
      </c>
      <c r="H56" s="361">
        <f t="shared" ca="1" si="32"/>
        <v>0</v>
      </c>
      <c r="I56" s="361">
        <f t="shared" ca="1" si="33"/>
        <v>0</v>
      </c>
      <c r="J56" s="361">
        <f t="shared" ca="1" si="34"/>
        <v>130800</v>
      </c>
      <c r="K56" s="362">
        <f t="shared" ca="1" si="35"/>
        <v>130800</v>
      </c>
    </row>
    <row r="57" spans="2:11">
      <c r="B57" s="508"/>
      <c r="C57" s="509"/>
      <c r="D57" s="358"/>
      <c r="E57" s="359"/>
      <c r="F57" s="501"/>
      <c r="G57" s="360"/>
      <c r="H57" s="361"/>
      <c r="I57" s="361"/>
      <c r="J57" s="361"/>
      <c r="K57" s="362"/>
    </row>
    <row r="58" spans="2:11">
      <c r="B58" s="367"/>
      <c r="C58" s="109"/>
      <c r="D58" s="358" t="str">
        <f ca="1">IF(ISERROR(OFFSET('HARGA SATUAN'!$D$6,MATCH(RAB!C58,'HARGA SATUAN'!$C$7:$C$1492,0),0)),"",OFFSET('HARGA SATUAN'!$D$6,MATCH(RAB!C58,'HARGA SATUAN'!$C$7:$C$1492,0),0))</f>
        <v/>
      </c>
      <c r="E58" s="359" t="str">
        <f ca="1">IF(B58="+","Unit",IF(ISERROR(OFFSET('HARGA SATUAN'!$E$6,MATCH(RAB!C58,'HARGA SATUAN'!$C$7:$C$1492,0),0)),"",OFFSET('HARGA SATUAN'!$E$6,MATCH(RAB!C58,'HARGA SATUAN'!$C$7:$C$1492,0),0)))</f>
        <v/>
      </c>
      <c r="F58" s="501"/>
      <c r="G58" s="360">
        <f ca="1">IF(ISERROR(OFFSET('HARGA SATUAN'!$I$6,MATCH(RAB!C58,'HARGA SATUAN'!$C$7:$C$1492,0),0)),0,OFFSET('HARGA SATUAN'!$I$6,MATCH(RAB!C58,'HARGA SATUAN'!$C$7:$C$1492,0),0))</f>
        <v>0</v>
      </c>
      <c r="H58" s="361">
        <f t="shared" ca="1" si="32"/>
        <v>0</v>
      </c>
      <c r="I58" s="361">
        <f t="shared" ca="1" si="33"/>
        <v>0</v>
      </c>
      <c r="J58" s="361">
        <f t="shared" ca="1" si="34"/>
        <v>0</v>
      </c>
      <c r="K58" s="362">
        <f t="shared" ca="1" si="35"/>
        <v>0</v>
      </c>
    </row>
    <row r="59" spans="2:11">
      <c r="B59" s="368"/>
      <c r="C59" s="369" t="s">
        <v>475</v>
      </c>
      <c r="D59" s="358" t="str">
        <f ca="1">IF(ISERROR(OFFSET('HARGA SATUAN'!$D$6,MATCH(RAB!C59,'HARGA SATUAN'!$C$7:$C$1492,0),0)),"",OFFSET('HARGA SATUAN'!$D$6,MATCH(RAB!C59,'HARGA SATUAN'!$C$7:$C$1492,0),0))</f>
        <v/>
      </c>
      <c r="E59" s="359" t="str">
        <f ca="1">IF(B59="+","Unit",IF(ISERROR(OFFSET('HARGA SATUAN'!$E$6,MATCH(RAB!C59,'HARGA SATUAN'!$C$7:$C$1492,0),0)),"",OFFSET('HARGA SATUAN'!$E$6,MATCH(RAB!C59,'HARGA SATUAN'!$C$7:$C$1492,0),0)))</f>
        <v/>
      </c>
      <c r="F59" s="472"/>
      <c r="G59" s="360">
        <f ca="1">IF(ISERROR(OFFSET('HARGA SATUAN'!$I$6,MATCH(RAB!C59,'HARGA SATUAN'!$C$7:$C$1492,0),0)),0,OFFSET('HARGA SATUAN'!$I$6,MATCH(RAB!C59,'HARGA SATUAN'!$C$7:$C$1492,0),0))</f>
        <v>0</v>
      </c>
      <c r="H59" s="361">
        <f t="shared" ref="H59" ca="1" si="36">IF(OR(D59="MDU",D59="MDU-KD"),(IF($O$3="RAB NON MDU","PLN KD",G59*F59)),0)</f>
        <v>0</v>
      </c>
      <c r="I59" s="361">
        <f t="shared" ref="I59" ca="1" si="37">IF(D59="HDW",G59*F59,0)</f>
        <v>0</v>
      </c>
      <c r="J59" s="361">
        <f t="shared" ref="J59" ca="1" si="38">IF(D59="JASA",G59*F59,0)</f>
        <v>0</v>
      </c>
      <c r="K59" s="362">
        <f t="shared" ref="K59" ca="1" si="39">SUM(H59:J59)</f>
        <v>0</v>
      </c>
    </row>
    <row r="60" spans="2:11">
      <c r="B60" s="371">
        <v>1</v>
      </c>
      <c r="C60" s="372" t="s">
        <v>1091</v>
      </c>
      <c r="D60" s="373" t="str">
        <f ca="1">IF(ISERROR(OFFSET('HARGA SATUAN'!$D$6,MATCH(RAB!C60,'HARGA SATUAN'!$C$7:$C$1492,0),0)),"",OFFSET('HARGA SATUAN'!$D$6,MATCH(RAB!C60,'HARGA SATUAN'!$C$7:$C$1492,0),0))</f>
        <v>JASA</v>
      </c>
      <c r="E60" s="374" t="str">
        <f ca="1">IF(ISERROR(OFFSET('HARGA SATUAN'!$E$6,MATCH(RAB!C60,'HARGA SATUAN'!$C$7:$C$1492,0),0)),"",OFFSET('HARGA SATUAN'!$E$6,MATCH(RAB!C60,'HARGA SATUAN'!$C$7:$C$1492,0),0))</f>
        <v>Lot</v>
      </c>
      <c r="F60" s="375">
        <v>1</v>
      </c>
      <c r="G60" s="376">
        <f ca="1">IF(ISERROR(OFFSET('HARGA SATUAN'!$I$6,MATCH(RAB!C60,'HARGA SATUAN'!$C$7:$C$1492,0),0)),0,OFFSET('HARGA SATUAN'!$I$6,MATCH(RAB!C60,'HARGA SATUAN'!$C$7:$C$1492,0),0))</f>
        <v>2.5000000000000001E-2</v>
      </c>
      <c r="H60" s="377"/>
      <c r="I60" s="377"/>
      <c r="J60" s="377">
        <f ca="1">2.5%*(SUM(K14:K59))</f>
        <v>1599250.75</v>
      </c>
      <c r="K60" s="378">
        <f ca="1">SUM(H60:J60)</f>
        <v>1599250.75</v>
      </c>
    </row>
    <row r="61" spans="2:11">
      <c r="B61" s="379"/>
      <c r="C61" s="380"/>
      <c r="D61" s="358" t="str">
        <f ca="1">IF(ISERROR(OFFSET('HARGA SATUAN'!$D$6,MATCH(RAB!C61,'HARGA SATUAN'!$C$7:$C$1492,0),0)),"",OFFSET('HARGA SATUAN'!$D$6,MATCH(RAB!C61,'HARGA SATUAN'!$C$7:$C$1492,0),0))</f>
        <v/>
      </c>
      <c r="E61" s="359" t="str">
        <f ca="1">IF(ISERROR(OFFSET('HARGA SATUAN'!$E$6,MATCH(RAB!C61,'HARGA SATUAN'!$C$7:$C$1492,0),0)),"",OFFSET('HARGA SATUAN'!$E$6,MATCH(RAB!C61,'HARGA SATUAN'!$C$7:$C$1492,0),0))</f>
        <v/>
      </c>
      <c r="F61" s="370"/>
      <c r="G61" s="360" t="str">
        <f ca="1">IF(ISERROR(OFFSET('HARGA SATUAN'!$I$6,MATCH(RAB!C61,'HARGA SATUAN'!$C$7:$C$1492,0),0)),"",OFFSET('HARGA SATUAN'!$I$6,MATCH(RAB!C61,'HARGA SATUAN'!$C$7:$C$1492,0),0))</f>
        <v/>
      </c>
      <c r="H61" s="361">
        <f ca="1">IF(OR(D61="MDU",D61="MDU-KD"),IF(G61="PLN",0,G61*F61),0)</f>
        <v>0</v>
      </c>
      <c r="I61" s="361">
        <f ca="1">IF(D61="HDW",IF(G61="PLN",0,G61*F61),0)</f>
        <v>0</v>
      </c>
      <c r="J61" s="361">
        <f ca="1">IF(D61="JASA",IF(G61="PLN",0,G61*F61),0)</f>
        <v>0</v>
      </c>
      <c r="K61" s="362">
        <f ca="1">SUM(H61:J61)</f>
        <v>0</v>
      </c>
    </row>
    <row r="62" spans="2:11" ht="15.75" thickBot="1">
      <c r="B62" s="381"/>
      <c r="C62" s="382"/>
      <c r="D62" s="383"/>
      <c r="E62" s="384"/>
      <c r="F62" s="384"/>
      <c r="G62" s="384"/>
      <c r="H62" s="385"/>
      <c r="I62" s="385"/>
      <c r="J62" s="385"/>
      <c r="K62" s="386"/>
    </row>
    <row r="63" spans="2:11">
      <c r="B63" s="387"/>
      <c r="C63" s="612" t="s">
        <v>1008</v>
      </c>
      <c r="D63" s="612"/>
      <c r="E63" s="612"/>
      <c r="F63" s="612"/>
      <c r="G63" s="388" t="s">
        <v>9</v>
      </c>
      <c r="H63" s="389">
        <f ca="1">SUM(H14:H61)</f>
        <v>52599750</v>
      </c>
      <c r="I63" s="389">
        <f ca="1">SUM(I14:I61)</f>
        <v>9950280</v>
      </c>
      <c r="J63" s="389">
        <f ca="1">SUM(J14:J61)</f>
        <v>3019250.75</v>
      </c>
      <c r="K63" s="389">
        <f ca="1">SUM(K14:K61)</f>
        <v>65569280.75</v>
      </c>
    </row>
    <row r="64" spans="2:11">
      <c r="B64" s="390"/>
      <c r="C64" s="629" t="s">
        <v>1457</v>
      </c>
      <c r="D64" s="629"/>
      <c r="E64" s="629"/>
      <c r="F64" s="629"/>
      <c r="G64" s="391" t="s">
        <v>9</v>
      </c>
      <c r="H64" s="392">
        <f ca="1">H63*0.11</f>
        <v>5785972.5</v>
      </c>
      <c r="I64" s="392">
        <f ca="1">I63*0.11</f>
        <v>1094530.8</v>
      </c>
      <c r="J64" s="392">
        <f ca="1">J63*0.11</f>
        <v>332117.58250000002</v>
      </c>
      <c r="K64" s="392">
        <f ca="1">K63*0.11</f>
        <v>7212620.8825000003</v>
      </c>
    </row>
    <row r="65" spans="2:13" ht="15.75" thickBot="1">
      <c r="B65" s="390"/>
      <c r="C65" s="626" t="s">
        <v>463</v>
      </c>
      <c r="D65" s="626"/>
      <c r="E65" s="626"/>
      <c r="F65" s="626"/>
      <c r="G65" s="393" t="s">
        <v>9</v>
      </c>
      <c r="H65" s="394">
        <f ca="1">SUM(H63:H64)</f>
        <v>58385722.5</v>
      </c>
      <c r="I65" s="394">
        <f ca="1">SUM(I63:I64)</f>
        <v>11044810.800000001</v>
      </c>
      <c r="J65" s="393">
        <f ca="1">SUM(J63:J64)</f>
        <v>3351368.3325</v>
      </c>
      <c r="K65" s="393">
        <f ca="1">SUM(K63:K64)</f>
        <v>72781901.632499993</v>
      </c>
      <c r="M65" s="477"/>
    </row>
    <row r="66" spans="2:13">
      <c r="B66" s="630" t="str">
        <f ca="1">"Terbilang : "&amp;PROPER(IF(K65=0,"nol",IF(K65&lt;0,"minus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IF(--MID(TEXT(ABS(K65),"000000000000000"),1,3)=0,"",MID(TEXT(ABS(K65),"000000000000000"),1,1)&amp;" ratus "&amp;MID(TEXT(ABS(K65),"000000000000000"),2,1)&amp;" puluh "&amp;MID(TEXT(ABS(K65),"000000000000000"),3,1)&amp;" trilyun ")&amp; IF(--MID(TEXT(ABS(K65),"000000000000000"),4,3)=0,"",MID(TEXT(ABS(K65),"000000000000000"),4,1)&amp;" ratus "&amp;MID(TEXT(ABS(K65),"000000000000000"),5,1)&amp;" puluh "&amp;MID(TEXT(ABS(K65),"000000000000000"),6,1)&amp;" milyar ")&amp; IF(--MID(TEXT(ABS(K65),"000000000000000"),7,3)=0,"",MID(TEXT(ABS(K65),"000000000000000"),7,1)&amp;" ratus "&amp;MID(TEXT(ABS(K65),"000000000000000"),8,1)&amp;" puluh "&amp;MID(TEXT(ABS(K65),"000000000000000"),9,1)&amp;" juta ")&amp; IF(--MID(TEXT(ABS(K65),"000000000000000"),10,3)=0,"",IF(--MID(TEXT(ABS(K65),"000000000000000"),10,3)=1,"*",MID(TEXT(ABS(K65),"000000000000000"),10,1)&amp;" ratus "&amp;MID(TEXT(ABS(K65),"000000000000000"),11,1)&amp;" puluh ")&amp;MID(TEXT(ABS(K65),"000000000000000"),12,1)&amp;" ribu ")&amp; IF(--MID(TEXT(ABS(K65),"000000000000000"),13,3)=0,"",MID(TEXT(ABS(K65),"000000000000000"),13,1)&amp;" ratus "&amp;MID(TEXT(ABS(K65),"000000000000000"),14,1)&amp;" puluh "&amp;MID(TEXT(ABS(K65),"000000000000000"),15,1)),1,"satu"),2,"dua"),3,"tiga"),4,"empat"),5,"lima"),6,"enam"),7,"tujuh"),8,"delapan"),9,"sembilan"),"0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Tujuh Puluh Dua Juta Tujuh Ratus Delapan Puluh Satu Ribu Sembilan Ratus Dua Rupiah</v>
      </c>
      <c r="C66" s="631"/>
      <c r="D66" s="631"/>
      <c r="E66" s="631"/>
      <c r="F66" s="631"/>
      <c r="G66" s="631"/>
      <c r="H66" s="631"/>
      <c r="I66" s="631"/>
      <c r="J66" s="631"/>
      <c r="K66" s="632"/>
      <c r="M66" s="507"/>
    </row>
    <row r="67" spans="2:13">
      <c r="B67" s="633"/>
      <c r="C67" s="634"/>
      <c r="D67" s="634"/>
      <c r="E67" s="634"/>
      <c r="F67" s="634"/>
      <c r="G67" s="634"/>
      <c r="H67" s="634"/>
      <c r="I67" s="634"/>
      <c r="J67" s="634"/>
      <c r="K67" s="635"/>
    </row>
    <row r="68" spans="2:13" ht="15.75" thickBot="1">
      <c r="B68" s="395" t="str">
        <f>"Harga yang dipakai adalah "&amp;'HARGA SATUAN'!I5&amp;""</f>
        <v>Harga yang dipakai adalah RAB HSS 2023</v>
      </c>
      <c r="C68" s="396"/>
      <c r="D68" s="397"/>
      <c r="E68" s="397"/>
      <c r="F68" s="397"/>
      <c r="G68" s="398"/>
      <c r="H68" s="398"/>
      <c r="I68" s="398"/>
      <c r="J68" s="398"/>
      <c r="K68" s="399"/>
    </row>
    <row r="69" spans="2:13">
      <c r="C69" s="400"/>
      <c r="E69" s="402"/>
      <c r="F69" s="402"/>
      <c r="G69" s="402"/>
    </row>
    <row r="70" spans="2:13">
      <c r="C70" s="337"/>
      <c r="E70" s="402"/>
      <c r="F70" s="402"/>
      <c r="G70" s="402"/>
      <c r="H70" s="636"/>
      <c r="I70" s="636"/>
      <c r="J70" s="637"/>
      <c r="K70" s="637"/>
    </row>
    <row r="71" spans="2:13">
      <c r="C71" s="337"/>
      <c r="E71" s="402"/>
      <c r="F71" s="402"/>
      <c r="G71" s="402"/>
      <c r="H71" s="403"/>
      <c r="I71" s="625" t="s">
        <v>1622</v>
      </c>
      <c r="J71" s="625"/>
      <c r="K71" s="625"/>
    </row>
    <row r="72" spans="2:13">
      <c r="C72" s="337"/>
      <c r="E72" s="402"/>
      <c r="F72" s="402"/>
      <c r="G72" s="402"/>
      <c r="H72" s="403"/>
      <c r="I72" s="625" t="s">
        <v>1609</v>
      </c>
      <c r="J72" s="625"/>
      <c r="K72" s="625"/>
    </row>
    <row r="73" spans="2:13">
      <c r="C73" s="337"/>
      <c r="E73" s="402"/>
      <c r="F73" s="402"/>
      <c r="G73" s="402"/>
      <c r="H73" s="404"/>
      <c r="I73" s="405"/>
      <c r="J73" s="405"/>
      <c r="K73" s="405"/>
    </row>
    <row r="74" spans="2:13">
      <c r="C74" s="337"/>
      <c r="E74" s="402"/>
      <c r="F74" s="402"/>
      <c r="G74" s="402"/>
      <c r="H74" s="404"/>
      <c r="I74" s="404"/>
      <c r="J74" s="404"/>
      <c r="K74" s="404"/>
    </row>
    <row r="75" spans="2:13">
      <c r="C75" s="337"/>
      <c r="E75" s="402"/>
      <c r="F75" s="402"/>
      <c r="G75" s="402"/>
      <c r="H75" s="404"/>
      <c r="I75" s="404"/>
      <c r="J75" s="404"/>
      <c r="K75" s="404"/>
    </row>
    <row r="76" spans="2:13">
      <c r="C76" s="337"/>
      <c r="E76" s="402"/>
      <c r="F76" s="402"/>
      <c r="G76" s="402"/>
      <c r="H76" s="404"/>
      <c r="I76" s="404"/>
      <c r="J76" s="404"/>
      <c r="K76" s="404"/>
    </row>
    <row r="77" spans="2:13">
      <c r="C77" s="337"/>
      <c r="E77" s="402"/>
      <c r="F77" s="402"/>
      <c r="G77" s="402"/>
      <c r="H77" s="406"/>
      <c r="I77" s="625" t="s">
        <v>1611</v>
      </c>
      <c r="J77" s="625"/>
      <c r="K77" s="625"/>
    </row>
    <row r="78" spans="2:13">
      <c r="C78" s="400"/>
      <c r="E78" s="402"/>
      <c r="F78" s="402"/>
      <c r="G78" s="402"/>
      <c r="H78" s="404"/>
      <c r="I78" s="404"/>
      <c r="J78" s="404"/>
      <c r="K78" s="404"/>
    </row>
    <row r="79" spans="2:13">
      <c r="C79" s="400"/>
      <c r="E79" s="402"/>
      <c r="F79" s="402"/>
      <c r="G79" s="402"/>
      <c r="H79" s="404"/>
      <c r="I79" s="404"/>
      <c r="J79" s="404"/>
      <c r="K79" s="404"/>
    </row>
    <row r="80" spans="2:13">
      <c r="C80" s="400"/>
      <c r="E80" s="402"/>
      <c r="F80" s="402"/>
      <c r="G80" s="402"/>
      <c r="H80" s="404"/>
      <c r="I80" s="404"/>
      <c r="J80" s="404"/>
      <c r="K80" s="404"/>
    </row>
  </sheetData>
  <sheetProtection sort="0" autoFilter="0"/>
  <protectedRanges>
    <protectedRange sqref="B58" name="Range1_1"/>
    <protectedRange sqref="F14" name="Range1_1_2_2"/>
    <protectedRange sqref="C58" name="Range1_1_3_12"/>
    <protectedRange sqref="B17:B22" name="Range1_1_4"/>
    <protectedRange sqref="B15:C16 B24:C32 B46:C46 B33 B34:C45" name="Range1_6_2"/>
    <protectedRange sqref="C17 C22 C19:C20" name="Range1_3"/>
    <protectedRange sqref="F47:F58 F16:F46" name="Range1_1_3_1_1"/>
    <protectedRange sqref="F15" name="Range1_1_2_2_3_2"/>
    <protectedRange sqref="B47:B57" name="Range1_6_2_2"/>
    <protectedRange sqref="C57" name="Range1_6_2_2_2_1"/>
    <protectedRange sqref="C47:C56" name="Range1_1_3_2"/>
    <protectedRange sqref="C33" name="Range1_1_3_5"/>
    <protectedRange sqref="C18" name="Range1_1_3"/>
    <protectedRange sqref="C21" name="Range1_1_3_1"/>
  </protectedRanges>
  <mergeCells count="22">
    <mergeCell ref="I72:K72"/>
    <mergeCell ref="I77:K77"/>
    <mergeCell ref="C65:F65"/>
    <mergeCell ref="G6:K6"/>
    <mergeCell ref="I71:K71"/>
    <mergeCell ref="C64:F64"/>
    <mergeCell ref="B66:K67"/>
    <mergeCell ref="H70:K70"/>
    <mergeCell ref="H11:K11"/>
    <mergeCell ref="H12:H13"/>
    <mergeCell ref="J12:J13"/>
    <mergeCell ref="K12:K13"/>
    <mergeCell ref="O3:P4"/>
    <mergeCell ref="B4:K4"/>
    <mergeCell ref="C63:F63"/>
    <mergeCell ref="B11:B13"/>
    <mergeCell ref="C11:C13"/>
    <mergeCell ref="D11:D13"/>
    <mergeCell ref="E11:E13"/>
    <mergeCell ref="F11:F13"/>
    <mergeCell ref="G11:G13"/>
    <mergeCell ref="I12:I13"/>
  </mergeCells>
  <phoneticPr fontId="135" type="noConversion"/>
  <conditionalFormatting sqref="E59:K59 F25:F46 G15:K58 E15:E58">
    <cfRule type="cellIs" dxfId="15" priority="105" stopIfTrue="1" operator="equal">
      <formula>0</formula>
    </cfRule>
  </conditionalFormatting>
  <conditionalFormatting sqref="C58">
    <cfRule type="cellIs" dxfId="14" priority="124" operator="equal">
      <formula>0</formula>
    </cfRule>
  </conditionalFormatting>
  <conditionalFormatting sqref="E1:E3 G1:G13 E5:E13 H12:I12 O13 S14:V14 E60:G60 H60:K62 E61:H61 E62:F62">
    <cfRule type="cellIs" dxfId="13" priority="1106" stopIfTrue="1" operator="equal">
      <formula>0</formula>
    </cfRule>
  </conditionalFormatting>
  <conditionalFormatting sqref="E14:K14">
    <cfRule type="cellIs" dxfId="12" priority="74" stopIfTrue="1" operator="equal">
      <formula>0</formula>
    </cfRule>
  </conditionalFormatting>
  <conditionalFormatting sqref="G61:G65527 E66:E65527">
    <cfRule type="cellIs" dxfId="11" priority="240" stopIfTrue="1" operator="equal">
      <formula>0</formula>
    </cfRule>
  </conditionalFormatting>
  <conditionalFormatting sqref="F16">
    <cfRule type="cellIs" dxfId="10" priority="61" stopIfTrue="1" operator="equal">
      <formula>0</formula>
    </cfRule>
  </conditionalFormatting>
  <conditionalFormatting sqref="F17:F23">
    <cfRule type="cellIs" dxfId="9" priority="60" stopIfTrue="1" operator="equal">
      <formula>0</formula>
    </cfRule>
  </conditionalFormatting>
  <conditionalFormatting sqref="F15">
    <cfRule type="cellIs" dxfId="8" priority="58" stopIfTrue="1" operator="equal">
      <formula>0</formula>
    </cfRule>
  </conditionalFormatting>
  <conditionalFormatting sqref="F24">
    <cfRule type="cellIs" dxfId="7" priority="42" stopIfTrue="1" operator="equal">
      <formula>0</formula>
    </cfRule>
  </conditionalFormatting>
  <conditionalFormatting sqref="F57:F58">
    <cfRule type="cellIs" dxfId="6" priority="37" stopIfTrue="1" operator="equal">
      <formula>0</formula>
    </cfRule>
  </conditionalFormatting>
  <conditionalFormatting sqref="C30">
    <cfRule type="cellIs" dxfId="5" priority="26" operator="equal">
      <formula>0</formula>
    </cfRule>
  </conditionalFormatting>
  <conditionalFormatting sqref="F47:F56">
    <cfRule type="cellIs" dxfId="4" priority="20" stopIfTrue="1" operator="equal">
      <formula>0</formula>
    </cfRule>
  </conditionalFormatting>
  <conditionalFormatting sqref="C33">
    <cfRule type="cellIs" dxfId="3" priority="11" operator="equal">
      <formula>0</formula>
    </cfRule>
  </conditionalFormatting>
  <conditionalFormatting sqref="C18">
    <cfRule type="cellIs" dxfId="1" priority="2" operator="equal">
      <formula>0</formula>
    </cfRule>
  </conditionalFormatting>
  <conditionalFormatting sqref="C21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C27:C29 F15:F16 H14:K62 F24:F59"/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</dataValidations>
  <printOptions horizontalCentered="1"/>
  <pageMargins left="0.27559055118110198" right="0.3" top="0.31496062992126" bottom="0.59055118110236204" header="0.31496062992126" footer="0.31496062992126"/>
  <pageSetup paperSize="9" scale="53" fitToHeight="30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MIFTAKHUL HUDA</cp:lastModifiedBy>
  <cp:lastPrinted>2024-02-29T03:37:51Z</cp:lastPrinted>
  <dcterms:created xsi:type="dcterms:W3CDTF">2011-02-06T11:57:38Z</dcterms:created>
  <dcterms:modified xsi:type="dcterms:W3CDTF">2024-04-18T05:43:00Z</dcterms:modified>
</cp:coreProperties>
</file>