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B. BP KURANG DR INVESTASI (PP KURANG DR 5 TH)\SEPT\CV NURA JAYA\"/>
    </mc:Choice>
  </mc:AlternateContent>
  <xr:revisionPtr revIDLastSave="0" documentId="8_{8CECEBA6-4BBB-488E-9147-6092D7A3A6FD}" xr6:coauthVersionLast="47" xr6:coauthVersionMax="47" xr10:uidLastSave="{00000000-0000-0000-0000-000000000000}"/>
  <bookViews>
    <workbookView xWindow="-120" yWindow="-120" windowWidth="24240" windowHeight="131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43" i="11"/>
  <c r="J43" i="11" s="1"/>
  <c r="E43" i="11"/>
  <c r="G43" i="11"/>
  <c r="D44" i="11"/>
  <c r="I44" i="11" s="1"/>
  <c r="E44" i="11"/>
  <c r="D45" i="11"/>
  <c r="I45" i="11" s="1"/>
  <c r="E45" i="11"/>
  <c r="D46" i="11"/>
  <c r="H46" i="11" s="1"/>
  <c r="E46" i="11"/>
  <c r="D47" i="11"/>
  <c r="H47" i="11" s="1"/>
  <c r="E47" i="11"/>
  <c r="D48" i="11"/>
  <c r="H48" i="11" s="1"/>
  <c r="E48" i="11"/>
  <c r="D49" i="11"/>
  <c r="H49" i="11" s="1"/>
  <c r="E49" i="11"/>
  <c r="D50" i="11"/>
  <c r="H50" i="11" s="1"/>
  <c r="E50" i="11"/>
  <c r="D51" i="11"/>
  <c r="J51" i="11" s="1"/>
  <c r="E51" i="11"/>
  <c r="D52" i="11"/>
  <c r="J52" i="11" s="1"/>
  <c r="E52" i="11"/>
  <c r="D53" i="11"/>
  <c r="J53" i="11" s="1"/>
  <c r="E53" i="11"/>
  <c r="D54" i="11"/>
  <c r="J54" i="11" s="1"/>
  <c r="E54" i="11"/>
  <c r="D55" i="11"/>
  <c r="J55" i="11" s="1"/>
  <c r="E55" i="11"/>
  <c r="D56" i="11"/>
  <c r="J56" i="11" s="1"/>
  <c r="E56" i="11"/>
  <c r="D57" i="11"/>
  <c r="E57" i="11"/>
  <c r="D58" i="11"/>
  <c r="H58" i="11" s="1"/>
  <c r="E58" i="11"/>
  <c r="G58" i="11"/>
  <c r="F66" i="11"/>
  <c r="D126" i="11"/>
  <c r="J126" i="11" s="1"/>
  <c r="E126" i="11"/>
  <c r="D127" i="11"/>
  <c r="E127" i="11"/>
  <c r="D128" i="11"/>
  <c r="H128" i="11" s="1"/>
  <c r="E128" i="11"/>
  <c r="D129" i="11"/>
  <c r="E129" i="11"/>
  <c r="D130" i="11"/>
  <c r="J130" i="11" s="1"/>
  <c r="E130" i="11"/>
  <c r="D131" i="11"/>
  <c r="E131" i="11"/>
  <c r="D132" i="11"/>
  <c r="H132" i="11" s="1"/>
  <c r="E132" i="11"/>
  <c r="G132" i="11"/>
  <c r="D133" i="11"/>
  <c r="H133" i="11" s="1"/>
  <c r="E133" i="11"/>
  <c r="G133" i="11"/>
  <c r="D134" i="11"/>
  <c r="J134" i="11" s="1"/>
  <c r="E134" i="11"/>
  <c r="G134" i="11"/>
  <c r="F87" i="11"/>
  <c r="F81" i="11"/>
  <c r="I43" i="11" l="1"/>
  <c r="H56" i="11"/>
  <c r="H55" i="11"/>
  <c r="H54" i="11"/>
  <c r="H53" i="11"/>
  <c r="H52" i="11"/>
  <c r="H51" i="11"/>
  <c r="H43" i="11"/>
  <c r="H57" i="11"/>
  <c r="I57" i="11"/>
  <c r="J58" i="11"/>
  <c r="I58" i="11"/>
  <c r="J50" i="11"/>
  <c r="J49" i="11"/>
  <c r="J48" i="11"/>
  <c r="J47" i="11"/>
  <c r="J46" i="11"/>
  <c r="J45" i="11"/>
  <c r="J44" i="11"/>
  <c r="J132" i="11"/>
  <c r="I132" i="11"/>
  <c r="H126" i="11"/>
  <c r="I134" i="11"/>
  <c r="J133" i="11"/>
  <c r="I129" i="11"/>
  <c r="J128" i="11"/>
  <c r="H134" i="11"/>
  <c r="I131" i="11"/>
  <c r="I133" i="11"/>
  <c r="H129" i="11"/>
  <c r="H130" i="11"/>
  <c r="I127" i="11"/>
  <c r="H131" i="11"/>
  <c r="H127" i="11"/>
  <c r="K43" i="11" l="1"/>
  <c r="K58" i="11"/>
  <c r="K133" i="11"/>
  <c r="K134" i="11"/>
  <c r="K132" i="11"/>
  <c r="G6" i="11" l="1"/>
  <c r="F91" i="11"/>
  <c r="F90" i="11"/>
  <c r="F89" i="11"/>
  <c r="F88" i="11"/>
  <c r="F85" i="11"/>
  <c r="F84" i="11"/>
  <c r="F83" i="11"/>
  <c r="F82" i="11"/>
  <c r="F79" i="11"/>
  <c r="F78" i="11"/>
  <c r="F77" i="11"/>
  <c r="F76" i="11"/>
  <c r="F75" i="11"/>
  <c r="F74" i="11"/>
  <c r="G70" i="11"/>
  <c r="G71" i="11"/>
  <c r="G72" i="11"/>
  <c r="G73" i="11"/>
  <c r="G80" i="11"/>
  <c r="G81" i="11"/>
  <c r="G87" i="11"/>
  <c r="G93" i="11"/>
  <c r="G94" i="11"/>
  <c r="D70" i="11"/>
  <c r="H70" i="11" s="1"/>
  <c r="E70" i="11"/>
  <c r="D71" i="11"/>
  <c r="J71" i="11" s="1"/>
  <c r="E71" i="11"/>
  <c r="D72" i="11"/>
  <c r="I72" i="11" s="1"/>
  <c r="E72" i="11"/>
  <c r="D73" i="11"/>
  <c r="H73" i="11" s="1"/>
  <c r="E73" i="11"/>
  <c r="D74" i="11"/>
  <c r="H74" i="11" s="1"/>
  <c r="E74" i="11"/>
  <c r="D75" i="11"/>
  <c r="J75" i="11" s="1"/>
  <c r="E75" i="11"/>
  <c r="D76" i="11"/>
  <c r="E76" i="11"/>
  <c r="D77" i="11"/>
  <c r="H77" i="11" s="1"/>
  <c r="E77" i="11"/>
  <c r="D78" i="11"/>
  <c r="H78" i="11" s="1"/>
  <c r="E78" i="11"/>
  <c r="D79" i="11"/>
  <c r="E79" i="11"/>
  <c r="D80" i="11"/>
  <c r="I80" i="11" s="1"/>
  <c r="E80" i="11"/>
  <c r="D81" i="11"/>
  <c r="H81" i="11" s="1"/>
  <c r="E81" i="11"/>
  <c r="D82" i="11"/>
  <c r="H82" i="11" s="1"/>
  <c r="E82" i="11"/>
  <c r="D83" i="11"/>
  <c r="J83" i="11" s="1"/>
  <c r="E83" i="11"/>
  <c r="D84" i="11"/>
  <c r="E84" i="11"/>
  <c r="D85" i="11"/>
  <c r="H85" i="11" s="1"/>
  <c r="E85" i="11"/>
  <c r="D87" i="11"/>
  <c r="H87" i="11" s="1"/>
  <c r="E87" i="11"/>
  <c r="D88" i="11"/>
  <c r="J88" i="11" s="1"/>
  <c r="E88" i="11"/>
  <c r="D89" i="11"/>
  <c r="E89" i="11"/>
  <c r="D90" i="11"/>
  <c r="H90" i="11" s="1"/>
  <c r="E90" i="11"/>
  <c r="D91" i="11"/>
  <c r="H91" i="11" s="1"/>
  <c r="E91" i="11"/>
  <c r="D93" i="11"/>
  <c r="J93" i="11" s="1"/>
  <c r="E93" i="11"/>
  <c r="D94" i="11"/>
  <c r="I94" i="11" s="1"/>
  <c r="E94" i="11"/>
  <c r="F156" i="11"/>
  <c r="F155" i="11"/>
  <c r="F154" i="11"/>
  <c r="F153" i="11"/>
  <c r="F152" i="11"/>
  <c r="F149" i="11"/>
  <c r="F148" i="11"/>
  <c r="F147" i="11"/>
  <c r="F146" i="11"/>
  <c r="F145" i="11"/>
  <c r="F144" i="11"/>
  <c r="F143" i="11"/>
  <c r="F140" i="11"/>
  <c r="F138" i="11"/>
  <c r="F137" i="11"/>
  <c r="F136" i="11"/>
  <c r="G125" i="11"/>
  <c r="G135" i="11"/>
  <c r="G141" i="11"/>
  <c r="G142" i="11"/>
  <c r="G151" i="11"/>
  <c r="G157" i="11"/>
  <c r="G158" i="11"/>
  <c r="G159" i="11"/>
  <c r="D125" i="11"/>
  <c r="H125" i="11" s="1"/>
  <c r="E125" i="11"/>
  <c r="D135" i="11"/>
  <c r="H135" i="11" s="1"/>
  <c r="E135" i="11"/>
  <c r="D136" i="11"/>
  <c r="E136" i="11"/>
  <c r="D137" i="11"/>
  <c r="J137" i="11" s="1"/>
  <c r="E137" i="11"/>
  <c r="D138" i="11"/>
  <c r="E138" i="11"/>
  <c r="D139" i="11"/>
  <c r="E139" i="11"/>
  <c r="D140" i="11"/>
  <c r="H140" i="11" s="1"/>
  <c r="E140" i="11"/>
  <c r="D141" i="11"/>
  <c r="I141" i="11" s="1"/>
  <c r="E141" i="11"/>
  <c r="D142" i="11"/>
  <c r="H142" i="11" s="1"/>
  <c r="E142" i="11"/>
  <c r="D143" i="11"/>
  <c r="H143" i="11" s="1"/>
  <c r="E143" i="11"/>
  <c r="D144" i="11"/>
  <c r="J144" i="11" s="1"/>
  <c r="E144" i="11"/>
  <c r="D145" i="11"/>
  <c r="E145" i="11"/>
  <c r="D146" i="11"/>
  <c r="H146" i="11" s="1"/>
  <c r="E146" i="11"/>
  <c r="D147" i="11"/>
  <c r="H147" i="11" s="1"/>
  <c r="E147" i="11"/>
  <c r="D148" i="11"/>
  <c r="J148" i="11" s="1"/>
  <c r="E148" i="11"/>
  <c r="D149" i="11"/>
  <c r="E149" i="11"/>
  <c r="D151" i="11"/>
  <c r="H151" i="11" s="1"/>
  <c r="E151" i="11"/>
  <c r="D152" i="11"/>
  <c r="H152" i="11" s="1"/>
  <c r="E152" i="11"/>
  <c r="D153" i="11"/>
  <c r="J153" i="11" s="1"/>
  <c r="E153" i="11"/>
  <c r="D154" i="11"/>
  <c r="E154" i="11"/>
  <c r="D155" i="11"/>
  <c r="H155" i="11" s="1"/>
  <c r="E155" i="11"/>
  <c r="D156" i="11"/>
  <c r="H156" i="11" s="1"/>
  <c r="E156" i="11"/>
  <c r="D157" i="11"/>
  <c r="J157" i="11" s="1"/>
  <c r="E157" i="11"/>
  <c r="F124" i="11"/>
  <c r="F123" i="11"/>
  <c r="F122" i="11"/>
  <c r="F121" i="11"/>
  <c r="F120" i="11"/>
  <c r="F119" i="11"/>
  <c r="F118" i="11"/>
  <c r="F117" i="11"/>
  <c r="F116" i="11"/>
  <c r="D95" i="11"/>
  <c r="J95" i="11" s="1"/>
  <c r="E95" i="11"/>
  <c r="G95" i="11"/>
  <c r="D96" i="11"/>
  <c r="E96" i="11"/>
  <c r="D97" i="11"/>
  <c r="H97" i="11" s="1"/>
  <c r="E97" i="11"/>
  <c r="G97" i="11"/>
  <c r="D98" i="11"/>
  <c r="J98" i="11" s="1"/>
  <c r="E98" i="11"/>
  <c r="D99" i="11"/>
  <c r="J99" i="11" s="1"/>
  <c r="E99" i="11"/>
  <c r="G99" i="11"/>
  <c r="D100" i="11"/>
  <c r="I100" i="11" s="1"/>
  <c r="E100" i="11"/>
  <c r="D101" i="11"/>
  <c r="I101" i="11" s="1"/>
  <c r="E101" i="11"/>
  <c r="D102" i="11"/>
  <c r="H102" i="11" s="1"/>
  <c r="E102" i="11"/>
  <c r="D103" i="11"/>
  <c r="J103" i="11" s="1"/>
  <c r="E103" i="11"/>
  <c r="G103" i="11"/>
  <c r="D104" i="11"/>
  <c r="J104" i="11" s="1"/>
  <c r="E104" i="11"/>
  <c r="D105" i="11"/>
  <c r="H105" i="11" s="1"/>
  <c r="E105" i="11"/>
  <c r="D106" i="11"/>
  <c r="H106" i="11" s="1"/>
  <c r="E106" i="11"/>
  <c r="D107" i="11"/>
  <c r="J107" i="11" s="1"/>
  <c r="E107" i="11"/>
  <c r="D108" i="11"/>
  <c r="J108" i="11" s="1"/>
  <c r="E108" i="11"/>
  <c r="D109" i="11"/>
  <c r="H109" i="11" s="1"/>
  <c r="E109" i="11"/>
  <c r="D110" i="11"/>
  <c r="H110" i="11" s="1"/>
  <c r="E110" i="11"/>
  <c r="D111" i="11"/>
  <c r="J111" i="11" s="1"/>
  <c r="E111" i="11"/>
  <c r="D112" i="11"/>
  <c r="H112" i="11" s="1"/>
  <c r="E112" i="11"/>
  <c r="D113" i="11"/>
  <c r="H113" i="11" s="1"/>
  <c r="E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D117" i="11"/>
  <c r="J117" i="11" s="1"/>
  <c r="E117" i="11"/>
  <c r="D118" i="11"/>
  <c r="J118" i="11" s="1"/>
  <c r="E118" i="11"/>
  <c r="D119" i="11"/>
  <c r="J119" i="11" s="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J123" i="11" s="1"/>
  <c r="E123" i="11"/>
  <c r="D124" i="11"/>
  <c r="H124" i="11" s="1"/>
  <c r="E124" i="11"/>
  <c r="D158" i="11"/>
  <c r="I158" i="11" s="1"/>
  <c r="E158" i="11"/>
  <c r="D159" i="11"/>
  <c r="H159" i="11" s="1"/>
  <c r="E159" i="11"/>
  <c r="D160" i="11"/>
  <c r="I160" i="11" s="1"/>
  <c r="E160" i="11"/>
  <c r="G160" i="11"/>
  <c r="D68" i="11"/>
  <c r="J68" i="11" s="1"/>
  <c r="E68" i="11"/>
  <c r="F67" i="11"/>
  <c r="F63" i="11"/>
  <c r="F62" i="11"/>
  <c r="F61" i="11"/>
  <c r="F60" i="11"/>
  <c r="D59" i="11"/>
  <c r="J59" i="11" s="1"/>
  <c r="E59" i="11"/>
  <c r="G59" i="11"/>
  <c r="D60" i="11"/>
  <c r="J60" i="11" s="1"/>
  <c r="E60" i="11"/>
  <c r="D61" i="11"/>
  <c r="H61" i="11" s="1"/>
  <c r="E61" i="11"/>
  <c r="D62" i="11"/>
  <c r="H62" i="11" s="1"/>
  <c r="E62" i="11"/>
  <c r="D63" i="11"/>
  <c r="E63" i="11"/>
  <c r="D64" i="11"/>
  <c r="H64" i="11" s="1"/>
  <c r="E64" i="11"/>
  <c r="G64" i="11"/>
  <c r="D65" i="11"/>
  <c r="H65" i="11" s="1"/>
  <c r="E65" i="11"/>
  <c r="G65" i="11"/>
  <c r="D66" i="11"/>
  <c r="J66" i="11" s="1"/>
  <c r="E66" i="11"/>
  <c r="D67" i="11"/>
  <c r="E67" i="11"/>
  <c r="D69" i="11"/>
  <c r="H69" i="11" s="1"/>
  <c r="E69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D35" i="11"/>
  <c r="H35" i="11" s="1"/>
  <c r="E35" i="11"/>
  <c r="D36" i="11"/>
  <c r="J36" i="11" s="1"/>
  <c r="E36" i="11"/>
  <c r="D37" i="11"/>
  <c r="H37" i="11" s="1"/>
  <c r="E37" i="11"/>
  <c r="D38" i="11"/>
  <c r="H38" i="11" s="1"/>
  <c r="E38" i="11"/>
  <c r="D39" i="11"/>
  <c r="H39" i="11" s="1"/>
  <c r="E39" i="11"/>
  <c r="D40" i="11"/>
  <c r="J40" i="11" s="1"/>
  <c r="E40" i="11"/>
  <c r="D41" i="11"/>
  <c r="H41" i="11" s="1"/>
  <c r="E41" i="11"/>
  <c r="D42" i="11"/>
  <c r="H42" i="11" s="1"/>
  <c r="E42" i="11"/>
  <c r="G42" i="11"/>
  <c r="D23" i="11"/>
  <c r="J23" i="11" s="1"/>
  <c r="E23" i="11"/>
  <c r="G23" i="11"/>
  <c r="D24" i="11"/>
  <c r="J24" i="11" s="1"/>
  <c r="E24" i="11"/>
  <c r="D25" i="11"/>
  <c r="H25" i="11" s="1"/>
  <c r="E25" i="11"/>
  <c r="D26" i="11"/>
  <c r="H26" i="11" s="1"/>
  <c r="E26" i="11"/>
  <c r="D27" i="11"/>
  <c r="J27" i="11" s="1"/>
  <c r="E27" i="11"/>
  <c r="D28" i="11"/>
  <c r="J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J32" i="11" s="1"/>
  <c r="E32" i="11"/>
  <c r="D33" i="11"/>
  <c r="H33" i="11" s="1"/>
  <c r="E33" i="11"/>
  <c r="D34" i="11"/>
  <c r="H34" i="11" s="1"/>
  <c r="E34" i="11"/>
  <c r="D16" i="11"/>
  <c r="H16" i="11" s="1"/>
  <c r="E16" i="11"/>
  <c r="G16" i="11"/>
  <c r="D17" i="11"/>
  <c r="H17" i="11" s="1"/>
  <c r="E17" i="11"/>
  <c r="D18" i="11"/>
  <c r="H18" i="11" s="1"/>
  <c r="E18" i="11"/>
  <c r="D19" i="11"/>
  <c r="J19" i="11" s="1"/>
  <c r="E19" i="11"/>
  <c r="D20" i="11"/>
  <c r="H20" i="11" s="1"/>
  <c r="E20" i="11"/>
  <c r="G20" i="11"/>
  <c r="D21" i="11"/>
  <c r="H21" i="11" s="1"/>
  <c r="E21" i="11"/>
  <c r="G21" i="11"/>
  <c r="D22" i="11"/>
  <c r="H22" i="11" s="1"/>
  <c r="E22" i="11"/>
  <c r="G22" i="11"/>
  <c r="H83" i="11" l="1"/>
  <c r="I71" i="11"/>
  <c r="H88" i="11"/>
  <c r="J73" i="11"/>
  <c r="H71" i="11"/>
  <c r="I79" i="11"/>
  <c r="J77" i="11"/>
  <c r="H75" i="11"/>
  <c r="J81" i="11"/>
  <c r="H79" i="11"/>
  <c r="H94" i="11"/>
  <c r="I93" i="11"/>
  <c r="H89" i="11"/>
  <c r="J87" i="11"/>
  <c r="H84" i="11"/>
  <c r="J82" i="11"/>
  <c r="H80" i="11"/>
  <c r="J78" i="11"/>
  <c r="H76" i="11"/>
  <c r="J74" i="11"/>
  <c r="H72" i="11"/>
  <c r="J70" i="11"/>
  <c r="H93" i="11"/>
  <c r="I91" i="11"/>
  <c r="J90" i="11"/>
  <c r="I87" i="11"/>
  <c r="I70" i="11"/>
  <c r="J94" i="11"/>
  <c r="J89" i="11"/>
  <c r="I85" i="11"/>
  <c r="J84" i="11"/>
  <c r="I81" i="11"/>
  <c r="J80" i="11"/>
  <c r="J76" i="11"/>
  <c r="I73" i="11"/>
  <c r="J72" i="11"/>
  <c r="H141" i="11"/>
  <c r="H145" i="11"/>
  <c r="J143" i="11"/>
  <c r="I137" i="11"/>
  <c r="I157" i="11"/>
  <c r="H149" i="11"/>
  <c r="J147" i="11"/>
  <c r="J125" i="11"/>
  <c r="J100" i="11"/>
  <c r="H154" i="11"/>
  <c r="J152" i="11"/>
  <c r="H138" i="11"/>
  <c r="J136" i="11"/>
  <c r="H158" i="11"/>
  <c r="J159" i="11"/>
  <c r="H157" i="11"/>
  <c r="I156" i="11"/>
  <c r="J155" i="11"/>
  <c r="H153" i="11"/>
  <c r="J151" i="11"/>
  <c r="H148" i="11"/>
  <c r="J146" i="11"/>
  <c r="H144" i="11"/>
  <c r="J142" i="11"/>
  <c r="I140" i="11"/>
  <c r="J139" i="11"/>
  <c r="I136" i="11"/>
  <c r="J135" i="11"/>
  <c r="I125" i="11"/>
  <c r="I159" i="11"/>
  <c r="J158" i="11"/>
  <c r="J154" i="11"/>
  <c r="I151" i="11"/>
  <c r="J149" i="11"/>
  <c r="J145" i="11"/>
  <c r="I142" i="11"/>
  <c r="J141" i="11"/>
  <c r="J138" i="11"/>
  <c r="I135" i="11"/>
  <c r="H119" i="11"/>
  <c r="J115" i="11"/>
  <c r="J102" i="11"/>
  <c r="I98" i="11"/>
  <c r="J110" i="11"/>
  <c r="J160" i="11"/>
  <c r="I115" i="11"/>
  <c r="I113" i="11"/>
  <c r="J112" i="11"/>
  <c r="J121" i="11"/>
  <c r="I96" i="11"/>
  <c r="J106" i="11"/>
  <c r="H104" i="11"/>
  <c r="I97" i="11"/>
  <c r="J96" i="11"/>
  <c r="H123" i="11"/>
  <c r="H108" i="11"/>
  <c r="H160" i="11"/>
  <c r="I95" i="11"/>
  <c r="H117" i="11"/>
  <c r="I124" i="11"/>
  <c r="H122" i="11"/>
  <c r="J120" i="11"/>
  <c r="H118" i="11"/>
  <c r="J116" i="11"/>
  <c r="H114" i="11"/>
  <c r="H111" i="11"/>
  <c r="J109" i="11"/>
  <c r="H107" i="11"/>
  <c r="J105" i="11"/>
  <c r="H103" i="11"/>
  <c r="J101" i="11"/>
  <c r="H99" i="11"/>
  <c r="J97" i="11"/>
  <c r="H95" i="11"/>
  <c r="I114" i="11"/>
  <c r="I103" i="11"/>
  <c r="I99" i="11"/>
  <c r="H68" i="11"/>
  <c r="J62" i="11"/>
  <c r="J64" i="11"/>
  <c r="I66" i="11"/>
  <c r="I64" i="11"/>
  <c r="I69" i="11"/>
  <c r="I65" i="11"/>
  <c r="H60" i="11"/>
  <c r="I59" i="11"/>
  <c r="I67" i="11"/>
  <c r="I63" i="11"/>
  <c r="H67" i="11"/>
  <c r="J65" i="11"/>
  <c r="H63" i="11"/>
  <c r="J61" i="11"/>
  <c r="H59" i="11"/>
  <c r="J35" i="11"/>
  <c r="J42" i="11"/>
  <c r="I42" i="11"/>
  <c r="J37" i="11"/>
  <c r="I41" i="11"/>
  <c r="J39" i="11"/>
  <c r="J38" i="11"/>
  <c r="H40" i="11"/>
  <c r="H36" i="11"/>
  <c r="J26" i="11"/>
  <c r="J25" i="11"/>
  <c r="J34" i="11"/>
  <c r="J30" i="11"/>
  <c r="J29" i="11"/>
  <c r="J33" i="11"/>
  <c r="I23" i="11"/>
  <c r="H31" i="11"/>
  <c r="H27" i="11"/>
  <c r="H23" i="11"/>
  <c r="I24" i="11"/>
  <c r="H32" i="11"/>
  <c r="H28" i="11"/>
  <c r="J16" i="11"/>
  <c r="J21" i="11"/>
  <c r="I21" i="11"/>
  <c r="J20" i="11"/>
  <c r="I18" i="11"/>
  <c r="J17" i="11"/>
  <c r="I16" i="11"/>
  <c r="J22" i="11"/>
  <c r="I20" i="11"/>
  <c r="I22" i="11"/>
  <c r="H19" i="11"/>
  <c r="K71" i="11" l="1"/>
  <c r="K141" i="11"/>
  <c r="K125" i="11"/>
  <c r="K93" i="11"/>
  <c r="K81" i="11"/>
  <c r="K70" i="11"/>
  <c r="K157" i="11"/>
  <c r="K87" i="11"/>
  <c r="K73" i="11"/>
  <c r="K72" i="11"/>
  <c r="K80" i="11"/>
  <c r="K94" i="11"/>
  <c r="K95" i="11"/>
  <c r="K151" i="11"/>
  <c r="K135" i="11"/>
  <c r="K142" i="11"/>
  <c r="K159" i="11"/>
  <c r="K115" i="11"/>
  <c r="K160" i="11"/>
  <c r="K158" i="11"/>
  <c r="K99" i="11"/>
  <c r="K97" i="11"/>
  <c r="K114" i="11"/>
  <c r="K103" i="11"/>
  <c r="K64" i="11"/>
  <c r="K59" i="11"/>
  <c r="K65" i="11"/>
  <c r="K42" i="11"/>
  <c r="K23" i="11"/>
  <c r="K16" i="11"/>
  <c r="K21" i="11"/>
  <c r="K20" i="11"/>
  <c r="K22" i="11"/>
  <c r="D21" i="59" l="1"/>
  <c r="K6" i="60"/>
  <c r="D15" i="11" l="1"/>
  <c r="H15" i="11" s="1"/>
  <c r="E15" i="11"/>
  <c r="G15" i="11"/>
  <c r="J15" i="11" l="1"/>
  <c r="I15" i="11"/>
  <c r="K15" i="11" l="1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8" i="60"/>
  <c r="K17" i="60"/>
  <c r="D17" i="60"/>
  <c r="D18" i="60"/>
  <c r="D20" i="60" l="1"/>
  <c r="D6" i="60"/>
  <c r="D9" i="60" s="1"/>
  <c r="K20" i="60" l="1"/>
  <c r="A21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6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G126" i="11" s="1"/>
  <c r="I126" i="11" s="1"/>
  <c r="K126" i="11" s="1"/>
  <c r="I1460" i="10"/>
  <c r="G127" i="11" s="1"/>
  <c r="J127" i="11" s="1"/>
  <c r="K127" i="11" s="1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G128" i="11" s="1"/>
  <c r="I128" i="11" s="1"/>
  <c r="K128" i="11" s="1"/>
  <c r="I1473" i="10"/>
  <c r="G129" i="11" s="1"/>
  <c r="J129" i="11" s="1"/>
  <c r="K129" i="11" s="1"/>
  <c r="I1474" i="10"/>
  <c r="I1475" i="10"/>
  <c r="G130" i="11" s="1"/>
  <c r="I130" i="11" s="1"/>
  <c r="K130" i="11" s="1"/>
  <c r="I1476" i="10"/>
  <c r="G131" i="11" s="1"/>
  <c r="J131" i="11" s="1"/>
  <c r="K131" i="11" s="1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61" i="11"/>
  <c r="D162" i="11"/>
  <c r="H162" i="11" s="1"/>
  <c r="E16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N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N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N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121" i="11" s="1"/>
  <c r="I121" i="11" s="1"/>
  <c r="K121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G41" i="11" s="1"/>
  <c r="J41" i="11" s="1"/>
  <c r="K41" i="11" s="1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G136" i="11" s="1"/>
  <c r="H136" i="11" s="1"/>
  <c r="K136" i="11" s="1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6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G30" i="11" s="1"/>
  <c r="I30" i="11" s="1"/>
  <c r="K30" i="11" s="1"/>
  <c r="I414" i="10"/>
  <c r="G146" i="11" s="1"/>
  <c r="I146" i="11" s="1"/>
  <c r="K146" i="11" s="1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G109" i="11" s="1"/>
  <c r="I109" i="11" s="1"/>
  <c r="K109" i="11" s="1"/>
  <c r="I465" i="10"/>
  <c r="G34" i="11" s="1"/>
  <c r="I34" i="11" s="1"/>
  <c r="K34" i="11" s="1"/>
  <c r="I487" i="10"/>
  <c r="I508" i="10"/>
  <c r="I529" i="10"/>
  <c r="I552" i="10"/>
  <c r="G55" i="11" s="1"/>
  <c r="I55" i="11" s="1"/>
  <c r="K55" i="11" s="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G69" i="11" s="1"/>
  <c r="J69" i="11" s="1"/>
  <c r="K69" i="11" s="1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G18" i="11" s="1"/>
  <c r="J18" i="11" s="1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G67" i="11" s="1"/>
  <c r="J67" i="11" s="1"/>
  <c r="K67" i="11" s="1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G138" i="11" s="1"/>
  <c r="I138" i="11" s="1"/>
  <c r="K138" i="11" s="1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106" i="11" s="1"/>
  <c r="I106" i="11" s="1"/>
  <c r="K106" i="11" s="1"/>
  <c r="I422" i="10"/>
  <c r="I442" i="10"/>
  <c r="I466" i="10"/>
  <c r="I486" i="10"/>
  <c r="G36" i="11" s="1"/>
  <c r="I36" i="11" s="1"/>
  <c r="K36" i="11" s="1"/>
  <c r="I506" i="10"/>
  <c r="I530" i="10"/>
  <c r="I551" i="10"/>
  <c r="G77" i="11" s="1"/>
  <c r="I77" i="11" s="1"/>
  <c r="K77" i="11" s="1"/>
  <c r="I571" i="10"/>
  <c r="I634" i="10"/>
  <c r="I654" i="10"/>
  <c r="I673" i="10"/>
  <c r="I697" i="10"/>
  <c r="I717" i="10"/>
  <c r="I737" i="10"/>
  <c r="I771" i="10"/>
  <c r="I791" i="10"/>
  <c r="I815" i="10"/>
  <c r="G91" i="11" s="1"/>
  <c r="J91" i="11" s="1"/>
  <c r="K91" i="11" s="1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G57" i="11" s="1"/>
  <c r="J57" i="11" s="1"/>
  <c r="K57" i="11" s="1"/>
  <c r="I781" i="10"/>
  <c r="I812" i="10"/>
  <c r="G156" i="11" s="1"/>
  <c r="J156" i="11" s="1"/>
  <c r="K156" i="11" s="1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100" i="11" s="1"/>
  <c r="H100" i="11" s="1"/>
  <c r="K100" i="11" s="1"/>
  <c r="I203" i="10"/>
  <c r="I222" i="10"/>
  <c r="I248" i="10"/>
  <c r="I273" i="10"/>
  <c r="I302" i="10"/>
  <c r="I334" i="10"/>
  <c r="I360" i="10"/>
  <c r="I393" i="10"/>
  <c r="I436" i="10"/>
  <c r="G118" i="11" s="1"/>
  <c r="I118" i="11" s="1"/>
  <c r="K118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G112" i="11" s="1"/>
  <c r="I112" i="11" s="1"/>
  <c r="K112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54" i="11" s="1"/>
  <c r="I54" i="11" s="1"/>
  <c r="K54" i="11" s="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5" i="11" s="1"/>
  <c r="J85" i="11" s="1"/>
  <c r="K85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G39" i="11" s="1"/>
  <c r="I39" i="11" s="1"/>
  <c r="K39" i="11" s="1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G96" i="11" s="1"/>
  <c r="H96" i="11" s="1"/>
  <c r="K96" i="11" s="1"/>
  <c r="I153" i="10"/>
  <c r="I172" i="10"/>
  <c r="I190" i="10"/>
  <c r="I211" i="10"/>
  <c r="G19" i="11" s="1"/>
  <c r="I19" i="11" s="1"/>
  <c r="K19" i="11" s="1"/>
  <c r="I228" i="10"/>
  <c r="I246" i="10"/>
  <c r="I263" i="10"/>
  <c r="I288" i="10"/>
  <c r="I309" i="10"/>
  <c r="I329" i="10"/>
  <c r="I353" i="10"/>
  <c r="I373" i="10"/>
  <c r="G26" i="11" s="1"/>
  <c r="I26" i="11" s="1"/>
  <c r="K26" i="11" s="1"/>
  <c r="I394" i="10"/>
  <c r="G105" i="11" s="1"/>
  <c r="I105" i="11" s="1"/>
  <c r="K105" i="11" s="1"/>
  <c r="I418" i="10"/>
  <c r="I438" i="10"/>
  <c r="G75" i="11" s="1"/>
  <c r="I75" i="11" s="1"/>
  <c r="K75" i="11" s="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48" i="11" s="1"/>
  <c r="I48" i="11" s="1"/>
  <c r="K48" i="11" s="1"/>
  <c r="I412" i="10"/>
  <c r="G108" i="11" s="1"/>
  <c r="I108" i="11" s="1"/>
  <c r="K108" i="11" s="1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G24" i="11" s="1"/>
  <c r="H24" i="11" s="1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G38" i="11" s="1"/>
  <c r="I38" i="11" s="1"/>
  <c r="K38" i="11" s="1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G63" i="11" s="1"/>
  <c r="J63" i="11" s="1"/>
  <c r="K63" i="11" s="1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G113" i="11" s="1"/>
  <c r="J113" i="11" s="1"/>
  <c r="K113" i="11" s="1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4" i="11" s="1"/>
  <c r="I84" i="11" s="1"/>
  <c r="K84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76" i="11" s="1"/>
  <c r="I76" i="11" s="1"/>
  <c r="K76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50" i="11" s="1"/>
  <c r="I50" i="11" s="1"/>
  <c r="K50" i="11" s="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79" i="11" s="1"/>
  <c r="J79" i="11" s="1"/>
  <c r="K79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G35" i="11" s="1"/>
  <c r="I35" i="11" s="1"/>
  <c r="K35" i="11" s="1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G137" i="11" s="1"/>
  <c r="H137" i="11" s="1"/>
  <c r="K137" i="11" s="1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G25" i="11" s="1"/>
  <c r="I25" i="11" s="1"/>
  <c r="K25" i="11" s="1"/>
  <c r="I421" i="10"/>
  <c r="I480" i="10"/>
  <c r="G147" i="11" s="1"/>
  <c r="I147" i="11" s="1"/>
  <c r="K147" i="11" s="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G102" i="11" s="1"/>
  <c r="I102" i="11" s="1"/>
  <c r="K102" i="11" s="1"/>
  <c r="I229" i="10"/>
  <c r="I354" i="10"/>
  <c r="I457" i="10"/>
  <c r="G33" i="11" s="1"/>
  <c r="I33" i="11" s="1"/>
  <c r="K33" i="11" s="1"/>
  <c r="I515" i="10"/>
  <c r="G83" i="11" s="1"/>
  <c r="I83" i="11" s="1"/>
  <c r="K83" i="11" s="1"/>
  <c r="I580" i="10"/>
  <c r="I671" i="10"/>
  <c r="I724" i="10"/>
  <c r="I813" i="10"/>
  <c r="G124" i="11" s="1"/>
  <c r="J124" i="11" s="1"/>
  <c r="K124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101" i="11" s="1"/>
  <c r="H101" i="11" s="1"/>
  <c r="K101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140" i="11" s="1"/>
  <c r="J140" i="11" s="1"/>
  <c r="K140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139" i="11" s="1"/>
  <c r="I278" i="10"/>
  <c r="I339" i="10"/>
  <c r="I404" i="10"/>
  <c r="G68" i="11" s="1"/>
  <c r="I68" i="11" s="1"/>
  <c r="K68" i="11" s="1"/>
  <c r="I110" i="10"/>
  <c r="I168" i="10"/>
  <c r="I198" i="10"/>
  <c r="I245" i="10"/>
  <c r="I304" i="10"/>
  <c r="I356" i="10"/>
  <c r="I416" i="10"/>
  <c r="G82" i="11" s="1"/>
  <c r="I82" i="11" s="1"/>
  <c r="K82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G17" i="11" s="1"/>
  <c r="I17" i="11" s="1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69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9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H139" i="11" l="1"/>
  <c r="I139" i="11"/>
  <c r="G45" i="11"/>
  <c r="H45" i="11" s="1"/>
  <c r="K45" i="11" s="1"/>
  <c r="G44" i="11"/>
  <c r="H44" i="11" s="1"/>
  <c r="K44" i="11" s="1"/>
  <c r="G49" i="11"/>
  <c r="I49" i="11" s="1"/>
  <c r="K49" i="11" s="1"/>
  <c r="G29" i="11"/>
  <c r="I29" i="11" s="1"/>
  <c r="K29" i="11" s="1"/>
  <c r="G111" i="11"/>
  <c r="I111" i="11" s="1"/>
  <c r="K111" i="11" s="1"/>
  <c r="G145" i="11"/>
  <c r="I145" i="11" s="1"/>
  <c r="K145" i="11" s="1"/>
  <c r="K24" i="11"/>
  <c r="G148" i="11"/>
  <c r="I148" i="11" s="1"/>
  <c r="K148" i="11" s="1"/>
  <c r="G123" i="11"/>
  <c r="I123" i="11" s="1"/>
  <c r="K123" i="11" s="1"/>
  <c r="G46" i="11"/>
  <c r="I46" i="11" s="1"/>
  <c r="K46" i="11" s="1"/>
  <c r="G27" i="11"/>
  <c r="I27" i="11" s="1"/>
  <c r="K27" i="11" s="1"/>
  <c r="G74" i="11"/>
  <c r="I74" i="11" s="1"/>
  <c r="K74" i="11" s="1"/>
  <c r="N1431" i="10"/>
  <c r="N1407" i="10"/>
  <c r="N1346" i="10"/>
  <c r="N1334" i="10"/>
  <c r="N1319" i="10"/>
  <c r="N1279" i="10"/>
  <c r="N1268" i="10"/>
  <c r="N1260" i="10"/>
  <c r="N1218" i="10"/>
  <c r="N1214" i="10"/>
  <c r="N1211" i="10"/>
  <c r="N1210" i="10"/>
  <c r="N1207" i="10"/>
  <c r="N1174" i="10"/>
  <c r="N1113" i="10"/>
  <c r="N1112" i="10"/>
  <c r="N1109" i="10"/>
  <c r="N1103" i="10"/>
  <c r="N1091" i="10"/>
  <c r="N1090" i="10"/>
  <c r="N1086" i="10"/>
  <c r="N1083" i="10"/>
  <c r="N1079" i="10"/>
  <c r="N1071" i="10"/>
  <c r="N1063" i="10"/>
  <c r="N1059" i="10"/>
  <c r="N1054" i="10"/>
  <c r="N1051" i="10"/>
  <c r="N1050" i="10"/>
  <c r="N1046" i="10"/>
  <c r="N1043" i="10"/>
  <c r="N1000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1" i="10"/>
  <c r="N940" i="10"/>
  <c r="N906" i="10"/>
  <c r="N905" i="10"/>
  <c r="N901" i="10"/>
  <c r="N897" i="10"/>
  <c r="N894" i="10"/>
  <c r="N893" i="10"/>
  <c r="N890" i="10"/>
  <c r="N886" i="10"/>
  <c r="N877" i="10"/>
  <c r="N873" i="10"/>
  <c r="N869" i="10"/>
  <c r="N865" i="10"/>
  <c r="N706" i="10"/>
  <c r="L31" i="10"/>
  <c r="N31" i="10" s="1"/>
  <c r="L90" i="10"/>
  <c r="N90" i="10" s="1"/>
  <c r="G53" i="11"/>
  <c r="I53" i="11" s="1"/>
  <c r="K53" i="11" s="1"/>
  <c r="G110" i="11"/>
  <c r="I110" i="11" s="1"/>
  <c r="K110" i="11" s="1"/>
  <c r="G37" i="11"/>
  <c r="I37" i="11" s="1"/>
  <c r="K37" i="11" s="1"/>
  <c r="G88" i="11"/>
  <c r="I88" i="11" s="1"/>
  <c r="K88" i="11" s="1"/>
  <c r="G117" i="11"/>
  <c r="I117" i="11" s="1"/>
  <c r="K117" i="11" s="1"/>
  <c r="G153" i="11"/>
  <c r="I153" i="11" s="1"/>
  <c r="K153" i="11" s="1"/>
  <c r="G60" i="11"/>
  <c r="I60" i="11" s="1"/>
  <c r="K60" i="11" s="1"/>
  <c r="G52" i="11"/>
  <c r="I52" i="11" s="1"/>
  <c r="K52" i="11" s="1"/>
  <c r="G32" i="11"/>
  <c r="I32" i="11" s="1"/>
  <c r="K32" i="11" s="1"/>
  <c r="G66" i="11"/>
  <c r="H66" i="11" s="1"/>
  <c r="K66" i="11" s="1"/>
  <c r="G98" i="11"/>
  <c r="H98" i="11" s="1"/>
  <c r="K98" i="11" s="1"/>
  <c r="G152" i="11"/>
  <c r="I152" i="11" s="1"/>
  <c r="K152" i="11" s="1"/>
  <c r="G116" i="11"/>
  <c r="I116" i="11" s="1"/>
  <c r="K116" i="11" s="1"/>
  <c r="G155" i="11"/>
  <c r="I155" i="11" s="1"/>
  <c r="K155" i="11" s="1"/>
  <c r="G62" i="11"/>
  <c r="I62" i="11" s="1"/>
  <c r="K62" i="11" s="1"/>
  <c r="G90" i="11"/>
  <c r="I90" i="11" s="1"/>
  <c r="K90" i="11" s="1"/>
  <c r="G120" i="11"/>
  <c r="I120" i="11" s="1"/>
  <c r="K120" i="11" s="1"/>
  <c r="N820" i="10"/>
  <c r="N633" i="10"/>
  <c r="G56" i="11"/>
  <c r="I56" i="11" s="1"/>
  <c r="K56" i="11" s="1"/>
  <c r="G40" i="11"/>
  <c r="I40" i="11" s="1"/>
  <c r="K40" i="11" s="1"/>
  <c r="G78" i="11"/>
  <c r="I78" i="11" s="1"/>
  <c r="K78" i="11" s="1"/>
  <c r="G122" i="11"/>
  <c r="I122" i="11" s="1"/>
  <c r="K122" i="11" s="1"/>
  <c r="G149" i="11"/>
  <c r="I149" i="11" s="1"/>
  <c r="K149" i="11" s="1"/>
  <c r="G119" i="11"/>
  <c r="I119" i="11" s="1"/>
  <c r="K119" i="11" s="1"/>
  <c r="G154" i="11"/>
  <c r="I154" i="11" s="1"/>
  <c r="K154" i="11" s="1"/>
  <c r="G89" i="11"/>
  <c r="I89" i="11" s="1"/>
  <c r="K89" i="11" s="1"/>
  <c r="G61" i="11"/>
  <c r="I61" i="11" s="1"/>
  <c r="K61" i="11" s="1"/>
  <c r="K18" i="11"/>
  <c r="J161" i="11"/>
  <c r="N1356" i="10"/>
  <c r="N1336" i="10"/>
  <c r="N1335" i="10"/>
  <c r="N1327" i="10"/>
  <c r="N1308" i="10"/>
  <c r="N1267" i="10"/>
  <c r="N1261" i="10"/>
  <c r="N1247" i="10"/>
  <c r="N1246" i="10"/>
  <c r="N1220" i="10"/>
  <c r="N1167" i="10"/>
  <c r="N1119" i="10"/>
  <c r="N1102" i="10"/>
  <c r="N1088" i="10"/>
  <c r="N1081" i="10"/>
  <c r="N1077" i="10"/>
  <c r="N1073" i="10"/>
  <c r="N1072" i="10"/>
  <c r="N928" i="10"/>
  <c r="K17" i="11"/>
  <c r="G51" i="11"/>
  <c r="I51" i="11" s="1"/>
  <c r="K51" i="11" s="1"/>
  <c r="G144" i="11"/>
  <c r="I144" i="11" s="1"/>
  <c r="K144" i="11" s="1"/>
  <c r="G31" i="11"/>
  <c r="I31" i="11" s="1"/>
  <c r="K31" i="11" s="1"/>
  <c r="G107" i="11"/>
  <c r="I107" i="11" s="1"/>
  <c r="K107" i="11" s="1"/>
  <c r="G47" i="11"/>
  <c r="I47" i="11" s="1"/>
  <c r="K47" i="11" s="1"/>
  <c r="G143" i="11"/>
  <c r="I143" i="11" s="1"/>
  <c r="K143" i="11" s="1"/>
  <c r="G104" i="11"/>
  <c r="I104" i="11" s="1"/>
  <c r="K104" i="11" s="1"/>
  <c r="G28" i="11"/>
  <c r="I28" i="11" s="1"/>
  <c r="K28" i="11" s="1"/>
  <c r="N856" i="10"/>
  <c r="N855" i="10"/>
  <c r="N854" i="10"/>
  <c r="N659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6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C276" i="29" s="1"/>
  <c r="D276" i="29" s="1"/>
  <c r="F276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N1435" i="10"/>
  <c r="C313" i="29"/>
  <c r="D313" i="29" s="1"/>
  <c r="C256" i="29"/>
  <c r="D256" i="29" s="1"/>
  <c r="E256" i="29" s="1"/>
  <c r="C308" i="29"/>
  <c r="D308" i="29" s="1"/>
  <c r="E308" i="29" s="1"/>
  <c r="C273" i="29"/>
  <c r="D273" i="29" s="1"/>
  <c r="F273" i="29" s="1"/>
  <c r="C284" i="29"/>
  <c r="D284" i="29" s="1"/>
  <c r="E284" i="29" s="1"/>
  <c r="C266" i="29"/>
  <c r="D266" i="29" s="1"/>
  <c r="E266" i="29" s="1"/>
  <c r="N9" i="10"/>
  <c r="C228" i="29"/>
  <c r="D228" i="29" s="1"/>
  <c r="E228" i="29" s="1"/>
  <c r="C250" i="29"/>
  <c r="D250" i="29" s="1"/>
  <c r="E250" i="29" s="1"/>
  <c r="C261" i="29"/>
  <c r="D261" i="29" s="1"/>
  <c r="F261" i="29" s="1"/>
  <c r="C298" i="29"/>
  <c r="D298" i="29" s="1"/>
  <c r="E298" i="29" s="1"/>
  <c r="C293" i="29"/>
  <c r="D293" i="29" s="1"/>
  <c r="E293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62" i="11"/>
  <c r="I162" i="11"/>
  <c r="K139" i="11" l="1"/>
  <c r="C270" i="29"/>
  <c r="D270" i="29" s="1"/>
  <c r="E270" i="29" s="1"/>
  <c r="C316" i="29"/>
  <c r="D316" i="29" s="1"/>
  <c r="E316" i="29" s="1"/>
  <c r="C302" i="29"/>
  <c r="D302" i="29" s="1"/>
  <c r="E302" i="29" s="1"/>
  <c r="C289" i="29"/>
  <c r="D289" i="29" s="1"/>
  <c r="E289" i="29" s="1"/>
  <c r="C271" i="29"/>
  <c r="D271" i="29" s="1"/>
  <c r="E271" i="29" s="1"/>
  <c r="H161" i="11"/>
  <c r="C251" i="29"/>
  <c r="D251" i="29" s="1"/>
  <c r="F251" i="29" s="1"/>
  <c r="C264" i="29"/>
  <c r="D264" i="29" s="1"/>
  <c r="F264" i="29" s="1"/>
  <c r="C299" i="29"/>
  <c r="D299" i="29" s="1"/>
  <c r="F299" i="29" s="1"/>
  <c r="C268" i="29"/>
  <c r="D268" i="29" s="1"/>
  <c r="F268" i="29" s="1"/>
  <c r="C245" i="29"/>
  <c r="D245" i="29" s="1"/>
  <c r="F245" i="29" s="1"/>
  <c r="C247" i="29"/>
  <c r="D247" i="29" s="1"/>
  <c r="F247" i="29" s="1"/>
  <c r="C294" i="29"/>
  <c r="D294" i="29" s="1"/>
  <c r="E294" i="29" s="1"/>
  <c r="I161" i="1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F284" i="29"/>
  <c r="F266" i="29"/>
  <c r="E273" i="29"/>
  <c r="F308" i="29"/>
  <c r="F293" i="29"/>
  <c r="E261" i="29"/>
  <c r="E276" i="29"/>
  <c r="F256" i="29"/>
  <c r="F250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162" i="11"/>
  <c r="E299" i="29" l="1"/>
  <c r="E268" i="29"/>
  <c r="F316" i="29"/>
  <c r="F271" i="29"/>
  <c r="F270" i="29"/>
  <c r="F294" i="29"/>
  <c r="F302" i="29"/>
  <c r="E245" i="29"/>
  <c r="E267" i="29"/>
  <c r="E251" i="29"/>
  <c r="E264" i="29"/>
  <c r="E247" i="29"/>
  <c r="F278" i="29"/>
  <c r="E236" i="29"/>
  <c r="F289" i="29"/>
  <c r="K161" i="11"/>
  <c r="E227" i="29"/>
  <c r="F246" i="29"/>
  <c r="F244" i="29"/>
  <c r="F287" i="29"/>
  <c r="E309" i="29"/>
  <c r="F292" i="29"/>
  <c r="F274" i="29"/>
  <c r="E280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64" i="11"/>
  <c r="H165" i="11" s="1"/>
  <c r="I164" i="11"/>
  <c r="I16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E352" i="29"/>
  <c r="E9" i="54"/>
  <c r="L9" i="54" s="1"/>
  <c r="M9" i="54" s="1"/>
  <c r="I10" i="54"/>
  <c r="H10" i="54"/>
  <c r="C11" i="54"/>
  <c r="D10" i="54"/>
  <c r="F352" i="29" l="1"/>
  <c r="F298" i="29"/>
  <c r="F315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66" i="11"/>
  <c r="I16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64" i="11"/>
  <c r="K16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64" i="11"/>
  <c r="J16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66" i="11"/>
  <c r="B16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42" i="41" l="1"/>
  <c r="F788" i="41"/>
  <c r="F805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<sst xmlns="http://schemas.openxmlformats.org/spreadsheetml/2006/main" count="4829" uniqueCount="1646">
  <si>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</si>
  <si>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</si>
  <si>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</si>
  <si>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</si>
  <si>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</si>
  <si>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</si>
  <si>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</si>
  <si>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</si>
  <si>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</si>
  <si>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</si>
  <si>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</si>
  <si>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</si>
  <si>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</si>
  <si>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</si>
  <si>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</si>
  <si>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</si>
  <si>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</si>
  <si>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</si>
  <si>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</si>
  <si>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</si>
  <si>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</si>
  <si>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</si>
  <si>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</si>
  <si>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</si>
  <si>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</si>
  <si>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</si>
  <si>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</si>
  <si>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</si>
  <si>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</si>
  <si>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</si>
  <si>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</si>
  <si>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</si>
  <si>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</si>
  <si>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</si>
  <si>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</si>
  <si>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</si>
  <si>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</si>
  <si>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</si>
  <si>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</si>
  <si>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</si>
  <si>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</si>
  <si>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</si>
  <si>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</si>
  <si>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</si>
  <si>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</si>
  <si>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</si>
  <si>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</si>
  <si>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</si>
  <si>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</si>
  <si>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</si>
  <si>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</si>
  <si>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</si>
  <si>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</si>
  <si>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</si>
  <si>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</si>
  <si>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</si>
  <si>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</si>
  <si>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</si>
  <si>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</si>
  <si>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</si>
  <si>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</si>
  <si>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</si>
  <si>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</si>
  <si>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</si>
  <si>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</si>
  <si>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</si>
  <si>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</si>
  <si>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</si>
  <si>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</si>
  <si>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</si>
  <si>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</si>
  <si>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</si>
  <si>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</si>
  <si>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</si>
  <si>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</si>
  <si>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</si>
  <si>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</si>
  <si>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</si>
  <si>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</si>
  <si>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</si>
  <si>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</si>
  <si>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</si>
  <si>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</si>
  <si>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</si>
  <si>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</si>
  <si>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</si>
  <si>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</si>
  <si>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</si>
  <si>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</si>
  <si>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</si>
  <si>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</si>
  <si>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</si>
  <si>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</si>
  <si>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</si>
  <si>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</si>
  <si>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</si>
  <si>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</si>
  <si>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</si>
  <si>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</si>
  <si>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</si>
  <si>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</si>
  <si>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</si>
  <si>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</si>
  <si>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</si>
  <si>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</si>
  <si>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</si>
  <si>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</si>
  <si>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</si>
  <si>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</si>
  <si>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</si>
  <si>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</si>
  <si>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</si>
  <si>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</si>
  <si>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</si>
  <si>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</si>
  <si>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</si>
  <si>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</si>
  <si>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</si>
  <si>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</si>
  <si>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</si>
  <si>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</si>
  <si>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</si>
  <si>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</si>
  <si>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</si>
  <si>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</si>
  <si>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</si>
  <si>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</si>
  <si>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</si>
  <si>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</si>
  <si>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</si>
  <si>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</si>
  <si>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</si>
  <si>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</si>
  <si>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</si>
  <si>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</si>
  <si>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</si>
  <si>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</si>
  <si>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</si>
  <si>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</si>
  <si>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</si>
  <si>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</si>
  <si>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</si>
  <si>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</si>
  <si>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</si>
  <si>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</si>
  <si>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</si>
  <si>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</si>
  <si>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</si>
  <si>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</si>
  <si>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</si>
  <si>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</si>
  <si>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</si>
  <si>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</si>
  <si>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</si>
  <si>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</si>
  <si>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</si>
  <si>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</si>
  <si>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</si>
  <si>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</si>
  <si>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</si>
  <si>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</si>
  <si>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</si>
  <si>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</si>
  <si>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</si>
  <si>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</si>
  <si>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</si>
  <si>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</si>
  <si>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</si>
  <si>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</si>
  <si>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</si>
  <si>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</si>
  <si>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</si>
  <si>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</si>
  <si>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</si>
  <si>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</si>
  <si>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</si>
  <si>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</si>
  <si>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</si>
  <si>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</si>
  <si>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</si>
  <si>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</si>
  <si>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</si>
  <si>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</si>
  <si>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</si>
  <si>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</si>
  <si>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</si>
  <si>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</si>
  <si>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</si>
  <si>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</si>
  <si>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</si>
  <si>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</si>
  <si>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</si>
  <si>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</si>
  <si>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</si>
  <si>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</si>
  <si>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</si>
  <si>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</si>
  <si>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</si>
  <si>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</si>
  <si>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</si>
  <si>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</si>
  <si>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</si>
  <si>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</si>
  <si>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</si>
  <si>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</si>
  <si>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</si>
  <si>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</si>
  <si>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</si>
  <si>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</si>
  <si>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</si>
  <si>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</si>
  <si>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</si>
  <si>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</si>
  <si>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</si>
  <si>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</si>
  <si>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</si>
  <si>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</si>
  <si>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</si>
  <si>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</si>
  <si>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</si>
  <si>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</si>
  <si>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</si>
  <si>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</si>
  <si>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</si>
  <si>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</si>
  <si>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</si>
  <si>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</si>
  <si>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</si>
  <si>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</si>
  <si>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</si>
  <si>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</si>
  <si>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</si>
  <si>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</si>
  <si>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</si>
  <si>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</si>
  <si>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</si>
  <si>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</si>
  <si>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</si>
  <si>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</si>
  <si>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</si>
  <si>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</si>
  <si>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</si>
  <si>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</si>
  <si>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</si>
  <si>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</si>
  <si>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</si>
  <si>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</si>
  <si>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</si>
  <si>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</si>
  <si>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</si>
  <si>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</si>
  <si>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</si>
  <si>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</si>
  <si>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</si>
  <si>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</si>
  <si>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</si>
  <si>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</si>
  <si>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</si>
  <si>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</si>
  <si>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</si>
  <si>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</si>
  <si>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</si>
  <si>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</si>
  <si>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</si>
  <si>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</si>
  <si>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</si>
  <si>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</si>
  <si>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</si>
  <si>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</si>
  <si>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</si>
  <si>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</si>
  <si>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</si>
  <si>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</si>
  <si>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</si>
  <si>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</si>
  <si>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</si>
  <si>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</si>
  <si>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</si>
  <si>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</si>
  <si>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</si>
  <si>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</si>
  <si>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</si>
  <si>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</si>
  <si>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</si>
  <si>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</si>
  <si>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</si>
  <si>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</si>
  <si>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</si>
  <si>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</si>
  <si>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</si>
  <si>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</si>
  <si>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</si>
  <si>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</si>
  <si>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</si>
  <si>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</si>
  <si>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</si>
  <si>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</si>
  <si>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</si>
  <si>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</si>
  <si>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</si>
  <si>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</si>
  <si>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</si>
  <si>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</si>
  <si>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</si>
  <si>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</si>
  <si>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</si>
  <si>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</si>
  <si>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</si>
  <si>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</si>
  <si>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</si>
  <si>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</si>
  <si>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</si>
  <si>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</si>
  <si>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</si>
  <si>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</si>
  <si>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</si>
  <si>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</si>
  <si>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</si>
  <si>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</si>
  <si>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</si>
  <si>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</si>
  <si>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</si>
  <si>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</si>
  <si>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</si>
  <si>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</si>
  <si>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</si>
  <si>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</si>
  <si>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</si>
  <si>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</si>
  <si>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</si>
  <si>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</si>
  <si>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</si>
  <si>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</si>
  <si>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</si>
  <si>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</si>
  <si>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</si>
  <si>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</si>
  <si>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</si>
  <si>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</si>
  <si>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</si>
  <si>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</si>
  <si>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</si>
  <si>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</si>
  <si>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</si>
  <si>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</si>
  <si>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</si>
  <si>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</si>
  <si>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</si>
  <si>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</si>
  <si>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</si>
  <si>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</si>
  <si>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</si>
  <si>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</si>
  <si>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</si>
  <si>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</si>
  <si>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</si>
  <si>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</si>
  <si>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</si>
  <si>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</si>
  <si>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</si>
  <si>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</si>
  <si>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</si>
  <si>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</si>
  <si>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</si>
  <si>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</si>
  <si>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</si>
  <si>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</si>
  <si>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</si>
  <si>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</si>
  <si>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</si>
  <si>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</si>
  <si>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</si>
  <si>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</si>
  <si>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</si>
  <si>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</si>
  <si>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</si>
  <si>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</si>
  <si>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</si>
  <si>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</si>
  <si>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</si>
  <si>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</si>
  <si>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</si>
  <si>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</si>
  <si>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</si>
  <si>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</si>
  <si>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</si>
  <si>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</si>
  <si>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</si>
  <si>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</si>
  <si>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</si>
  <si>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</si>
  <si>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</si>
  <si>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</si>
  <si>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</si>
  <si>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</si>
  <si>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</si>
  <si>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</si>
  <si>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</si>
  <si>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</si>
  <si>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</si>
  <si>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</si>
  <si>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</si>
  <si>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</si>
  <si>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</si>
  <si>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</si>
  <si>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</si>
  <si>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</si>
  <si>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</si>
  <si>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</si>
  <si>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</si>
  <si>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</si>
  <si>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</si>
  <si>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</si>
  <si>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</si>
  <si>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</si>
  <si>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</si>
  <si>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</si>
  <si>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</si>
  <si>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</si>
  <si>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</si>
  <si>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</si>
  <si>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</si>
  <si>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</si>
  <si>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</si>
  <si>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</si>
  <si>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</si>
  <si>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</si>
  <si>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</si>
  <si>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</si>
  <si>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</si>
  <si>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</si>
  <si>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</si>
  <si>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</si>
  <si>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</si>
  <si>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</si>
  <si>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</si>
  <si>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</si>
  <si>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</si>
  <si>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</si>
  <si>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</si>
  <si>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</si>
  <si>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</si>
  <si>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</si>
  <si>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</si>
  <si>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</si>
  <si>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</si>
  <si>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</si>
  <si>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</si>
  <si>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</si>
  <si>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</si>
  <si>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</si>
  <si>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</si>
  <si>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</si>
  <si>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</si>
  <si>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</si>
  <si>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</si>
  <si>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</si>
  <si>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</si>
  <si>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</si>
  <si>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</si>
  <si>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</si>
  <si>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</si>
  <si>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</si>
  <si>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</si>
  <si>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</si>
  <si>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</si>
  <si>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</si>
  <si>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</si>
  <si>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</si>
  <si>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</si>
  <si>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</si>
  <si>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</si>
  <si>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</si>
  <si>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</si>
  <si>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</si>
  <si>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</si>
  <si>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</si>
  <si>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</si>
  <si>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</si>
  <si>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</si>
  <si>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</si>
  <si>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</si>
  <si>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</si>
  <si>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</si>
  <si>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</si>
  <si>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</si>
  <si>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</si>
  <si>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</si>
  <si>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</si>
  <si>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</si>
  <si>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</si>
  <si>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</si>
  <si>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</si>
  <si>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</si>
  <si>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</si>
  <si>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</si>
  <si>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</si>
  <si>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</si>
  <si>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</si>
  <si>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</si>
  <si>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</si>
  <si>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</si>
  <si>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</si>
  <si>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</si>
  <si>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</si>
  <si>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</si>
  <si>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</si>
  <si>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</si>
  <si>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</si>
  <si>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</si>
  <si>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</si>
  <si>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</si>
  <si>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</si>
  <si>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</si>
  <si>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</si>
  <si>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</si>
  <si>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</si>
  <si>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</si>
  <si>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</si>
  <si>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</si>
  <si>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</si>
  <si>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</si>
  <si>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</si>
  <si>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</si>
  <si>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</si>
  <si>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</si>
  <si>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</si>
  <si>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</si>
  <si>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</si>
  <si>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</si>
  <si>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</si>
  <si>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</si>
  <si>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</si>
  <si>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</si>
  <si>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</si>
  <si>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</si>
  <si>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</si>
  <si>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</si>
  <si>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</si>
  <si>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</si>
  <si>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</si>
  <si>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</si>
  <si>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</si>
  <si>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</si>
  <si>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</si>
  <si>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</si>
  <si>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</si>
  <si>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</si>
  <si>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</si>
  <si>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</si>
  <si>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</si>
  <si>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</si>
  <si>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</si>
  <si>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</si>
  <si>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</si>
  <si>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</si>
  <si>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</si>
  <si>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</si>
  <si>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</si>
  <si>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</si>
  <si>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</si>
  <si>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</si>
  <si>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</si>
  <si>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</si>
  <si>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</si>
  <si>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</si>
  <si>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</si>
  <si>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</si>
  <si>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</si>
  <si>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</si>
  <si>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</si>
  <si>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</si>
  <si>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</si>
  <si>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</si>
  <si>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</si>
  <si>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</si>
  <si>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</si>
  <si>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</si>
  <si>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</si>
  <si>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</si>
  <si>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</si>
  <si>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</si>
  <si>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</si>
  <si>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</si>
  <si>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</si>
  <si>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</si>
  <si>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</si>
  <si>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</si>
  <si>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</si>
  <si>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</si>
  <si>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</si>
  <si>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</si>
  <si>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</si>
  <si>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</si>
  <si>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</si>
  <si>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</si>
  <si>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</si>
  <si>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</si>
  <si>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</si>
  <si>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</si>
  <si>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</si>
  <si>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</si>
  <si>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</si>
  <si>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</si>
  <si>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</si>
  <si>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</si>
  <si>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</si>
  <si>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</si>
  <si>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</si>
  <si>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</si>
  <si>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</si>
  <si>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</si>
  <si>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</si>
  <si>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</si>
  <si>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</si>
  <si>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</si>
  <si>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</si>
  <si>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</si>
  <si>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</si>
  <si>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</si>
  <si>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</si>
  <si>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</si>
  <si>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</si>
  <si>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</si>
  <si>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</si>
  <si>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</si>
  <si>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</si>
  <si>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</si>
  <si>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</si>
  <si>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</si>
  <si>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</si>
  <si>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</si>
  <si>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</si>
  <si>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</si>
  <si>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</si>
  <si>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</si>
  <si>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</si>
  <si>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</si>
  <si>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</si>
  <si>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</si>
  <si>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</si>
  <si>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</si>
  <si>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</si>
  <si>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</si>
  <si>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</si>
  <si>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</si>
  <si>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</si>
  <si>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</si>
  <si>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</si>
  <si>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</si>
  <si>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</si>
  <si>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</si>
  <si>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</si>
  <si>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</si>
  <si>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</si>
  <si>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</si>
  <si>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</si>
  <si>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</si>
  <si>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</si>
  <si>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</si>
  <si>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</si>
  <si>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</si>
  <si>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</si>
  <si>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</si>
  <si>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</si>
  <si>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</si>
  <si>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</si>
  <si>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</si>
  <si>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</si>
  <si>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</si>
  <si>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</si>
  <si>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</si>
  <si>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</si>
  <si>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</si>
  <si>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</si>
  <si>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</si>
  <si>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</si>
  <si>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</si>
  <si>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</si>
  <si>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</si>
  <si>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</si>
  <si>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</si>
  <si>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</si>
  <si>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</si>
  <si>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</si>
  <si>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</si>
  <si>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</si>
  <si>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</si>
  <si>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</si>
  <si>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</si>
  <si>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</si>
  <si>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</si>
  <si>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</si>
  <si>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</si>
  <si>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</si>
  <si>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</si>
  <si>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</si>
  <si>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</si>
  <si>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</si>
  <si>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</si>
  <si>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</si>
  <si>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</si>
  <si>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</si>
  <si>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</si>
  <si>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</si>
  <si>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</si>
  <si>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</si>
  <si>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</si>
  <si>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</si>
  <si>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</si>
  <si>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</si>
  <si>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</si>
  <si>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</si>
  <si>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</si>
  <si>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</si>
  <si>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</si>
  <si>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</si>
  <si>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</si>
  <si>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</si>
  <si>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</si>
  <si>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</si>
  <si>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</si>
  <si>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</si>
  <si>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</si>
  <si>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</si>
  <si>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</si>
  <si>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</si>
  <si>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</si>
  <si>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</si>
  <si>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</si>
  <si>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</si>
  <si>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</si>
  <si>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</si>
  <si>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</si>
  <si>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</si>
  <si>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</si>
  <si>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</si>
  <si>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</si>
  <si>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</si>
  <si>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</si>
  <si>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</si>
  <si>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</si>
  <si>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</si>
  <si>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</si>
  <si>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</si>
  <si>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</si>
  <si>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</si>
  <si>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</si>
  <si>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</si>
  <si>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</si>
  <si>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</si>
  <si>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</si>
  <si>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</si>
  <si>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</si>
  <si>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</si>
  <si>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</si>
  <si>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</si>
  <si>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</si>
  <si>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</si>
  <si>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</si>
  <si>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</si>
  <si>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</si>
  <si>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</si>
  <si>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</si>
  <si>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</si>
  <si>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</si>
  <si>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</si>
  <si>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</si>
  <si>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</si>
  <si>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</si>
  <si>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</si>
  <si>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</si>
  <si>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</si>
  <si>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</si>
  <si>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</si>
  <si>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</si>
  <si>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</si>
  <si>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</si>
  <si>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</si>
  <si>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</si>
  <si>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</si>
  <si>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</si>
  <si>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</si>
  <si>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</si>
  <si>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</si>
  <si>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</si>
  <si>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</si>
  <si>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</si>
  <si>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</si>
  <si>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</si>
  <si>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</si>
  <si>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</si>
  <si>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</si>
  <si>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</si>
  <si>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</si>
  <si>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</si>
  <si>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</si>
  <si>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</si>
  <si>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</si>
  <si>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</si>
  <si>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</si>
  <si>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</si>
  <si>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</si>
  <si>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</si>
  <si>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</si>
  <si>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</si>
  <si>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</si>
  <si>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</si>
  <si>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</si>
  <si>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</si>
  <si>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</si>
  <si>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</si>
  <si>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</si>
  <si>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</si>
  <si>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</si>
  <si>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</si>
  <si>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</si>
  <si>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</si>
  <si>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</si>
  <si>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</si>
  <si>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</si>
  <si>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</si>
  <si>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</si>
  <si>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</si>
  <si>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</si>
  <si>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</si>
  <si>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</si>
  <si>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</si>
  <si>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</si>
  <si>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</si>
  <si>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</si>
  <si>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</si>
  <si>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</si>
  <si>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</si>
  <si>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</si>
  <si>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</si>
  <si>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</si>
  <si>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</si>
  <si>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</si>
  <si>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</si>
  <si>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</si>
  <si>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</si>
  <si>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</si>
  <si>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</si>
  <si>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</si>
  <si>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</si>
  <si>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</si>
  <si>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</si>
  <si>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</si>
  <si>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</si>
  <si>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</si>
  <si>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</si>
  <si>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</si>
  <si>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</si>
  <si>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</si>
  <si>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</si>
  <si>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</si>
  <si>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</si>
  <si>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</si>
  <si>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</si>
  <si>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</si>
  <si>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</si>
  <si>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</si>
  <si>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</si>
  <si>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</si>
  <si>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</si>
  <si>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</si>
  <si>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</si>
  <si>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</si>
  <si>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</si>
  <si>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</si>
  <si>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</si>
  <si>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</si>
  <si>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</si>
  <si>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</si>
  <si>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</si>
  <si>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</si>
  <si>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</si>
  <si>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</si>
  <si>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</si>
  <si>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</si>
  <si>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</si>
  <si>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</si>
  <si>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</si>
  <si>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</si>
  <si>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</si>
  <si>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</si>
  <si>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</si>
  <si>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</si>
  <si>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</si>
  <si>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</si>
  <si>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</si>
  <si>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</si>
  <si>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</si>
  <si>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</si>
  <si>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</si>
  <si>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</si>
  <si>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</si>
  <si>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</si>
  <si>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</si>
  <si>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</si>
  <si>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</si>
  <si>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</si>
  <si>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</si>
  <si>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</si>
  <si>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</si>
  <si>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</si>
  <si>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</si>
  <si>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</si>
  <si>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</si>
  <si>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</si>
  <si>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</si>
  <si>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</si>
  <si>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</si>
  <si>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</si>
  <si>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</si>
  <si>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</si>
  <si>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</si>
  <si>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</si>
  <si>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</si>
  <si>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</si>
  <si>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</si>
  <si>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</si>
  <si>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</si>
  <si>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</si>
  <si>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</si>
  <si>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</si>
  <si>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</si>
  <si>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</si>
  <si>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</si>
  <si>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</si>
  <si>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</si>
  <si>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</si>
  <si>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</si>
  <si>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</si>
  <si>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</si>
  <si>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</si>
  <si>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</si>
  <si>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</si>
  <si>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</si>
  <si>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</si>
  <si>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</si>
  <si>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</si>
  <si>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</si>
  <si>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</si>
  <si>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</si>
  <si>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</si>
  <si>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</si>
  <si>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</si>
  <si>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</si>
  <si>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</si>
  <si>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</si>
  <si>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</si>
  <si>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</si>
  <si>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</si>
  <si>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</si>
  <si>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</si>
  <si>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</si>
  <si>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</si>
  <si>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</si>
  <si>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</si>
  <si>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</si>
  <si>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</si>
  <si>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</si>
  <si>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</si>
  <si>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</si>
  <si>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</si>
  <si>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</si>
  <si>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</si>
  <si>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</si>
  <si>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</si>
  <si>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</si>
  <si>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</si>
  <si>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</si>
  <si>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</si>
  <si>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</si>
  <si>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</si>
  <si>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</si>
  <si>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</si>
  <si>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</si>
  <si>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</si>
  <si>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</si>
  <si>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</si>
  <si>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</si>
  <si>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</si>
  <si>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</si>
  <si>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</si>
  <si>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</si>
  <si>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</si>
  <si>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</si>
  <si>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</si>
  <si>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</si>
  <si>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</si>
  <si>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</si>
  <si>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</si>
  <si>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</si>
  <si>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</si>
  <si>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</si>
  <si>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</si>
  <si>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</si>
  <si>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</si>
  <si>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</si>
  <si>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</si>
  <si>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</si>
  <si>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</si>
  <si>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</si>
  <si>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</si>
  <si>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</si>
  <si>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</si>
  <si>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</si>
  <si>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</si>
  <si>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</si>
  <si>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</si>
  <si>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</si>
  <si>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</si>
  <si>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</si>
  <si>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</si>
  <si>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</si>
  <si>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</si>
  <si>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</si>
  <si>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</si>
  <si>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</si>
  <si>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</si>
  <si>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</si>
  <si>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</si>
  <si>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</si>
  <si>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</si>
  <si>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</si>
  <si>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</si>
  <si>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</si>
  <si>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</si>
  <si>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</si>
  <si>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</si>
  <si>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</si>
  <si>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</si>
  <si>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</si>
  <si>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</si>
  <si>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</si>
  <si>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</si>
  <si>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</si>
  <si>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</si>
  <si>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</si>
  <si>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</si>
  <si>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</si>
  <si>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</si>
  <si>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</si>
  <si>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</si>
  <si>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</si>
  <si>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</si>
  <si>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</si>
  <si>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</si>
  <si>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</si>
  <si>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</si>
  <si>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</si>
  <si>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</si>
  <si>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</si>
  <si>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</si>
  <si>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</si>
  <si>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</si>
  <si>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</si>
  <si>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</si>
  <si>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</si>
  <si>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</si>
  <si>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</si>
  <si>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</si>
  <si>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</si>
  <si>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</si>
  <si>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</si>
  <si>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</si>
  <si>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</si>
  <si>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</si>
  <si>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</si>
  <si>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</si>
  <si>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</si>
  <si>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</si>
  <si>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</si>
  <si>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</si>
  <si>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</si>
  <si>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</si>
  <si>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</si>
  <si>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</si>
  <si>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</si>
  <si>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</si>
  <si>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</si>
  <si>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</si>
  <si>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</si>
  <si>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</si>
  <si>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</si>
  <si>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</si>
  <si>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</si>
  <si>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</si>
  <si>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</si>
  <si>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</si>
  <si>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</si>
  <si>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</si>
  <si>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</si>
  <si>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</si>
  <si>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</si>
  <si>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</si>
  <si>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</si>
  <si>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</si>
  <si>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</si>
  <si>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</si>
  <si>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</si>
  <si>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</si>
  <si>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</si>
  <si>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</si>
  <si>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</si>
  <si>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</si>
  <si>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</si>
  <si>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</si>
  <si>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</si>
  <si>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</si>
  <si>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</si>
  <si>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</si>
  <si>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</si>
  <si>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</si>
  <si>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</si>
  <si>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</si>
  <si>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</si>
  <si>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</si>
  <si>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</si>
  <si>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</si>
  <si>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</si>
  <si>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</si>
  <si>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</si>
  <si>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</si>
  <si>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</si>
  <si>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</si>
  <si>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</si>
  <si>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</si>
  <si>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</si>
  <si>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</si>
  <si>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</si>
  <si>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</si>
  <si>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</si>
  <si>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</si>
  <si>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</si>
  <si>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</si>
  <si>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</si>
  <si>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</si>
  <si>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</si>
  <si>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</si>
  <si>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</si>
  <si>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</si>
  <si>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</si>
  <si>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</si>
  <si>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</si>
  <si>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</si>
  <si>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</si>
  <si>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</si>
  <si>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</si>
  <si>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</si>
  <si>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</si>
  <si>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</si>
  <si>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</si>
  <si>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</si>
  <si>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</si>
  <si>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</si>
  <si>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</si>
  <si>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</si>
  <si>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</si>
  <si>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</si>
  <si>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</si>
  <si>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</si>
  <si>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</si>
  <si>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</si>
  <si>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</si>
  <si>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</si>
  <si>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</si>
  <si>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</si>
  <si>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</si>
  <si>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</si>
  <si>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</si>
  <si>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</si>
  <si>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</si>
  <si>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</si>
  <si>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</si>
  <si>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</si>
  <si>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</si>
  <si>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</si>
  <si>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</si>
  <si>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</si>
  <si>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</si>
  <si>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</si>
  <si>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</si>
  <si>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</si>
  <si>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</si>
  <si>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</si>
  <si>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</si>
  <si>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</si>
  <si>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</si>
  <si>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</si>
  <si>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</si>
  <si>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</si>
  <si>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</si>
  <si>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</si>
  <si>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</si>
  <si>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</si>
  <si>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</si>
  <si>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</si>
  <si>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</si>
  <si>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</si>
  <si>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</si>
  <si>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</si>
  <si>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</si>
  <si>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</si>
  <si>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</si>
  <si>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</si>
  <si>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</si>
  <si>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</si>
  <si>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</si>
  <si>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</si>
  <si>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</si>
  <si>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</si>
  <si>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</si>
  <si>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</si>
  <si>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</si>
  <si>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</si>
  <si>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</si>
  <si>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</si>
  <si>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</si>
  <si>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</si>
  <si>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</si>
  <si>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</si>
  <si>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</si>
  <si>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</si>
  <si>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</si>
  <si>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</si>
  <si>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</si>
  <si>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</si>
  <si>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</si>
  <si>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</si>
  <si>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</si>
  <si>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</si>
  <si>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</si>
  <si>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</si>
  <si>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</si>
  <si>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</si>
  <si>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</si>
  <si>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</si>
  <si>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</si>
  <si>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</si>
  <si>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</si>
  <si>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</si>
  <si>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</si>
  <si>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</si>
  <si>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</si>
  <si>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</si>
  <si>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</si>
  <si>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</si>
  <si>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</si>
  <si>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</si>
  <si>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</si>
  <si>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</si>
  <si>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</si>
  <si>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</si>
  <si>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</si>
  <si>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</si>
  <si>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</si>
  <si>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</si>
  <si>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</si>
  <si>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</si>
  <si>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</si>
  <si>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</si>
  <si>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</si>
  <si>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</si>
  <si>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</si>
  <si>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</si>
  <si>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</si>
  <si>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</si>
  <si>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</si>
  <si>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</si>
  <si>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</si>
  <si>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</si>
  <si>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</si>
  <si>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</si>
  <si>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</si>
  <si>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</si>
  <si>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</si>
  <si>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</si>
  <si>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</si>
  <si>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</si>
  <si>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</si>
  <si>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</si>
  <si>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</si>
  <si>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</si>
  <si>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</si>
  <si>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</si>
  <si>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</si>
  <si>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</si>
  <si>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</si>
  <si>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</si>
  <si>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</si>
  <si>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</si>
  <si>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</si>
  <si>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</si>
  <si>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</si>
  <si>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</si>
  <si>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</si>
  <si>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</si>
  <si>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</si>
  <si>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</si>
  <si>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</si>
  <si>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</si>
  <si>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</si>
  <si>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</si>
  <si>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</si>
  <si>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</si>
  <si>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</si>
  <si>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</si>
  <si>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</si>
  <si>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</si>
  <si>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</si>
  <si>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</si>
  <si>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</si>
  <si>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</si>
  <si>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</si>
  <si>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</si>
  <si>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</si>
  <si>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</si>
  <si>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</si>
  <si>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</si>
  <si>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</si>
  <si>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</si>
  <si>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</si>
  <si>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</si>
  <si>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</si>
  <si>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</si>
  <si>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</si>
  <si>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</si>
  <si>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</si>
  <si>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</si>
  <si>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</si>
  <si>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</si>
  <si>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</si>
  <si>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</si>
  <si>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</si>
  <si>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</si>
  <si>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</si>
  <si>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</si>
  <si>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</si>
  <si>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</si>
  <si>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</si>
  <si>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</si>
  <si>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</si>
  <si>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</si>
  <si>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</si>
  <si>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</si>
  <si>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</si>
  <si>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</si>
  <si>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</si>
  <si>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</si>
  <si>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</si>
  <si>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</si>
  <si>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</si>
  <si>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</si>
  <si>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</si>
  <si>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</si>
  <si>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</si>
  <si>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</si>
  <si>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</si>
  <si>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</si>
  <si>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</si>
  <si>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</si>
  <si>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</si>
  <si>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</si>
  <si>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</si>
  <si>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</si>
  <si>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</si>
  <si>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</si>
  <si>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</si>
  <si>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</si>
  <si>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</si>
  <si>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</si>
  <si>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</si>
  <si>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</si>
  <si>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</si>
  <si>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</si>
  <si>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</si>
  <si>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</si>
  <si>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</si>
  <si>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</si>
  <si>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</si>
  <si>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</si>
  <si>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</si>
  <si>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</si>
  <si>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</si>
  <si>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</si>
  <si>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</si>
  <si>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</si>
  <si>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</si>
  <si>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</si>
  <si>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</si>
  <si>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</si>
  <si>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</si>
  <si>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</si>
  <si>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</si>
  <si>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</si>
  <si>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</si>
  <si>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</si>
  <si>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</si>
  <si>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</si>
  <si>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</si>
  <si>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</si>
  <si>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</si>
  <si>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</si>
  <si>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</si>
  <si>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</si>
  <si>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</si>
  <si>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</si>
  <si>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</si>
  <si>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</si>
  <si>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</si>
  <si>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</si>
  <si>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</si>
  <si>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</si>
  <si>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</si>
  <si>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</si>
  <si>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</si>
  <si>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</si>
  <si>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</si>
  <si>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</si>
  <si>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</si>
  <si>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</si>
  <si>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</si>
  <si>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</si>
  <si>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</si>
  <si>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</si>
  <si>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</si>
  <si>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</si>
  <si>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</si>
  <si>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</si>
  <si>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</si>
  <si>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</si>
  <si>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</si>
  <si>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</si>
  <si>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</si>
  <si>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</si>
  <si>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</si>
  <si>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</si>
  <si>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</si>
  <si>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</si>
  <si>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</si>
  <si>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</si>
  <si>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</si>
  <si>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</si>
  <si>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</si>
  <si>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</si>
  <si>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</si>
  <si>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</si>
  <si>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</si>
  <si>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</si>
  <si>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</si>
  <si>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</si>
  <si>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</si>
  <si>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</si>
  <si>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</si>
  <si>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</si>
  <si>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</si>
  <si>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</si>
  <si>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</si>
  <si>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</si>
  <si>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</si>
  <si>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</si>
  <si>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</si>
  <si>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</si>
  <si>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</si>
  <si>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</si>
  <si>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</si>
  <si>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</si>
  <si>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</si>
  <si>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</si>
  <si>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</si>
  <si>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</si>
  <si>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</si>
  <si>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</si>
  <si>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</si>
  <si>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</si>
  <si>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</si>
  <si>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</si>
  <si>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</si>
  <si>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</si>
  <si>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</si>
  <si>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</si>
  <si>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</si>
  <si>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</si>
  <si>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</si>
  <si>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</si>
  <si>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</si>
  <si>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</si>
  <si>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</si>
  <si>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</si>
  <si>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</si>
  <si>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</si>
  <si>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</si>
  <si>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</si>
  <si>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</si>
  <si>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</si>
  <si>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</si>
  <si>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</si>
  <si>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</si>
  <si>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</si>
  <si>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</si>
  <si>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</si>
  <si>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</si>
  <si>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</si>
  <si>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</si>
  <si>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</si>
  <si>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</si>
  <si>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</si>
  <si>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</si>
  <si>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</si>
  <si>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</si>
  <si>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</si>
  <si>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</si>
  <si>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</si>
  <si>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</si>
  <si>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</si>
  <si>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</si>
  <si>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</si>
  <si>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</si>
  <si>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</si>
  <si>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</si>
  <si>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</si>
  <si>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</si>
  <si>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</si>
  <si>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</si>
  <si>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</si>
  <si>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</si>
  <si>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</si>
  <si>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</si>
  <si>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</si>
  <si>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</si>
  <si>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</si>
  <si>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</si>
  <si>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</si>
  <si>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</si>
  <si>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</si>
  <si>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</si>
  <si>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</si>
  <si>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</si>
  <si>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</si>
  <si>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</si>
  <si>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</si>
  <si>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</si>
  <si>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</si>
  <si>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</si>
  <si>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</si>
  <si>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</si>
  <si>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</si>
  <si>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</si>
  <si>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</si>
  <si>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</si>
  <si>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</si>
  <si>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</si>
  <si>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</si>
  <si>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</si>
  <si>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</si>
  <si>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</si>
  <si>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</si>
  <si>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</si>
  <si>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</si>
  <si>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</si>
  <si>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</si>
  <si>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</si>
  <si>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</si>
  <si>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</si>
  <si>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</si>
  <si>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</si>
  <si>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</si>
  <si>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</si>
  <si>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</si>
  <si>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</si>
  <si>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</si>
  <si>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</si>
  <si>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</si>
  <si>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</si>
  <si>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</si>
  <si>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</si>
  <si>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</si>
  <si>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</si>
  <si>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</si>
  <si>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</si>
  <si>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</si>
  <si>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</si>
  <si>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</si>
  <si>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</si>
  <si>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</si>
  <si>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</si>
  <si>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</si>
  <si>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</si>
  <si>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</si>
  <si>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</si>
  <si>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</si>
  <si>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</si>
  <si>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</si>
  <si>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</si>
  <si>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</si>
  <si>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</si>
  <si>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</si>
  <si>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</si>
  <si>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</si>
  <si>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</si>
  <si>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</si>
  <si>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</si>
  <si>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</si>
  <si>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</si>
  <si>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</si>
  <si>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</si>
  <si>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</si>
  <si>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</si>
  <si>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</si>
  <si>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</si>
  <si>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</si>
  <si>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</si>
  <si>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CJ5-T</t>
  </si>
  <si>
    <t>CJ6-T</t>
  </si>
  <si>
    <t>MJ6-T</t>
  </si>
  <si>
    <t>I2</t>
  </si>
  <si>
    <t>CC7</t>
  </si>
  <si>
    <t>CM2-12</t>
  </si>
  <si>
    <t>CONDUKTOR</t>
  </si>
  <si>
    <t>PEMBANGUNAN JARINGAN TM</t>
  </si>
  <si>
    <t xml:space="preserve">Jumper Wire : </t>
  </si>
  <si>
    <t>CM2-11M</t>
  </si>
  <si>
    <t>Stainless Steel Strap 20 X 0.7 mm</t>
  </si>
  <si>
    <t>Pemasangan APP Di Tiang</t>
  </si>
  <si>
    <t>CM2-11</t>
  </si>
  <si>
    <t>SCHOOR</t>
  </si>
  <si>
    <t>CE1-3</t>
  </si>
  <si>
    <t>F1-3</t>
  </si>
  <si>
    <t>CM2-12A</t>
  </si>
  <si>
    <t>DS SIDOMULYO 07/04 WONOSALAM</t>
  </si>
  <si>
    <t>AGR UD NURA JAYA</t>
  </si>
  <si>
    <t>KOORDINAT : -6.923885, 110.633238</t>
  </si>
  <si>
    <t>SYG 10</t>
  </si>
  <si>
    <t>K3-99/26 /3/1</t>
  </si>
  <si>
    <t>NFA2X-T 3 x 70 + N 50 mm²</t>
  </si>
  <si>
    <t>Sepatu Kabel AL/CU Ring-70 mm²</t>
  </si>
  <si>
    <t>CC1-A</t>
  </si>
  <si>
    <t>Demak,13 JUNI 2023</t>
  </si>
  <si>
    <t>MANAGER</t>
  </si>
  <si>
    <t>ACHMAD SUHENDRO</t>
  </si>
  <si>
    <t>Trafo 3 Fasa 160 KVA 2 Tiang (G313)</t>
  </si>
  <si>
    <t>Daya 147.000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</si>
</sst>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15963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21" fillId="0" borderId="0"/>
    <xf numFmtId="0" fontId="176" fillId="0" borderId="0" applyNumberForma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0" fontId="3" fillId="0" borderId="0"/>
    <xf numFmtId="0" fontId="15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3" fillId="0" borderId="0"/>
    <xf numFmtId="43" fontId="10" fillId="0" borderId="0" applyFont="0" applyFill="0" applyBorder="0" applyAlignment="0" applyProtection="0"/>
    <xf numFmtId="0" fontId="3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41" fontId="21" fillId="0" borderId="0" applyFont="0" applyFill="0" applyBorder="0" applyAlignment="0" applyProtection="0"/>
    <xf numFmtId="0" fontId="3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64" fontId="15" fillId="0" borderId="0" applyFont="0" applyFill="0" applyBorder="0" applyAlignment="0" applyProtection="0"/>
    <xf numFmtId="164" fontId="111" fillId="0" borderId="0" applyFont="0" applyFill="0" applyBorder="0" applyAlignment="0" applyProtection="0"/>
    <xf numFmtId="10" fontId="40" fillId="25" borderId="3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4"/>
    <xf numFmtId="0" fontId="88" fillId="0" borderId="100"/>
    <xf numFmtId="43" fontId="21" fillId="0" borderId="0" applyFont="0" applyFill="0" applyBorder="0" applyAlignment="0" applyProtection="0"/>
    <xf numFmtId="0" fontId="3" fillId="0" borderId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164" fontId="15" fillId="0" borderId="0" applyFont="0" applyFill="0" applyBorder="0" applyAlignment="0" applyProtection="0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1" fillId="0" borderId="0" applyFont="0" applyFill="0" applyBorder="0" applyAlignment="0" applyProtection="0"/>
    <xf numFmtId="0" fontId="3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9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7" fillId="0" borderId="14"/>
    <xf numFmtId="0" fontId="87" fillId="0" borderId="14"/>
    <xf numFmtId="0" fontId="88" fillId="0" borderId="15"/>
    <xf numFmtId="0" fontId="88" fillId="0" borderId="15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1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3" fillId="0" borderId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" fillId="0" borderId="0"/>
    <xf numFmtId="194" fontId="42" fillId="28" borderId="12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43" fontId="3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0" fontId="3" fillId="0" borderId="0"/>
    <xf numFmtId="0" fontId="78" fillId="23" borderId="4"/>
    <xf numFmtId="0" fontId="3" fillId="0" borderId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43" fontId="3" fillId="0" borderId="0" applyFont="0" applyFill="0" applyBorder="0" applyAlignment="0" applyProtection="0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" fillId="0" borderId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87" fillId="0" borderId="101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" fillId="0" borderId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43" fontId="3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0" fontId="3" fillId="0" borderId="0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" fillId="0" borderId="0"/>
    <xf numFmtId="194" fontId="42" fillId="28" borderId="12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43" fontId="3" fillId="0" borderId="0" applyFont="0" applyFill="0" applyBorder="0" applyAlignment="0" applyProtection="0"/>
    <xf numFmtId="0" fontId="78" fillId="23" borderId="4"/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0" fontId="78" fillId="0" borderId="4"/>
    <xf numFmtId="0" fontId="78" fillId="23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" fillId="0" borderId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87" fillId="0" borderId="101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3" fillId="0" borderId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" fillId="0" borderId="0"/>
    <xf numFmtId="194" fontId="42" fillId="28" borderId="12" applyAlignment="0" applyProtection="0"/>
    <xf numFmtId="0" fontId="38" fillId="0" borderId="17" applyNumberFormat="0" applyFill="0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43" fontId="21" fillId="0" borderId="0" applyFont="0" applyFill="0" applyBorder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8" fillId="23" borderId="4"/>
    <xf numFmtId="0" fontId="78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80" fillId="0" borderId="7">
      <alignment horizontal="left" vertical="center"/>
    </xf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8" fillId="23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43" fontId="3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73" fillId="0" borderId="4"/>
    <xf numFmtId="0" fontId="78" fillId="23" borderId="4"/>
    <xf numFmtId="0" fontId="78" fillId="0" borderId="4"/>
    <xf numFmtId="0" fontId="3" fillId="0" borderId="0"/>
    <xf numFmtId="0" fontId="3" fillId="0" borderId="0"/>
    <xf numFmtId="0" fontId="3" fillId="0" borderId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" fillId="0" borderId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8" fillId="23" borderId="4"/>
    <xf numFmtId="194" fontId="42" fillId="28" borderId="12" applyAlignment="0" applyProtection="0"/>
    <xf numFmtId="0" fontId="38" fillId="0" borderId="17" applyNumberFormat="0" applyFill="0" applyAlignment="0" applyProtection="0"/>
    <xf numFmtId="0" fontId="78" fillId="0" borderId="4"/>
    <xf numFmtId="0" fontId="25" fillId="20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" fillId="0" borderId="0"/>
    <xf numFmtId="0" fontId="32" fillId="7" borderId="1" applyNumberFormat="0" applyAlignment="0" applyProtection="0"/>
    <xf numFmtId="0" fontId="3" fillId="0" borderId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87" fillId="0" borderId="101"/>
    <xf numFmtId="0" fontId="3" fillId="0" borderId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86" fontId="21" fillId="0" borderId="3"/>
    <xf numFmtId="0" fontId="25" fillId="20" borderId="1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0" borderId="0"/>
    <xf numFmtId="0" fontId="15" fillId="27" borderId="12" applyNumberFormat="0" applyFont="0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9" fontId="21" fillId="0" borderId="0" applyFont="0" applyFill="0" applyBorder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73" fillId="0" borderId="4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0" borderId="0"/>
    <xf numFmtId="0" fontId="21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25" fillId="20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0" borderId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78" fillId="0" borderId="4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0" borderId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0" borderId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2" fillId="7" borderId="1" applyNumberFormat="0" applyAlignment="0" applyProtection="0"/>
    <xf numFmtId="186" fontId="21" fillId="0" borderId="3"/>
    <xf numFmtId="0" fontId="73" fillId="0" borderId="4"/>
    <xf numFmtId="0" fontId="73" fillId="0" borderId="4"/>
    <xf numFmtId="0" fontId="78" fillId="0" borderId="4"/>
    <xf numFmtId="0" fontId="78" fillId="23" borderId="4"/>
    <xf numFmtId="0" fontId="80" fillId="0" borderId="7">
      <alignment horizontal="left" vertical="center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9" fontId="21" fillId="0" borderId="0" applyFon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" fillId="0" borderId="0"/>
    <xf numFmtId="43" fontId="10" fillId="0" borderId="0" applyFont="0" applyFill="0" applyBorder="0" applyAlignment="0" applyProtection="0"/>
    <xf numFmtId="0" fontId="3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" fillId="0" borderId="0"/>
    <xf numFmtId="41" fontId="21" fillId="0" borderId="0" applyFont="0" applyFill="0" applyBorder="0" applyAlignment="0" applyProtection="0"/>
    <xf numFmtId="0" fontId="3" fillId="0" borderId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1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1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86" fontId="21" fillId="0" borderId="3"/>
    <xf numFmtId="10" fontId="40" fillId="25" borderId="3" applyNumberFormat="0" applyBorder="0" applyAlignment="0" applyProtection="0"/>
    <xf numFmtId="0" fontId="3" fillId="0" borderId="0"/>
    <xf numFmtId="0" fontId="3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2" fillId="7" borderId="1" applyNumberFormat="0" applyAlignment="0" applyProtection="0"/>
    <xf numFmtId="0" fontId="87" fillId="0" borderId="101"/>
    <xf numFmtId="0" fontId="88" fillId="0" borderId="15"/>
    <xf numFmtId="43" fontId="21" fillId="0" borderId="0" applyFont="0" applyFill="0" applyBorder="0" applyAlignment="0" applyProtection="0"/>
    <xf numFmtId="0" fontId="3" fillId="0" borderId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2" fillId="7" borderId="1" applyNumberFormat="0" applyAlignment="0" applyProtection="0"/>
    <xf numFmtId="41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3"/>
    <xf numFmtId="186" fontId="21" fillId="0" borderId="3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0" borderId="4"/>
    <xf numFmtId="0" fontId="78" fillId="23" borderId="4"/>
    <xf numFmtId="0" fontId="78" fillId="23" borderId="4"/>
    <xf numFmtId="0" fontId="80" fillId="0" borderId="7">
      <alignment horizontal="left" vertical="center"/>
    </xf>
    <xf numFmtId="0" fontId="80" fillId="0" borderId="7">
      <alignment horizontal="left" vertical="center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2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43" fontId="21" fillId="0" borderId="0" applyFont="0" applyFill="0" applyBorder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3" fillId="0" borderId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" fillId="0" borderId="0"/>
    <xf numFmtId="194" fontId="42" fillId="28" borderId="12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43" fontId="3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0" fontId="3" fillId="0" borderId="0"/>
    <xf numFmtId="0" fontId="78" fillId="23" borderId="4"/>
    <xf numFmtId="0" fontId="3" fillId="0" borderId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43" fontId="3" fillId="0" borderId="0" applyFont="0" applyFill="0" applyBorder="0" applyAlignment="0" applyProtection="0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" fillId="0" borderId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87" fillId="0" borderId="101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" fillId="0" borderId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8" fillId="23" borderId="4"/>
    <xf numFmtId="0" fontId="78" fillId="0" borderId="4"/>
    <xf numFmtId="0" fontId="73" fillId="0" borderId="4"/>
    <xf numFmtId="0" fontId="73" fillId="0" borderId="4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73" fillId="0" borderId="4"/>
    <xf numFmtId="0" fontId="73" fillId="0" borderId="4"/>
    <xf numFmtId="0" fontId="78" fillId="0" borderId="4"/>
    <xf numFmtId="0" fontId="78" fillId="23" borderId="4"/>
    <xf numFmtId="43" fontId="3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78" fillId="23" borderId="4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194" fontId="42" fillId="28" borderId="12" applyAlignment="0" applyProtection="0"/>
    <xf numFmtId="0" fontId="38" fillId="0" borderId="17" applyNumberFormat="0" applyFill="0" applyAlignment="0" applyProtection="0"/>
    <xf numFmtId="0" fontId="3" fillId="0" borderId="0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" fillId="0" borderId="0"/>
    <xf numFmtId="194" fontId="42" fillId="28" borderId="12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43" fontId="3" fillId="0" borderId="0" applyFont="0" applyFill="0" applyBorder="0" applyAlignment="0" applyProtection="0"/>
    <xf numFmtId="0" fontId="78" fillId="23" borderId="4"/>
    <xf numFmtId="0" fontId="78" fillId="23" borderId="4"/>
    <xf numFmtId="0" fontId="78" fillId="0" borderId="4"/>
    <xf numFmtId="0" fontId="78" fillId="23" borderId="4"/>
    <xf numFmtId="0" fontId="78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3" fillId="0" borderId="4"/>
    <xf numFmtId="0" fontId="78" fillId="0" borderId="4"/>
    <xf numFmtId="0" fontId="78" fillId="23" borderId="4"/>
    <xf numFmtId="0" fontId="78" fillId="0" borderId="4"/>
    <xf numFmtId="0" fontId="78" fillId="23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3" fillId="0" borderId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87" fillId="0" borderId="101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21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36" fillId="20" borderId="13" applyNumberFormat="0" applyAlignment="0" applyProtection="0"/>
    <xf numFmtId="0" fontId="21" fillId="27" borderId="12" applyNumberFormat="0" applyFont="0" applyAlignment="0" applyProtection="0"/>
    <xf numFmtId="0" fontId="87" fillId="0" borderId="101"/>
    <xf numFmtId="0" fontId="32" fillId="7" borderId="1" applyNumberFormat="0" applyAlignment="0" applyProtection="0"/>
    <xf numFmtId="0" fontId="25" fillId="20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87" fillId="0" borderId="101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2" fillId="7" borderId="1" applyNumberFormat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" applyNumberFormat="0" applyAlignment="0" applyProtection="0"/>
    <xf numFmtId="0" fontId="87" fillId="0" borderId="14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25" fillId="20" borderId="1" applyNumberFormat="0" applyAlignment="0" applyProtection="0"/>
    <xf numFmtId="0" fontId="32" fillId="7" borderId="1" applyNumberFormat="0" applyAlignment="0" applyProtection="0"/>
    <xf numFmtId="0" fontId="15" fillId="27" borderId="12" applyNumberFormat="0" applyFont="0" applyAlignment="0" applyProtection="0"/>
    <xf numFmtId="0" fontId="87" fillId="0" borderId="101"/>
    <xf numFmtId="0" fontId="3" fillId="0" borderId="0"/>
    <xf numFmtId="0" fontId="3" fillId="0" borderId="0"/>
    <xf numFmtId="0" fontId="32" fillId="7" borderId="1" applyNumberFormat="0" applyAlignment="0" applyProtection="0"/>
    <xf numFmtId="0" fontId="36" fillId="20" borderId="13" applyNumberFormat="0" applyAlignment="0" applyProtection="0"/>
    <xf numFmtId="0" fontId="38" fillId="0" borderId="17" applyNumberFormat="0" applyFill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43" fontId="3" fillId="0" borderId="0" applyFont="0" applyFill="0" applyBorder="0" applyAlignment="0" applyProtection="0"/>
    <xf numFmtId="0" fontId="73" fillId="0" borderId="4"/>
    <xf numFmtId="0" fontId="73" fillId="0" borderId="4"/>
    <xf numFmtId="0" fontId="78" fillId="0" borderId="4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" fillId="0" borderId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" fillId="0" borderId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15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2" fillId="7" borderId="1" applyNumberFormat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21" fillId="0" borderId="0"/>
    <xf numFmtId="0" fontId="87" fillId="0" borderId="101"/>
    <xf numFmtId="0" fontId="32" fillId="7" borderId="1" applyNumberFormat="0" applyAlignment="0" applyProtection="0"/>
    <xf numFmtId="0" fontId="21" fillId="27" borderId="12" applyNumberFormat="0" applyFont="0" applyAlignment="0" applyProtection="0"/>
    <xf numFmtId="0" fontId="32" fillId="7" borderId="1" applyNumberFormat="0" applyAlignment="0" applyProtection="0"/>
    <xf numFmtId="0" fontId="78" fillId="23" borderId="4"/>
    <xf numFmtId="0" fontId="21" fillId="27" borderId="12" applyNumberFormat="0" applyFont="0" applyAlignment="0" applyProtection="0"/>
    <xf numFmtId="0" fontId="15" fillId="27" borderId="12" applyNumberFormat="0" applyFont="0" applyAlignment="0" applyProtection="0"/>
    <xf numFmtId="0" fontId="36" fillId="20" borderId="13" applyNumberFormat="0" applyAlignment="0" applyProtection="0"/>
    <xf numFmtId="0" fontId="25" fillId="20" borderId="1" applyNumberFormat="0" applyAlignment="0" applyProtection="0"/>
    <xf numFmtId="0" fontId="21" fillId="0" borderId="0"/>
    <xf numFmtId="9" fontId="21" fillId="0" borderId="0" applyFont="0" applyFill="0" applyBorder="0" applyAlignment="0" applyProtection="0"/>
    <xf numFmtId="194" fontId="42" fillId="28" borderId="116" applyAlignment="0" applyProtection="0"/>
    <xf numFmtId="0" fontId="36" fillId="20" borderId="106" applyNumberFormat="0" applyAlignment="0" applyProtection="0"/>
    <xf numFmtId="0" fontId="15" fillId="27" borderId="105" applyNumberFormat="0" applyFont="0" applyAlignment="0" applyProtection="0"/>
    <xf numFmtId="0" fontId="21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0" fontId="26" fillId="21" borderId="102" applyNumberFormat="0" applyAlignment="0" applyProtection="0"/>
    <xf numFmtId="0" fontId="32" fillId="7" borderId="110" applyNumberFormat="0" applyAlignment="0" applyProtection="0"/>
    <xf numFmtId="0" fontId="38" fillId="0" borderId="107" applyNumberFormat="0" applyFill="0" applyAlignment="0" applyProtection="0"/>
    <xf numFmtId="0" fontId="2" fillId="0" borderId="0"/>
    <xf numFmtId="0" fontId="2" fillId="0" borderId="0"/>
    <xf numFmtId="0" fontId="87" fillId="0" borderId="109"/>
    <xf numFmtId="0" fontId="21" fillId="27" borderId="111" applyNumberFormat="0" applyFont="0" applyAlignment="0" applyProtection="0"/>
    <xf numFmtId="0" fontId="36" fillId="20" borderId="112" applyNumberFormat="0" applyAlignment="0" applyProtection="0"/>
    <xf numFmtId="0" fontId="38" fillId="0" borderId="113" applyNumberFormat="0" applyFill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0" fontId="21" fillId="27" borderId="116" applyNumberFormat="0" applyFont="0" applyAlignment="0" applyProtection="0"/>
    <xf numFmtId="0" fontId="21" fillId="27" borderId="116" applyNumberFormat="0" applyFont="0" applyAlignment="0" applyProtection="0"/>
    <xf numFmtId="0" fontId="21" fillId="27" borderId="116" applyNumberFormat="0" applyFont="0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0" fontId="36" fillId="20" borderId="106" applyNumberForma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0" fontId="21" fillId="27" borderId="105" applyNumberFormat="0" applyFont="0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194" fontId="42" fillId="28" borderId="105" applyAlignment="0" applyProtection="0"/>
    <xf numFmtId="0" fontId="15" fillId="27" borderId="105" applyNumberFormat="0" applyFont="0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194" fontId="42" fillId="28" borderId="105" applyAlignment="0" applyProtection="0"/>
    <xf numFmtId="0" fontId="21" fillId="27" borderId="105" applyNumberFormat="0" applyFont="0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0" fontId="2" fillId="0" borderId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6" fillId="21" borderId="102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25" fillId="20" borderId="110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0" fontId="32" fillId="7" borderId="104" applyNumberFormat="0" applyAlignment="0" applyProtection="0"/>
    <xf numFmtId="43" fontId="2" fillId="0" borderId="0" applyFont="0" applyFill="0" applyBorder="0" applyAlignment="0" applyProtection="0"/>
    <xf numFmtId="0" fontId="78" fillId="23" borderId="108"/>
    <xf numFmtId="0" fontId="78" fillId="0" borderId="108"/>
    <xf numFmtId="0" fontId="78" fillId="23" borderId="119"/>
    <xf numFmtId="0" fontId="78" fillId="0" borderId="119"/>
    <xf numFmtId="0" fontId="78" fillId="0" borderId="103"/>
    <xf numFmtId="0" fontId="78" fillId="0" borderId="103"/>
    <xf numFmtId="0" fontId="73" fillId="0" borderId="108"/>
    <xf numFmtId="0" fontId="73" fillId="0" borderId="108"/>
    <xf numFmtId="0" fontId="73" fillId="0" borderId="119"/>
    <xf numFmtId="0" fontId="73" fillId="0" borderId="119"/>
    <xf numFmtId="0" fontId="73" fillId="0" borderId="114"/>
    <xf numFmtId="0" fontId="73" fillId="0" borderId="114"/>
    <xf numFmtId="0" fontId="78" fillId="0" borderId="114"/>
    <xf numFmtId="0" fontId="78" fillId="23" borderId="114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32" fillId="7" borderId="110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5" fillId="20" borderId="104" applyNumberFormat="0" applyAlignment="0" applyProtection="0"/>
    <xf numFmtId="0" fontId="2" fillId="0" borderId="0"/>
    <xf numFmtId="0" fontId="2" fillId="0" borderId="0"/>
    <xf numFmtId="0" fontId="21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0" fontId="21" fillId="27" borderId="111" applyNumberFormat="0" applyFont="0" applyAlignment="0" applyProtection="0"/>
    <xf numFmtId="0" fontId="21" fillId="27" borderId="111" applyNumberFormat="0" applyFont="0" applyAlignment="0" applyProtection="0"/>
    <xf numFmtId="0" fontId="21" fillId="27" borderId="111" applyNumberFormat="0" applyFont="0" applyAlignment="0" applyProtection="0"/>
    <xf numFmtId="0" fontId="15" fillId="27" borderId="111" applyNumberFormat="0" applyFont="0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194" fontId="42" fillId="28" borderId="111" applyAlignment="0" applyProtection="0"/>
    <xf numFmtId="0" fontId="36" fillId="20" borderId="106" applyNumberFormat="0" applyAlignment="0" applyProtection="0"/>
    <xf numFmtId="0" fontId="21" fillId="27" borderId="105" applyNumberFormat="0" applyFont="0" applyAlignment="0" applyProtection="0"/>
    <xf numFmtId="0" fontId="32" fillId="7" borderId="104" applyNumberFormat="0" applyAlignment="0" applyProtection="0"/>
    <xf numFmtId="0" fontId="25" fillId="20" borderId="104" applyNumberFormat="0" applyAlignment="0" applyProtection="0"/>
    <xf numFmtId="0" fontId="2" fillId="0" borderId="0"/>
    <xf numFmtId="194" fontId="42" fillId="28" borderId="111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32" fillId="7" borderId="110" applyNumberFormat="0" applyAlignment="0" applyProtection="0"/>
    <xf numFmtId="0" fontId="25" fillId="20" borderId="110" applyNumberFormat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38" fillId="0" borderId="107" applyNumberFormat="0" applyFill="0" applyAlignment="0" applyProtection="0"/>
    <xf numFmtId="0" fontId="2" fillId="0" borderId="0"/>
    <xf numFmtId="194" fontId="42" fillId="28" borderId="116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0" fontId="15" fillId="27" borderId="116" applyNumberFormat="0" applyFont="0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15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21" fillId="27" borderId="111" applyNumberFormat="0" applyFont="0" applyAlignment="0" applyProtection="0"/>
    <xf numFmtId="194" fontId="42" fillId="28" borderId="111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6" fillId="20" borderId="112" applyNumberFormat="0" applyAlignment="0" applyProtection="0"/>
    <xf numFmtId="0" fontId="38" fillId="0" borderId="118" applyNumberFormat="0" applyFill="0" applyAlignment="0" applyProtection="0"/>
    <xf numFmtId="0" fontId="36" fillId="20" borderId="117" applyNumberFormat="0" applyAlignment="0" applyProtection="0"/>
    <xf numFmtId="0" fontId="21" fillId="27" borderId="116" applyNumberFormat="0" applyFont="0" applyAlignment="0" applyProtection="0"/>
    <xf numFmtId="0" fontId="87" fillId="0" borderId="115"/>
    <xf numFmtId="0" fontId="32" fillId="7" borderId="110" applyNumberFormat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38" fillId="0" borderId="113" applyNumberFormat="0" applyFill="0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15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21" fillId="27" borderId="116" applyNumberFormat="0" applyFont="0" applyAlignment="0" applyProtection="0"/>
    <xf numFmtId="194" fontId="42" fillId="28" borderId="116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36" fillId="20" borderId="117" applyNumberFormat="0" applyAlignment="0" applyProtection="0"/>
    <xf numFmtId="0" fontId="87" fillId="0" borderId="12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  <xf numFmtId="0" fontId="38" fillId="0" borderId="118" applyNumberFormat="0" applyFill="0" applyAlignment="0" applyProtection="0"/>
  </cellStyleXfs>
  <cellXfs count="721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167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9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2" fillId="0" borderId="0" xfId="1538"/>
    <xf numFmtId="167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167" fontId="0" fillId="0" borderId="3" xfId="1026" applyFont="1" applyFill="1" applyBorder="1" applyProtection="1"/>
    <xf numFmtId="167" fontId="112" fillId="0" borderId="3" xfId="1538" applyNumberFormat="1" applyBorder="1"/>
    <xf numFmtId="167" fontId="140" fillId="0" borderId="3" xfId="1026" applyFont="1" applyBorder="1" applyProtection="1"/>
    <xf numFmtId="167" fontId="0" fillId="0" borderId="3" xfId="1026" applyFont="1" applyBorder="1" applyProtection="1"/>
    <xf numFmtId="167" fontId="128" fillId="0" borderId="3" xfId="1538" applyNumberFormat="1" applyFont="1" applyBorder="1"/>
    <xf numFmtId="0" fontId="61" fillId="0" borderId="3" xfId="1538" applyFont="1" applyBorder="1"/>
    <xf numFmtId="165" fontId="112" fillId="0" borderId="3" xfId="1538" applyNumberFormat="1" applyBorder="1"/>
    <xf numFmtId="167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2" fillId="29" borderId="3" xfId="1538" applyFill="1" applyBorder="1"/>
    <xf numFmtId="169" fontId="112" fillId="29" borderId="3" xfId="1538" applyNumberFormat="1" applyFill="1" applyBorder="1" applyAlignment="1">
      <alignment horizontal="right"/>
    </xf>
    <xf numFmtId="43" fontId="112" fillId="0" borderId="0" xfId="1538" applyNumberFormat="1"/>
    <xf numFmtId="167" fontId="112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167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6" fillId="0" borderId="20" xfId="1653" applyFont="1" applyBorder="1" applyAlignment="1">
      <alignment horizontal="center" vertical="center"/>
    </xf>
    <xf numFmtId="0" fontId="156" fillId="0" borderId="21" xfId="1653" applyFont="1" applyBorder="1" applyAlignment="1">
      <alignment vertical="center" wrapText="1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7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0" xfId="1614" applyNumberFormat="1" applyFont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49" fillId="0" borderId="0" xfId="1614" applyFont="1" applyAlignment="1">
      <alignment horizontal="center" vertic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165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167" fontId="141" fillId="40" borderId="85" xfId="2672" applyFont="1" applyFill="1" applyBorder="1" applyAlignment="1" applyProtection="1">
      <alignment horizontal="right" vertical="center" wrapText="1"/>
      <protection locked="0"/>
    </xf>
    <xf numFmtId="167" fontId="141" fillId="40" borderId="87" xfId="2672" applyFont="1" applyFill="1" applyBorder="1" applyAlignment="1" applyProtection="1">
      <alignment horizontal="right" vertical="center"/>
      <protection locked="0"/>
    </xf>
    <xf numFmtId="169" fontId="141" fillId="40" borderId="87" xfId="2672" applyNumberFormat="1" applyFont="1" applyFill="1" applyBorder="1" applyAlignment="1" applyProtection="1">
      <alignment horizontal="right" vertical="center"/>
      <protection locked="0"/>
    </xf>
    <xf numFmtId="169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9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120" fillId="0" borderId="9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176" fillId="33" borderId="0" xfId="2678" applyFill="1"/>
    <xf numFmtId="0" fontId="4" fillId="0" borderId="21" xfId="1652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vertical="center" wrapText="1"/>
    </xf>
    <xf numFmtId="0" fontId="156" fillId="48" borderId="21" xfId="1652" applyFont="1" applyFill="1" applyBorder="1" applyAlignment="1">
      <alignment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left" vertical="center" wrapText="1"/>
    </xf>
    <xf numFmtId="0" fontId="44" fillId="0" borderId="20" xfId="1652" applyFont="1" applyBorder="1" applyAlignment="1">
      <alignment horizontal="center" vertical="center"/>
    </xf>
    <xf numFmtId="0" fontId="44" fillId="0" borderId="21" xfId="1652" applyFont="1" applyBorder="1" applyAlignment="1">
      <alignment vertical="center"/>
    </xf>
    <xf numFmtId="0" fontId="3" fillId="47" borderId="21" xfId="1652" applyFont="1" applyFill="1" applyBorder="1" applyAlignment="1">
      <alignment vertical="center" wrapText="1"/>
    </xf>
    <xf numFmtId="0" fontId="10" fillId="47" borderId="21" xfId="1614" applyFont="1" applyFill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43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43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43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8" fontId="120" fillId="0" borderId="73" xfId="1450" applyNumberFormat="1" applyFont="1" applyBorder="1" applyAlignment="1">
      <alignment horizontal="left" vertical="center"/>
    </xf>
    <xf numFmtId="208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</cellXfs>
  <cellStyles count="1596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3698" xr:uid="{101E5C3A-7136-4E68-A9A6-C32A1C615CF0}"/>
    <cellStyle name="20% - Accent1 10 3" xfId="2680" xr:uid="{78624E52-009A-4E01-94CE-331DA3E22F28}"/>
    <cellStyle name="20% - Accent1 11" xfId="4" xr:uid="{00000000-0005-0000-0000-000003000000}"/>
    <cellStyle name="20% - Accent1 11 2" xfId="3699" xr:uid="{32FDB905-A9AE-4601-854C-6F40682C1265}"/>
    <cellStyle name="20% - Accent1 11 3" xfId="2681" xr:uid="{0154E24D-FEF5-4A8D-8E38-638570429113}"/>
    <cellStyle name="20% - Accent1 12" xfId="5" xr:uid="{00000000-0005-0000-0000-000004000000}"/>
    <cellStyle name="20% - Accent1 12 2" xfId="3700" xr:uid="{5BF73DCC-B4F4-4AC7-ACDF-96BACF48BF05}"/>
    <cellStyle name="20% - Accent1 12 3" xfId="2682" xr:uid="{95A61F0F-57B1-489D-A70B-2E07B3C0D084}"/>
    <cellStyle name="20% - Accent1 13" xfId="6" xr:uid="{00000000-0005-0000-0000-000005000000}"/>
    <cellStyle name="20% - Accent1 13 2" xfId="3701" xr:uid="{72862A2C-FA48-47DA-B3E5-404C81856242}"/>
    <cellStyle name="20% - Accent1 13 3" xfId="2683" xr:uid="{4DB2AC9D-E80B-4A43-8EB5-1722286BD1C0}"/>
    <cellStyle name="20% - Accent1 14" xfId="7" xr:uid="{00000000-0005-0000-0000-000006000000}"/>
    <cellStyle name="20% - Accent1 14 2" xfId="3702" xr:uid="{943C5ED6-45AB-40FF-8CC9-786B0362332A}"/>
    <cellStyle name="20% - Accent1 14 3" xfId="2684" xr:uid="{48D981FE-B2DD-4253-A587-9DC608EEFC10}"/>
    <cellStyle name="20% - Accent1 15" xfId="8" xr:uid="{00000000-0005-0000-0000-000007000000}"/>
    <cellStyle name="20% - Accent1 15 2" xfId="3703" xr:uid="{E436F6C2-4192-452A-A070-B6C9F9B4130D}"/>
    <cellStyle name="20% - Accent1 15 3" xfId="2685" xr:uid="{C123FF04-CA96-464D-A08D-BC32006357BA}"/>
    <cellStyle name="20% - Accent1 16" xfId="9" xr:uid="{00000000-0005-0000-0000-000008000000}"/>
    <cellStyle name="20% - Accent1 16 2" xfId="3704" xr:uid="{5B5A9E59-DACD-4D98-8E76-7363C06CEDBC}"/>
    <cellStyle name="20% - Accent1 16 3" xfId="2686" xr:uid="{07DB7C9C-9B41-428F-8727-2A4ABB757883}"/>
    <cellStyle name="20% - Accent1 17" xfId="3680" xr:uid="{4B88B3F0-4CB1-4EAF-AEA4-B2B8212F435A}"/>
    <cellStyle name="20% - Accent1 18" xfId="2679" xr:uid="{E55A6371-F08A-4799-B103-07B121D9BDDC}"/>
    <cellStyle name="20% - Accent1 2" xfId="10" xr:uid="{00000000-0005-0000-0000-000009000000}"/>
    <cellStyle name="20% - Accent1 2 2" xfId="11" xr:uid="{00000000-0005-0000-0000-00000A000000}"/>
    <cellStyle name="20% - Accent1 2 2 2" xfId="3706" xr:uid="{579F11C6-4D2E-4BCB-ABE4-8F97413243FA}"/>
    <cellStyle name="20% - Accent1 2 2 3" xfId="2688" xr:uid="{9DC57923-E8DD-4DAC-BB31-23332E927697}"/>
    <cellStyle name="20% - Accent1 2 3" xfId="12" xr:uid="{00000000-0005-0000-0000-00000B000000}"/>
    <cellStyle name="20% - Accent1 2 3 2" xfId="3707" xr:uid="{083D73E3-5127-4087-B8B6-B9B4B8654DC2}"/>
    <cellStyle name="20% - Accent1 2 3 3" xfId="2689" xr:uid="{A429DBFB-6CCD-4AC0-A204-97CC60DC3DF4}"/>
    <cellStyle name="20% - Accent1 2 4" xfId="3705" xr:uid="{B677DFB5-7A39-4E7D-B84F-52AEC37852C1}"/>
    <cellStyle name="20% - Accent1 2 5" xfId="2687" xr:uid="{70DEAC6D-53AE-4B8F-87D2-03F8A7CED3AA}"/>
    <cellStyle name="20% - Accent1 3" xfId="13" xr:uid="{00000000-0005-0000-0000-00000C000000}"/>
    <cellStyle name="20% - Accent1 3 2" xfId="3708" xr:uid="{F8C2C02C-E097-4D9B-91FA-ABCF10CC5FA9}"/>
    <cellStyle name="20% - Accent1 3 3" xfId="2690" xr:uid="{80531B91-8528-48DF-B29F-0EA253443E06}"/>
    <cellStyle name="20% - Accent1 4" xfId="14" xr:uid="{00000000-0005-0000-0000-00000D000000}"/>
    <cellStyle name="20% - Accent1 4 2" xfId="3709" xr:uid="{219F7C45-8440-43F1-8A2D-F638ED120C81}"/>
    <cellStyle name="20% - Accent1 4 3" xfId="2691" xr:uid="{C5FB5269-AC43-48F1-983F-4472B48E7F5A}"/>
    <cellStyle name="20% - Accent1 5" xfId="15" xr:uid="{00000000-0005-0000-0000-00000E000000}"/>
    <cellStyle name="20% - Accent1 5 2" xfId="3710" xr:uid="{50444507-0B18-42A3-B1D4-8F29BB9CEF3E}"/>
    <cellStyle name="20% - Accent1 5 3" xfId="2692" xr:uid="{5066708A-EC87-4CFB-ABB0-6482E59A4499}"/>
    <cellStyle name="20% - Accent1 6" xfId="16" xr:uid="{00000000-0005-0000-0000-00000F000000}"/>
    <cellStyle name="20% - Accent1 6 2" xfId="3711" xr:uid="{1C48A1EA-5A5E-4271-8E67-ACC630155563}"/>
    <cellStyle name="20% - Accent1 6 3" xfId="2693" xr:uid="{05550645-E6EF-404C-887A-40245A2EE059}"/>
    <cellStyle name="20% - Accent1 7" xfId="17" xr:uid="{00000000-0005-0000-0000-000010000000}"/>
    <cellStyle name="20% - Accent1 7 2" xfId="3712" xr:uid="{F8183C0E-C056-47E9-BCA2-F679C9C8BFBC}"/>
    <cellStyle name="20% - Accent1 7 3" xfId="2694" xr:uid="{0A9AC501-EABC-40BE-AD2C-BB8EE8E7BE62}"/>
    <cellStyle name="20% - Accent1 8" xfId="18" xr:uid="{00000000-0005-0000-0000-000011000000}"/>
    <cellStyle name="20% - Accent1 8 2" xfId="3713" xr:uid="{E6500EDA-182E-4C79-A4B3-B9BAEEFAC8DA}"/>
    <cellStyle name="20% - Accent1 8 3" xfId="2695" xr:uid="{47E4E37F-91B1-4612-B543-E358A5B2FDBE}"/>
    <cellStyle name="20% - Accent1 9" xfId="19" xr:uid="{00000000-0005-0000-0000-000012000000}"/>
    <cellStyle name="20% - Accent1 9 2" xfId="3714" xr:uid="{30B06152-F13D-4E1E-84F8-7979B3FCDF6E}"/>
    <cellStyle name="20% - Accent1 9 3" xfId="2696" xr:uid="{D78A3223-AA12-49BA-9D86-966E56769569}"/>
    <cellStyle name="20% - Accent2" xfId="20" builtinId="34" customBuiltin="1"/>
    <cellStyle name="20% - Accent2 10" xfId="21" xr:uid="{00000000-0005-0000-0000-000014000000}"/>
    <cellStyle name="20% - Accent2 10 2" xfId="3715" xr:uid="{4583C7CC-059E-46AE-B933-BA82DB0A3EC7}"/>
    <cellStyle name="20% - Accent2 10 3" xfId="2698" xr:uid="{75FE2FEB-13C7-4538-8623-825FAD2ABB24}"/>
    <cellStyle name="20% - Accent2 11" xfId="22" xr:uid="{00000000-0005-0000-0000-000015000000}"/>
    <cellStyle name="20% - Accent2 11 2" xfId="3716" xr:uid="{F3F68AE9-5BB5-485E-8C76-0419C82F52D6}"/>
    <cellStyle name="20% - Accent2 11 3" xfId="2699" xr:uid="{A9D7CE77-EDF9-4268-A528-CD36ACD61A04}"/>
    <cellStyle name="20% - Accent2 12" xfId="23" xr:uid="{00000000-0005-0000-0000-000016000000}"/>
    <cellStyle name="20% - Accent2 12 2" xfId="3717" xr:uid="{61D621DE-1D8D-45C6-B9A3-E9D5CAF4560C}"/>
    <cellStyle name="20% - Accent2 12 3" xfId="2700" xr:uid="{D54BCE0A-93FD-487C-8410-57A4FCDF6345}"/>
    <cellStyle name="20% - Accent2 13" xfId="24" xr:uid="{00000000-0005-0000-0000-000017000000}"/>
    <cellStyle name="20% - Accent2 13 2" xfId="3718" xr:uid="{E2695BE0-9DB4-4DC3-9CA8-78F411D2310E}"/>
    <cellStyle name="20% - Accent2 13 3" xfId="2701" xr:uid="{5CA45B26-8767-4598-8B61-E2EBE4B7A18E}"/>
    <cellStyle name="20% - Accent2 14" xfId="25" xr:uid="{00000000-0005-0000-0000-000018000000}"/>
    <cellStyle name="20% - Accent2 14 2" xfId="3719" xr:uid="{60C1042E-4A80-4142-BB4A-909AF0DCC463}"/>
    <cellStyle name="20% - Accent2 14 3" xfId="2702" xr:uid="{9FD399CE-3EF9-4FE3-B6B7-F7DC7CC0CC61}"/>
    <cellStyle name="20% - Accent2 15" xfId="26" xr:uid="{00000000-0005-0000-0000-000019000000}"/>
    <cellStyle name="20% - Accent2 15 2" xfId="3720" xr:uid="{84735A65-2816-419D-8ADB-F52B496BBEAE}"/>
    <cellStyle name="20% - Accent2 15 3" xfId="2703" xr:uid="{F3A4D3ED-95EE-40DB-B029-44AB2EAAD2A6}"/>
    <cellStyle name="20% - Accent2 16" xfId="27" xr:uid="{00000000-0005-0000-0000-00001A000000}"/>
    <cellStyle name="20% - Accent2 16 2" xfId="3721" xr:uid="{DAF9A182-22F7-4B61-A5BA-A8E3C7752BA6}"/>
    <cellStyle name="20% - Accent2 16 3" xfId="2704" xr:uid="{5B328D61-1112-418C-B313-6876EBC27EB9}"/>
    <cellStyle name="20% - Accent2 17" xfId="3681" xr:uid="{2A01C0E4-870C-4DF0-B4D3-E1E7A6CD3403}"/>
    <cellStyle name="20% - Accent2 18" xfId="2697" xr:uid="{9353A21E-2B63-430F-B1F0-C622EAB355B9}"/>
    <cellStyle name="20% - Accent2 2" xfId="28" xr:uid="{00000000-0005-0000-0000-00001B000000}"/>
    <cellStyle name="20% - Accent2 2 2" xfId="29" xr:uid="{00000000-0005-0000-0000-00001C000000}"/>
    <cellStyle name="20% - Accent2 2 2 2" xfId="3723" xr:uid="{3A7DD0B9-3FEB-4417-8CA1-773738C39FBE}"/>
    <cellStyle name="20% - Accent2 2 2 3" xfId="2706" xr:uid="{E206D9FD-BD5F-451A-AF67-B53AC4AD2717}"/>
    <cellStyle name="20% - Accent2 2 3" xfId="30" xr:uid="{00000000-0005-0000-0000-00001D000000}"/>
    <cellStyle name="20% - Accent2 2 3 2" xfId="3724" xr:uid="{1AA2F364-AF60-496F-B210-3E5D3CFA6F6D}"/>
    <cellStyle name="20% - Accent2 2 3 3" xfId="2707" xr:uid="{198066FA-3605-48E9-9F50-A7D333B25523}"/>
    <cellStyle name="20% - Accent2 2 4" xfId="3722" xr:uid="{04EFE8B1-E86A-43C2-9816-34B870E435DC}"/>
    <cellStyle name="20% - Accent2 2 5" xfId="2705" xr:uid="{8C5030DF-B3A8-4B20-8591-7604252DCC2D}"/>
    <cellStyle name="20% - Accent2 3" xfId="31" xr:uid="{00000000-0005-0000-0000-00001E000000}"/>
    <cellStyle name="20% - Accent2 3 2" xfId="3725" xr:uid="{46A7282A-27F0-451C-ADB0-EBC5A84374A0}"/>
    <cellStyle name="20% - Accent2 3 3" xfId="2708" xr:uid="{2578766C-25CC-434C-815D-E808EA8F6D8B}"/>
    <cellStyle name="20% - Accent2 4" xfId="32" xr:uid="{00000000-0005-0000-0000-00001F000000}"/>
    <cellStyle name="20% - Accent2 4 2" xfId="3726" xr:uid="{026C4E97-F65F-44FE-88E4-2D76DE3D36E8}"/>
    <cellStyle name="20% - Accent2 4 3" xfId="2709" xr:uid="{B9B40BB7-8ECE-4E7E-B4CF-571E36B6E789}"/>
    <cellStyle name="20% - Accent2 5" xfId="33" xr:uid="{00000000-0005-0000-0000-000020000000}"/>
    <cellStyle name="20% - Accent2 5 2" xfId="3727" xr:uid="{43C3833C-AF94-45B6-B033-A1D3A743E729}"/>
    <cellStyle name="20% - Accent2 5 3" xfId="2710" xr:uid="{BDEE8F38-6572-4DB6-A556-B6EA51034D86}"/>
    <cellStyle name="20% - Accent2 6" xfId="34" xr:uid="{00000000-0005-0000-0000-000021000000}"/>
    <cellStyle name="20% - Accent2 6 2" xfId="3728" xr:uid="{82606067-3B83-43D1-8AA9-AF2E9F79E2BF}"/>
    <cellStyle name="20% - Accent2 6 3" xfId="2711" xr:uid="{11B25DCB-4893-4366-B8A5-8EA6257027B2}"/>
    <cellStyle name="20% - Accent2 7" xfId="35" xr:uid="{00000000-0005-0000-0000-000022000000}"/>
    <cellStyle name="20% - Accent2 7 2" xfId="3729" xr:uid="{119C44AC-E379-467B-81F1-1451DB89B254}"/>
    <cellStyle name="20% - Accent2 7 3" xfId="2712" xr:uid="{3AB485C0-5C8F-49E6-B89A-1F24E846076C}"/>
    <cellStyle name="20% - Accent2 8" xfId="36" xr:uid="{00000000-0005-0000-0000-000023000000}"/>
    <cellStyle name="20% - Accent2 8 2" xfId="3730" xr:uid="{E1C193C0-CEF7-40C3-8047-40FE6C509276}"/>
    <cellStyle name="20% - Accent2 8 3" xfId="2713" xr:uid="{7F861148-9443-4330-BC7E-604FF1E93EFD}"/>
    <cellStyle name="20% - Accent2 9" xfId="37" xr:uid="{00000000-0005-0000-0000-000024000000}"/>
    <cellStyle name="20% - Accent2 9 2" xfId="3731" xr:uid="{44ED12EA-A00B-480C-98E3-E0AB19E6815F}"/>
    <cellStyle name="20% - Accent2 9 3" xfId="2714" xr:uid="{B37F69B1-6E5E-4AD8-9C33-8E3ABCC66191}"/>
    <cellStyle name="20% - Accent3" xfId="38" builtinId="38" customBuiltin="1"/>
    <cellStyle name="20% - Accent3 10" xfId="39" xr:uid="{00000000-0005-0000-0000-000026000000}"/>
    <cellStyle name="20% - Accent3 10 2" xfId="3732" xr:uid="{4270E7D4-CB09-4D9F-8A35-56F5A678D1FE}"/>
    <cellStyle name="20% - Accent3 10 3" xfId="2716" xr:uid="{3B148D3E-8802-4649-9AE3-37AA2DE58A88}"/>
    <cellStyle name="20% - Accent3 11" xfId="40" xr:uid="{00000000-0005-0000-0000-000027000000}"/>
    <cellStyle name="20% - Accent3 11 2" xfId="3733" xr:uid="{CBD54233-284C-41B4-BE85-9D9C448CEDA2}"/>
    <cellStyle name="20% - Accent3 11 3" xfId="2717" xr:uid="{971EFDAE-786B-42EC-807B-83ADD8A053E6}"/>
    <cellStyle name="20% - Accent3 12" xfId="41" xr:uid="{00000000-0005-0000-0000-000028000000}"/>
    <cellStyle name="20% - Accent3 12 2" xfId="3734" xr:uid="{928F3F63-7870-4719-9E2A-4E6B6C51B8B2}"/>
    <cellStyle name="20% - Accent3 12 3" xfId="2718" xr:uid="{02854340-18DC-45EA-97B8-1B2C9D7FCA5E}"/>
    <cellStyle name="20% - Accent3 13" xfId="42" xr:uid="{00000000-0005-0000-0000-000029000000}"/>
    <cellStyle name="20% - Accent3 13 2" xfId="3735" xr:uid="{F063365C-7E7F-4C6E-9A50-353D82549239}"/>
    <cellStyle name="20% - Accent3 13 3" xfId="2719" xr:uid="{400158F0-EB82-4FFC-B955-35020FF98728}"/>
    <cellStyle name="20% - Accent3 14" xfId="43" xr:uid="{00000000-0005-0000-0000-00002A000000}"/>
    <cellStyle name="20% - Accent3 14 2" xfId="3736" xr:uid="{D9AD1BD0-CD49-4344-A588-95A36453AC86}"/>
    <cellStyle name="20% - Accent3 14 3" xfId="2720" xr:uid="{01055E79-4847-420D-9F90-F4D8D8945482}"/>
    <cellStyle name="20% - Accent3 15" xfId="44" xr:uid="{00000000-0005-0000-0000-00002B000000}"/>
    <cellStyle name="20% - Accent3 15 2" xfId="3737" xr:uid="{E6DD20EB-E0CC-4651-B9FF-EA52B2628D3C}"/>
    <cellStyle name="20% - Accent3 15 3" xfId="2721" xr:uid="{5C226036-F2F8-4A71-9E06-780A6686CE61}"/>
    <cellStyle name="20% - Accent3 16" xfId="45" xr:uid="{00000000-0005-0000-0000-00002C000000}"/>
    <cellStyle name="20% - Accent3 16 2" xfId="3738" xr:uid="{A9779943-1CC0-48A8-984D-568852EDDC23}"/>
    <cellStyle name="20% - Accent3 16 3" xfId="2722" xr:uid="{8FB2CBB9-5499-4F51-973B-FD54F88203DB}"/>
    <cellStyle name="20% - Accent3 17" xfId="3682" xr:uid="{02F64C43-DE22-4C1C-A8A1-378FAAB8F9F4}"/>
    <cellStyle name="20% - Accent3 18" xfId="2715" xr:uid="{6AAD6B78-6E9B-4309-95DE-7E21303CA1F9}"/>
    <cellStyle name="20% - Accent3 2" xfId="46" xr:uid="{00000000-0005-0000-0000-00002D000000}"/>
    <cellStyle name="20% - Accent3 2 2" xfId="47" xr:uid="{00000000-0005-0000-0000-00002E000000}"/>
    <cellStyle name="20% - Accent3 2 2 2" xfId="3740" xr:uid="{3FD4FF68-E810-4647-B181-929AB492FCF4}"/>
    <cellStyle name="20% - Accent3 2 2 3" xfId="2724" xr:uid="{7F33765A-C130-4093-8740-821C26B98C7D}"/>
    <cellStyle name="20% - Accent3 2 3" xfId="48" xr:uid="{00000000-0005-0000-0000-00002F000000}"/>
    <cellStyle name="20% - Accent3 2 3 2" xfId="3741" xr:uid="{66AA2382-7794-4F02-B213-1FA87C42FD89}"/>
    <cellStyle name="20% - Accent3 2 3 3" xfId="2725" xr:uid="{1D460A3F-D1F4-43F1-9A3C-53E36113A116}"/>
    <cellStyle name="20% - Accent3 2 4" xfId="3739" xr:uid="{969D3AF0-4F1D-4CC4-8C76-78D972415A49}"/>
    <cellStyle name="20% - Accent3 2 5" xfId="2723" xr:uid="{790AD622-891A-4F8D-B43C-53A39DB545BE}"/>
    <cellStyle name="20% - Accent3 3" xfId="49" xr:uid="{00000000-0005-0000-0000-000030000000}"/>
    <cellStyle name="20% - Accent3 3 2" xfId="3742" xr:uid="{42302500-A8C8-440E-8533-CFD2EDD716CC}"/>
    <cellStyle name="20% - Accent3 3 3" xfId="2726" xr:uid="{3E897808-8CFF-471C-B987-96E94A28339E}"/>
    <cellStyle name="20% - Accent3 4" xfId="50" xr:uid="{00000000-0005-0000-0000-000031000000}"/>
    <cellStyle name="20% - Accent3 4 2" xfId="3743" xr:uid="{82AE1ABA-5074-43B5-80FC-8A61699730A9}"/>
    <cellStyle name="20% - Accent3 4 3" xfId="2727" xr:uid="{C7F471F8-A7B6-4450-8642-13824D9B3FCF}"/>
    <cellStyle name="20% - Accent3 5" xfId="51" xr:uid="{00000000-0005-0000-0000-000032000000}"/>
    <cellStyle name="20% - Accent3 5 2" xfId="3744" xr:uid="{EB30B262-7283-47CC-92B2-9DB69E4A84AE}"/>
    <cellStyle name="20% - Accent3 5 3" xfId="2728" xr:uid="{B6B21BA5-6694-4BBA-83E3-242803732C7B}"/>
    <cellStyle name="20% - Accent3 6" xfId="52" xr:uid="{00000000-0005-0000-0000-000033000000}"/>
    <cellStyle name="20% - Accent3 6 2" xfId="3745" xr:uid="{39A9332E-0D84-4581-8220-1C5E81CFE923}"/>
    <cellStyle name="20% - Accent3 6 3" xfId="2729" xr:uid="{235B01EA-4801-4637-975D-5FAEDEA9FE30}"/>
    <cellStyle name="20% - Accent3 7" xfId="53" xr:uid="{00000000-0005-0000-0000-000034000000}"/>
    <cellStyle name="20% - Accent3 7 2" xfId="3746" xr:uid="{2B442351-4832-4384-B4D2-AC1BA4F319A0}"/>
    <cellStyle name="20% - Accent3 7 3" xfId="2730" xr:uid="{9FC25AA7-7D83-4805-A6C7-47F82AEFD015}"/>
    <cellStyle name="20% - Accent3 8" xfId="54" xr:uid="{00000000-0005-0000-0000-000035000000}"/>
    <cellStyle name="20% - Accent3 8 2" xfId="3747" xr:uid="{AF1C8BA5-81C3-4F36-A851-BDDECE2F90AB}"/>
    <cellStyle name="20% - Accent3 8 3" xfId="2731" xr:uid="{9232BD6E-69EC-4D8A-834A-2C4A86E84191}"/>
    <cellStyle name="20% - Accent3 9" xfId="55" xr:uid="{00000000-0005-0000-0000-000036000000}"/>
    <cellStyle name="20% - Accent3 9 2" xfId="3748" xr:uid="{7677E9E2-24C1-4B72-BB4C-F406EC6A11CB}"/>
    <cellStyle name="20% - Accent3 9 3" xfId="2732" xr:uid="{51B2082F-ACF9-40B8-9F5A-91F0163B5130}"/>
    <cellStyle name="20% - Accent4" xfId="56" builtinId="42" customBuiltin="1"/>
    <cellStyle name="20% - Accent4 10" xfId="57" xr:uid="{00000000-0005-0000-0000-000038000000}"/>
    <cellStyle name="20% - Accent4 10 2" xfId="3749" xr:uid="{18820FDD-98F7-4F14-BFF3-EDE58B4198C1}"/>
    <cellStyle name="20% - Accent4 10 3" xfId="2734" xr:uid="{E55D419B-A6DC-423B-A4E8-3798F8DC402C}"/>
    <cellStyle name="20% - Accent4 11" xfId="58" xr:uid="{00000000-0005-0000-0000-000039000000}"/>
    <cellStyle name="20% - Accent4 11 2" xfId="3750" xr:uid="{C6473517-1A1D-40E3-84D0-8DA32E4E8905}"/>
    <cellStyle name="20% - Accent4 11 3" xfId="2735" xr:uid="{F0D1F9E2-C7BD-4842-82F3-93657BFE66E5}"/>
    <cellStyle name="20% - Accent4 12" xfId="59" xr:uid="{00000000-0005-0000-0000-00003A000000}"/>
    <cellStyle name="20% - Accent4 12 2" xfId="3751" xr:uid="{4BA3ADA8-BD26-4C45-BCE0-3C793E09D85F}"/>
    <cellStyle name="20% - Accent4 12 3" xfId="2736" xr:uid="{4EB8A45D-F6DB-4CCE-BBEA-9944E9682D39}"/>
    <cellStyle name="20% - Accent4 13" xfId="60" xr:uid="{00000000-0005-0000-0000-00003B000000}"/>
    <cellStyle name="20% - Accent4 13 2" xfId="3752" xr:uid="{5D2687D0-4452-4485-969E-1AD6B4D0A49D}"/>
    <cellStyle name="20% - Accent4 13 3" xfId="2737" xr:uid="{4EFEF016-0FA4-4103-A91E-00CC9F987A31}"/>
    <cellStyle name="20% - Accent4 14" xfId="61" xr:uid="{00000000-0005-0000-0000-00003C000000}"/>
    <cellStyle name="20% - Accent4 14 2" xfId="3753" xr:uid="{C261EBA8-71E3-4226-A54F-B50CD470F6A7}"/>
    <cellStyle name="20% - Accent4 14 3" xfId="2738" xr:uid="{E0804A99-360A-4BFA-8C5D-8B3FCC75FE83}"/>
    <cellStyle name="20% - Accent4 15" xfId="62" xr:uid="{00000000-0005-0000-0000-00003D000000}"/>
    <cellStyle name="20% - Accent4 15 2" xfId="3754" xr:uid="{B0967559-9BDC-4C45-894C-845933126CFF}"/>
    <cellStyle name="20% - Accent4 15 3" xfId="2739" xr:uid="{6D42571F-3FCD-4BED-9818-798E71282FA1}"/>
    <cellStyle name="20% - Accent4 16" xfId="63" xr:uid="{00000000-0005-0000-0000-00003E000000}"/>
    <cellStyle name="20% - Accent4 16 2" xfId="3755" xr:uid="{C2F21C9C-2EFB-4CD4-ABFC-C1A66A4FCAC2}"/>
    <cellStyle name="20% - Accent4 16 3" xfId="2740" xr:uid="{3BF28678-F934-4FF9-8456-DEE63EF9A0B7}"/>
    <cellStyle name="20% - Accent4 17" xfId="3683" xr:uid="{151B9DC5-5FCE-45D7-B3F0-AE277E582B7F}"/>
    <cellStyle name="20% - Accent4 18" xfId="2733" xr:uid="{8BB6F009-B0D4-49C1-AC29-9342BCC08FAA}"/>
    <cellStyle name="20% - Accent4 2" xfId="64" xr:uid="{00000000-0005-0000-0000-00003F000000}"/>
    <cellStyle name="20% - Accent4 2 2" xfId="65" xr:uid="{00000000-0005-0000-0000-000040000000}"/>
    <cellStyle name="20% - Accent4 2 2 2" xfId="3757" xr:uid="{5D89910F-2F15-47EF-9EFD-85A69AEBC09B}"/>
    <cellStyle name="20% - Accent4 2 2 3" xfId="2742" xr:uid="{839C2EBE-3E61-49AA-8692-D4A6DE7E1562}"/>
    <cellStyle name="20% - Accent4 2 3" xfId="66" xr:uid="{00000000-0005-0000-0000-000041000000}"/>
    <cellStyle name="20% - Accent4 2 3 2" xfId="3758" xr:uid="{FE1A8CD6-8710-4F76-A04B-AF0811DF28EA}"/>
    <cellStyle name="20% - Accent4 2 3 3" xfId="2743" xr:uid="{585CDB95-A26F-4D9F-BA76-99CB29FCC83D}"/>
    <cellStyle name="20% - Accent4 2 4" xfId="3756" xr:uid="{CF82039F-A3DA-4A2D-A94E-C11BFFF0C641}"/>
    <cellStyle name="20% - Accent4 2 5" xfId="2741" xr:uid="{A917E651-5D0B-467E-8CDA-A7B2746B036B}"/>
    <cellStyle name="20% - Accent4 3" xfId="67" xr:uid="{00000000-0005-0000-0000-000042000000}"/>
    <cellStyle name="20% - Accent4 3 2" xfId="3759" xr:uid="{AD2BFB43-CB82-412F-82DC-BF12B0B85B17}"/>
    <cellStyle name="20% - Accent4 3 3" xfId="2744" xr:uid="{F51768F0-5E50-4DDE-9987-DCEF0B3EEF7E}"/>
    <cellStyle name="20% - Accent4 4" xfId="68" xr:uid="{00000000-0005-0000-0000-000043000000}"/>
    <cellStyle name="20% - Accent4 4 2" xfId="3760" xr:uid="{F74362F5-D842-4FBD-B056-FC65F4057F66}"/>
    <cellStyle name="20% - Accent4 4 3" xfId="2745" xr:uid="{C9AEAE48-7D79-4F85-B4F4-0AD1F3B57666}"/>
    <cellStyle name="20% - Accent4 5" xfId="69" xr:uid="{00000000-0005-0000-0000-000044000000}"/>
    <cellStyle name="20% - Accent4 5 2" xfId="3761" xr:uid="{BA2B96F2-40DA-4539-9517-3D4377BB59A9}"/>
    <cellStyle name="20% - Accent4 5 3" xfId="2746" xr:uid="{1377D915-24EA-49C5-A1C4-8AB0F921AD9B}"/>
    <cellStyle name="20% - Accent4 6" xfId="70" xr:uid="{00000000-0005-0000-0000-000045000000}"/>
    <cellStyle name="20% - Accent4 6 2" xfId="3762" xr:uid="{850FFF7A-49B7-4E97-9A1D-B9889A5A16BB}"/>
    <cellStyle name="20% - Accent4 6 3" xfId="2747" xr:uid="{8FDED29C-0160-49E7-99DD-F0C730B76D37}"/>
    <cellStyle name="20% - Accent4 7" xfId="71" xr:uid="{00000000-0005-0000-0000-000046000000}"/>
    <cellStyle name="20% - Accent4 7 2" xfId="3763" xr:uid="{1631BCFE-4462-46EE-BA2D-8AEF78533588}"/>
    <cellStyle name="20% - Accent4 7 3" xfId="2748" xr:uid="{9627B943-7F52-40B9-AD3B-B3182A992027}"/>
    <cellStyle name="20% - Accent4 8" xfId="72" xr:uid="{00000000-0005-0000-0000-000047000000}"/>
    <cellStyle name="20% - Accent4 8 2" xfId="3764" xr:uid="{84858FA0-0622-41FC-AF9B-3DDA778DA34C}"/>
    <cellStyle name="20% - Accent4 8 3" xfId="2749" xr:uid="{D708FD5A-0F42-4759-9E49-691C46D209F8}"/>
    <cellStyle name="20% - Accent4 9" xfId="73" xr:uid="{00000000-0005-0000-0000-000048000000}"/>
    <cellStyle name="20% - Accent4 9 2" xfId="3765" xr:uid="{AAC100A9-A79A-4760-AF28-EDC42FF8B119}"/>
    <cellStyle name="20% - Accent4 9 3" xfId="2750" xr:uid="{F07061B7-7823-467B-BA2E-D63F1C5620AD}"/>
    <cellStyle name="20% - Accent5" xfId="74" builtinId="46" customBuiltin="1"/>
    <cellStyle name="20% - Accent5 10" xfId="75" xr:uid="{00000000-0005-0000-0000-00004A000000}"/>
    <cellStyle name="20% - Accent5 10 2" xfId="3766" xr:uid="{3A84659D-C440-4D34-A1D7-2910442693CF}"/>
    <cellStyle name="20% - Accent5 10 3" xfId="2752" xr:uid="{C26169B5-9E69-4CF7-B924-D966F80C275B}"/>
    <cellStyle name="20% - Accent5 11" xfId="76" xr:uid="{00000000-0005-0000-0000-00004B000000}"/>
    <cellStyle name="20% - Accent5 11 2" xfId="3767" xr:uid="{0F04051E-31B3-4F74-A3A4-EEDCC4FC4DC8}"/>
    <cellStyle name="20% - Accent5 11 3" xfId="2753" xr:uid="{57B58060-D1C3-4343-9605-28E75940E2F3}"/>
    <cellStyle name="20% - Accent5 12" xfId="77" xr:uid="{00000000-0005-0000-0000-00004C000000}"/>
    <cellStyle name="20% - Accent5 12 2" xfId="3768" xr:uid="{3324BC62-8B2D-4FA9-A6EE-8FDDEDD9CDA9}"/>
    <cellStyle name="20% - Accent5 12 3" xfId="2754" xr:uid="{8AA3B26A-DDC4-4C87-9C50-1608EC18E0F2}"/>
    <cellStyle name="20% - Accent5 13" xfId="78" xr:uid="{00000000-0005-0000-0000-00004D000000}"/>
    <cellStyle name="20% - Accent5 13 2" xfId="3769" xr:uid="{94D5E8E3-55F8-473E-999F-B275C3BA02E7}"/>
    <cellStyle name="20% - Accent5 13 3" xfId="2755" xr:uid="{6C707F16-ABA7-4D80-9EE2-6323E8EB24EA}"/>
    <cellStyle name="20% - Accent5 14" xfId="79" xr:uid="{00000000-0005-0000-0000-00004E000000}"/>
    <cellStyle name="20% - Accent5 14 2" xfId="3770" xr:uid="{6CCA197D-15DB-4583-A874-842E13B70322}"/>
    <cellStyle name="20% - Accent5 14 3" xfId="2756" xr:uid="{AD2BFF3B-B5A9-4A57-8D85-986D1E397CA2}"/>
    <cellStyle name="20% - Accent5 15" xfId="80" xr:uid="{00000000-0005-0000-0000-00004F000000}"/>
    <cellStyle name="20% - Accent5 15 2" xfId="3771" xr:uid="{C793649E-02D7-4276-B1EC-5564A54E59B7}"/>
    <cellStyle name="20% - Accent5 15 3" xfId="2757" xr:uid="{885FCBDC-28CA-4683-894C-8048159B51E5}"/>
    <cellStyle name="20% - Accent5 16" xfId="81" xr:uid="{00000000-0005-0000-0000-000050000000}"/>
    <cellStyle name="20% - Accent5 16 2" xfId="3772" xr:uid="{D0D14DB0-F2AF-4BBF-BE2F-677C79815EB2}"/>
    <cellStyle name="20% - Accent5 16 3" xfId="2758" xr:uid="{48C8172C-CB96-422E-AAE1-02563727A4AC}"/>
    <cellStyle name="20% - Accent5 17" xfId="3684" xr:uid="{97E778B7-A8C2-44DF-BC67-B3B6A814BBB5}"/>
    <cellStyle name="20% - Accent5 18" xfId="2751" xr:uid="{1D43AD4E-5C76-4A4E-AA6A-B7E5909F7CA3}"/>
    <cellStyle name="20% - Accent5 2" xfId="82" xr:uid="{00000000-0005-0000-0000-000051000000}"/>
    <cellStyle name="20% - Accent5 2 2" xfId="83" xr:uid="{00000000-0005-0000-0000-000052000000}"/>
    <cellStyle name="20% - Accent5 2 2 2" xfId="3774" xr:uid="{3EDFA1BD-3F0F-43B2-860A-C708EDB6D5AE}"/>
    <cellStyle name="20% - Accent5 2 2 3" xfId="2760" xr:uid="{BE0D9782-5D7B-476E-993B-61896B217600}"/>
    <cellStyle name="20% - Accent5 2 3" xfId="84" xr:uid="{00000000-0005-0000-0000-000053000000}"/>
    <cellStyle name="20% - Accent5 2 3 2" xfId="3775" xr:uid="{0B5C98EC-7E7B-4D84-981B-0DFB67D36426}"/>
    <cellStyle name="20% - Accent5 2 3 3" xfId="2761" xr:uid="{C1188EC3-20F6-4204-9B80-77791159C1E2}"/>
    <cellStyle name="20% - Accent5 2 4" xfId="3773" xr:uid="{C4948B64-20E1-490B-BB91-7EB462B9DA56}"/>
    <cellStyle name="20% - Accent5 2 5" xfId="2759" xr:uid="{098AF2DA-5A2F-4DC1-A6D5-8079A248BC33}"/>
    <cellStyle name="20% - Accent5 3" xfId="85" xr:uid="{00000000-0005-0000-0000-000054000000}"/>
    <cellStyle name="20% - Accent5 3 2" xfId="3776" xr:uid="{1529CB1B-4EAC-4089-A6E0-76601DB4C508}"/>
    <cellStyle name="20% - Accent5 3 3" xfId="2762" xr:uid="{451CD988-DEC5-45E7-AED9-3F8FEDB8DEC3}"/>
    <cellStyle name="20% - Accent5 4" xfId="86" xr:uid="{00000000-0005-0000-0000-000055000000}"/>
    <cellStyle name="20% - Accent5 4 2" xfId="3777" xr:uid="{ADB917E1-2A5F-43EE-BF80-1B756F0985E9}"/>
    <cellStyle name="20% - Accent5 4 3" xfId="2763" xr:uid="{E52F72F9-AE50-4AB3-AB04-ED5DC29D5C99}"/>
    <cellStyle name="20% - Accent5 5" xfId="87" xr:uid="{00000000-0005-0000-0000-000056000000}"/>
    <cellStyle name="20% - Accent5 5 2" xfId="3778" xr:uid="{8F3B9A0E-256E-4F5B-ACF5-8A6012533994}"/>
    <cellStyle name="20% - Accent5 5 3" xfId="2764" xr:uid="{9D595277-2A16-4108-BDF7-181649EB6685}"/>
    <cellStyle name="20% - Accent5 6" xfId="88" xr:uid="{00000000-0005-0000-0000-000057000000}"/>
    <cellStyle name="20% - Accent5 6 2" xfId="3779" xr:uid="{E2F86699-7D8D-4832-9C81-01875CDB96FA}"/>
    <cellStyle name="20% - Accent5 6 3" xfId="2765" xr:uid="{C581F79A-5AD1-4D5F-A522-A07AF4E4361E}"/>
    <cellStyle name="20% - Accent5 7" xfId="89" xr:uid="{00000000-0005-0000-0000-000058000000}"/>
    <cellStyle name="20% - Accent5 7 2" xfId="3780" xr:uid="{6D384095-5B63-4C1A-9899-0A977410A1F1}"/>
    <cellStyle name="20% - Accent5 7 3" xfId="2766" xr:uid="{045559B1-467A-4C92-AED3-03533EAE6286}"/>
    <cellStyle name="20% - Accent5 8" xfId="90" xr:uid="{00000000-0005-0000-0000-000059000000}"/>
    <cellStyle name="20% - Accent5 8 2" xfId="3781" xr:uid="{2E3D4A8C-A624-4C33-953A-04276B03BC4B}"/>
    <cellStyle name="20% - Accent5 8 3" xfId="2767" xr:uid="{0ABD7873-3542-4309-BD8A-DE29ECFFA1DF}"/>
    <cellStyle name="20% - Accent5 9" xfId="91" xr:uid="{00000000-0005-0000-0000-00005A000000}"/>
    <cellStyle name="20% - Accent5 9 2" xfId="3782" xr:uid="{E411CAEB-40D3-4186-9F62-1A2CAC8E31A2}"/>
    <cellStyle name="20% - Accent5 9 3" xfId="2768" xr:uid="{A2F53175-4684-4BB7-B65A-60A6E5A94043}"/>
    <cellStyle name="20% - Accent6" xfId="92" builtinId="50" customBuiltin="1"/>
    <cellStyle name="20% - Accent6 10" xfId="93" xr:uid="{00000000-0005-0000-0000-00005C000000}"/>
    <cellStyle name="20% - Accent6 10 2" xfId="3783" xr:uid="{90E7A931-D98A-4527-BA4E-A3E3DBE9658F}"/>
    <cellStyle name="20% - Accent6 10 3" xfId="2770" xr:uid="{D3007053-4F7C-4B02-985A-07A75BEAE308}"/>
    <cellStyle name="20% - Accent6 11" xfId="94" xr:uid="{00000000-0005-0000-0000-00005D000000}"/>
    <cellStyle name="20% - Accent6 11 2" xfId="3784" xr:uid="{98894C43-B509-4FF4-A358-B3D3CEFD4C5C}"/>
    <cellStyle name="20% - Accent6 11 3" xfId="2771" xr:uid="{1354DF9F-EA10-48B5-BFAF-3499C43B6B4D}"/>
    <cellStyle name="20% - Accent6 12" xfId="95" xr:uid="{00000000-0005-0000-0000-00005E000000}"/>
    <cellStyle name="20% - Accent6 12 2" xfId="3785" xr:uid="{415520C3-2A11-4A0C-B794-ABA8E3707B6C}"/>
    <cellStyle name="20% - Accent6 12 3" xfId="2772" xr:uid="{6CEB0BDA-A962-4B2B-9A0A-C2C498057267}"/>
    <cellStyle name="20% - Accent6 13" xfId="96" xr:uid="{00000000-0005-0000-0000-00005F000000}"/>
    <cellStyle name="20% - Accent6 13 2" xfId="3786" xr:uid="{37531BF2-7DF1-419A-B053-F516EEE1BA36}"/>
    <cellStyle name="20% - Accent6 13 3" xfId="2773" xr:uid="{B395F402-9E1D-4A52-8A9A-90AC6AAC2465}"/>
    <cellStyle name="20% - Accent6 14" xfId="97" xr:uid="{00000000-0005-0000-0000-000060000000}"/>
    <cellStyle name="20% - Accent6 14 2" xfId="3787" xr:uid="{EFC9A504-B229-4E16-B1F6-89A53CF07A04}"/>
    <cellStyle name="20% - Accent6 14 3" xfId="2774" xr:uid="{1051E879-6CE5-4D12-9BE0-84EC027C1B4B}"/>
    <cellStyle name="20% - Accent6 15" xfId="98" xr:uid="{00000000-0005-0000-0000-000061000000}"/>
    <cellStyle name="20% - Accent6 15 2" xfId="3788" xr:uid="{33819E6D-D4E3-4BA9-9B55-C4835C3260C2}"/>
    <cellStyle name="20% - Accent6 15 3" xfId="2775" xr:uid="{7C7392CE-D9B1-415A-9E9B-42AEFEFF6421}"/>
    <cellStyle name="20% - Accent6 16" xfId="99" xr:uid="{00000000-0005-0000-0000-000062000000}"/>
    <cellStyle name="20% - Accent6 16 2" xfId="3789" xr:uid="{42A778DB-1F9D-4CC6-A318-D0E82CF4EE2F}"/>
    <cellStyle name="20% - Accent6 16 3" xfId="2776" xr:uid="{23A096B3-A464-4001-B693-9ECE2D499F67}"/>
    <cellStyle name="20% - Accent6 17" xfId="3685" xr:uid="{EE6B3F0D-5431-4EE0-A6D4-F613F9B15C15}"/>
    <cellStyle name="20% - Accent6 18" xfId="2769" xr:uid="{58029222-C3F0-49F6-B53D-7EE9AF6C65F8}"/>
    <cellStyle name="20% - Accent6 2" xfId="100" xr:uid="{00000000-0005-0000-0000-000063000000}"/>
    <cellStyle name="20% - Accent6 2 2" xfId="101" xr:uid="{00000000-0005-0000-0000-000064000000}"/>
    <cellStyle name="20% - Accent6 2 2 2" xfId="3791" xr:uid="{CE5213B3-A827-4F92-BECA-437EAC060485}"/>
    <cellStyle name="20% - Accent6 2 2 3" xfId="2778" xr:uid="{4F730161-BDF8-437A-8CFD-C3B64CC3BA35}"/>
    <cellStyle name="20% - Accent6 2 3" xfId="102" xr:uid="{00000000-0005-0000-0000-000065000000}"/>
    <cellStyle name="20% - Accent6 2 3 2" xfId="3792" xr:uid="{3767E280-D41B-41EE-939D-EA2B732B5CF2}"/>
    <cellStyle name="20% - Accent6 2 3 3" xfId="2779" xr:uid="{382E0E77-899C-4C2D-BF34-B71DBECB1F31}"/>
    <cellStyle name="20% - Accent6 2 4" xfId="3790" xr:uid="{C79125C3-7B07-4985-9BC4-4ABF0D241084}"/>
    <cellStyle name="20% - Accent6 2 5" xfId="2777" xr:uid="{086A0E60-DF7F-4078-9E85-7658EC781434}"/>
    <cellStyle name="20% - Accent6 3" xfId="103" xr:uid="{00000000-0005-0000-0000-000066000000}"/>
    <cellStyle name="20% - Accent6 3 2" xfId="3793" xr:uid="{E48C6DC7-B089-42ED-B1F5-173E8E1760AC}"/>
    <cellStyle name="20% - Accent6 3 3" xfId="2780" xr:uid="{FD5A76C2-3DDE-40DF-9894-B1A79689F38A}"/>
    <cellStyle name="20% - Accent6 4" xfId="104" xr:uid="{00000000-0005-0000-0000-000067000000}"/>
    <cellStyle name="20% - Accent6 4 2" xfId="3794" xr:uid="{49C9B022-E0C1-41EC-8485-9F4D87556CE4}"/>
    <cellStyle name="20% - Accent6 4 3" xfId="2781" xr:uid="{3944E35E-DC79-40EC-B63D-DF32CF5B6C35}"/>
    <cellStyle name="20% - Accent6 5" xfId="105" xr:uid="{00000000-0005-0000-0000-000068000000}"/>
    <cellStyle name="20% - Accent6 5 2" xfId="3795" xr:uid="{D672832D-22B1-40AF-A68E-D690830CC426}"/>
    <cellStyle name="20% - Accent6 5 3" xfId="2782" xr:uid="{123F3093-93E6-46C5-9758-9A7F42F3BE8F}"/>
    <cellStyle name="20% - Accent6 6" xfId="106" xr:uid="{00000000-0005-0000-0000-000069000000}"/>
    <cellStyle name="20% - Accent6 6 2" xfId="3796" xr:uid="{8074F25B-606E-4736-B77A-92A9645DB3A9}"/>
    <cellStyle name="20% - Accent6 6 3" xfId="2783" xr:uid="{0B5197A0-7864-44DC-8FA9-42EAB9A4E09E}"/>
    <cellStyle name="20% - Accent6 7" xfId="107" xr:uid="{00000000-0005-0000-0000-00006A000000}"/>
    <cellStyle name="20% - Accent6 7 2" xfId="3797" xr:uid="{84287C27-E7DD-4AD0-A589-29254E11EBA1}"/>
    <cellStyle name="20% - Accent6 7 3" xfId="2784" xr:uid="{517C89EE-6CB8-4B91-BF22-65EB77E7213D}"/>
    <cellStyle name="20% - Accent6 8" xfId="108" xr:uid="{00000000-0005-0000-0000-00006B000000}"/>
    <cellStyle name="20% - Accent6 8 2" xfId="3798" xr:uid="{5885F696-7034-40A2-A846-278904041FD9}"/>
    <cellStyle name="20% - Accent6 8 3" xfId="2785" xr:uid="{A093CA52-15CD-4075-A0FE-C70240BD125A}"/>
    <cellStyle name="20% - Accent6 9" xfId="109" xr:uid="{00000000-0005-0000-0000-00006C000000}"/>
    <cellStyle name="20% - Accent6 9 2" xfId="3799" xr:uid="{B2C18ED1-A2B1-461F-BB07-16BA540B2117}"/>
    <cellStyle name="20% - Accent6 9 3" xfId="2786" xr:uid="{5B1B43E5-1060-45CF-9A30-2A780C39EB7C}"/>
    <cellStyle name="40% - Accent1" xfId="110" builtinId="31" customBuiltin="1"/>
    <cellStyle name="40% - Accent1 10" xfId="111" xr:uid="{00000000-0005-0000-0000-00006E000000}"/>
    <cellStyle name="40% - Accent1 10 2" xfId="3800" xr:uid="{70F35F79-260C-4136-B677-5890208C873A}"/>
    <cellStyle name="40% - Accent1 10 3" xfId="2788" xr:uid="{1F6AA15A-0EFA-4622-A75A-1C2D8306B5DA}"/>
    <cellStyle name="40% - Accent1 11" xfId="112" xr:uid="{00000000-0005-0000-0000-00006F000000}"/>
    <cellStyle name="40% - Accent1 11 2" xfId="3801" xr:uid="{78865975-F555-4F50-A036-BE70A3825A2B}"/>
    <cellStyle name="40% - Accent1 11 3" xfId="2789" xr:uid="{9A65AB47-4317-4BA4-B790-694B7996D44B}"/>
    <cellStyle name="40% - Accent1 12" xfId="113" xr:uid="{00000000-0005-0000-0000-000070000000}"/>
    <cellStyle name="40% - Accent1 12 2" xfId="3802" xr:uid="{C75EA2DA-8C25-4D82-A4B3-57FE3AA30F4D}"/>
    <cellStyle name="40% - Accent1 12 3" xfId="2790" xr:uid="{B4537948-D118-4702-92A8-4B0C16B8EC06}"/>
    <cellStyle name="40% - Accent1 13" xfId="114" xr:uid="{00000000-0005-0000-0000-000071000000}"/>
    <cellStyle name="40% - Accent1 13 2" xfId="3803" xr:uid="{D390CEE4-DA5C-4D24-B1E2-2736E4612480}"/>
    <cellStyle name="40% - Accent1 13 3" xfId="2791" xr:uid="{8D6A97D3-10F0-4B59-8922-515C7C3DBE00}"/>
    <cellStyle name="40% - Accent1 14" xfId="115" xr:uid="{00000000-0005-0000-0000-000072000000}"/>
    <cellStyle name="40% - Accent1 14 2" xfId="3804" xr:uid="{0C79F70F-BCEF-4D48-ABE2-2361B459BB21}"/>
    <cellStyle name="40% - Accent1 14 3" xfId="2792" xr:uid="{D521A846-6197-4526-A58B-766519F2F794}"/>
    <cellStyle name="40% - Accent1 15" xfId="116" xr:uid="{00000000-0005-0000-0000-000073000000}"/>
    <cellStyle name="40% - Accent1 15 2" xfId="3805" xr:uid="{F03297B8-4330-4F7F-A987-EA6AD8D309E3}"/>
    <cellStyle name="40% - Accent1 15 3" xfId="2793" xr:uid="{5450A31E-AF5E-4DF2-9AD1-D9C9C5292048}"/>
    <cellStyle name="40% - Accent1 16" xfId="117" xr:uid="{00000000-0005-0000-0000-000074000000}"/>
    <cellStyle name="40% - Accent1 16 2" xfId="3806" xr:uid="{B3FBF0FE-FF8A-454E-8A92-2F9186E0D795}"/>
    <cellStyle name="40% - Accent1 16 3" xfId="2794" xr:uid="{19C0E1E2-6FE3-4928-9EC4-D8D1DB15ED97}"/>
    <cellStyle name="40% - Accent1 17" xfId="3686" xr:uid="{5EAC4525-40BE-4E9D-A859-F4DF9D62BF18}"/>
    <cellStyle name="40% - Accent1 18" xfId="2787" xr:uid="{833F870C-13CB-4241-8C36-C0936EB0193F}"/>
    <cellStyle name="40% - Accent1 2" xfId="118" xr:uid="{00000000-0005-0000-0000-000075000000}"/>
    <cellStyle name="40% - Accent1 2 2" xfId="119" xr:uid="{00000000-0005-0000-0000-000076000000}"/>
    <cellStyle name="40% - Accent1 2 2 2" xfId="3808" xr:uid="{17818A9A-6B35-4B35-879C-DC6F3F5B276D}"/>
    <cellStyle name="40% - Accent1 2 2 3" xfId="2796" xr:uid="{0F42BDB5-0777-4ED3-9C42-01F139FBA764}"/>
    <cellStyle name="40% - Accent1 2 3" xfId="120" xr:uid="{00000000-0005-0000-0000-000077000000}"/>
    <cellStyle name="40% - Accent1 2 3 2" xfId="3809" xr:uid="{CDCB3F5B-93E0-4EEF-8067-8B4C7E8C3AAC}"/>
    <cellStyle name="40% - Accent1 2 3 3" xfId="2797" xr:uid="{9B10B1B3-81DD-4298-9BCE-85DD72640F32}"/>
    <cellStyle name="40% - Accent1 2 4" xfId="3807" xr:uid="{11B537A9-A2A2-4FED-84A9-7D677BAD0EA9}"/>
    <cellStyle name="40% - Accent1 2 5" xfId="2795" xr:uid="{5C113650-B8AC-4AA5-8016-2085B872B387}"/>
    <cellStyle name="40% - Accent1 3" xfId="121" xr:uid="{00000000-0005-0000-0000-000078000000}"/>
    <cellStyle name="40% - Accent1 3 2" xfId="3810" xr:uid="{DCABC0AE-0FF2-4185-AC88-42EF96053C7E}"/>
    <cellStyle name="40% - Accent1 3 3" xfId="2798" xr:uid="{A1F40C45-5403-4B39-A9F8-FF0C63E3EBB7}"/>
    <cellStyle name="40% - Accent1 4" xfId="122" xr:uid="{00000000-0005-0000-0000-000079000000}"/>
    <cellStyle name="40% - Accent1 4 2" xfId="3811" xr:uid="{088718D8-B646-46BD-BC04-5BA89B54C8D9}"/>
    <cellStyle name="40% - Accent1 4 3" xfId="2799" xr:uid="{75B7C3B6-4BFC-4334-A51E-A8E117C9C2EB}"/>
    <cellStyle name="40% - Accent1 5" xfId="123" xr:uid="{00000000-0005-0000-0000-00007A000000}"/>
    <cellStyle name="40% - Accent1 5 2" xfId="3812" xr:uid="{3272E067-EF14-42DF-BDF2-29A609CAC642}"/>
    <cellStyle name="40% - Accent1 5 3" xfId="2800" xr:uid="{B7D9FEE9-E2C3-49C0-8972-589629C7A6AB}"/>
    <cellStyle name="40% - Accent1 6" xfId="124" xr:uid="{00000000-0005-0000-0000-00007B000000}"/>
    <cellStyle name="40% - Accent1 6 2" xfId="3813" xr:uid="{7954B72D-697B-4F82-8C96-33088D387D40}"/>
    <cellStyle name="40% - Accent1 6 3" xfId="2801" xr:uid="{9376ADF9-7A60-4F16-8234-484F8AAF602B}"/>
    <cellStyle name="40% - Accent1 7" xfId="125" xr:uid="{00000000-0005-0000-0000-00007C000000}"/>
    <cellStyle name="40% - Accent1 7 2" xfId="3814" xr:uid="{03F540C1-E233-42FC-A197-1EB0178DAC62}"/>
    <cellStyle name="40% - Accent1 7 3" xfId="2802" xr:uid="{45EB3B1A-CFF7-48EC-A18A-6C84F7C2B67C}"/>
    <cellStyle name="40% - Accent1 8" xfId="126" xr:uid="{00000000-0005-0000-0000-00007D000000}"/>
    <cellStyle name="40% - Accent1 8 2" xfId="3815" xr:uid="{FA35B7E5-34B7-4F90-B69A-C564A957CD32}"/>
    <cellStyle name="40% - Accent1 8 3" xfId="2803" xr:uid="{90064DA4-99D1-42BB-A460-57D4F0EBDFDC}"/>
    <cellStyle name="40% - Accent1 9" xfId="127" xr:uid="{00000000-0005-0000-0000-00007E000000}"/>
    <cellStyle name="40% - Accent1 9 2" xfId="3816" xr:uid="{AEC1CE8B-E0D5-4435-89AF-574F97F8363C}"/>
    <cellStyle name="40% - Accent1 9 3" xfId="2804" xr:uid="{21256081-5AEC-423E-8E01-02324ECE193F}"/>
    <cellStyle name="40% - Accent2" xfId="128" builtinId="35" customBuiltin="1"/>
    <cellStyle name="40% - Accent2 10" xfId="129" xr:uid="{00000000-0005-0000-0000-000080000000}"/>
    <cellStyle name="40% - Accent2 10 2" xfId="3817" xr:uid="{9C127384-9C65-42A2-82F5-5BCCB6C0A1B9}"/>
    <cellStyle name="40% - Accent2 10 3" xfId="2806" xr:uid="{E3B30ACC-4CAC-495C-B721-F384A9A59937}"/>
    <cellStyle name="40% - Accent2 11" xfId="130" xr:uid="{00000000-0005-0000-0000-000081000000}"/>
    <cellStyle name="40% - Accent2 11 2" xfId="3818" xr:uid="{54C34424-40BC-467D-B535-02F0BEAD4C7E}"/>
    <cellStyle name="40% - Accent2 11 3" xfId="2807" xr:uid="{CDC5F16A-F908-4DAF-BF56-2D50C850F4DB}"/>
    <cellStyle name="40% - Accent2 12" xfId="131" xr:uid="{00000000-0005-0000-0000-000082000000}"/>
    <cellStyle name="40% - Accent2 12 2" xfId="3819" xr:uid="{9E173282-E17E-4E07-BE02-0E41E68D6D92}"/>
    <cellStyle name="40% - Accent2 12 3" xfId="2808" xr:uid="{CA1BD19D-6D2E-43B0-8545-E17093A1B0EC}"/>
    <cellStyle name="40% - Accent2 13" xfId="132" xr:uid="{00000000-0005-0000-0000-000083000000}"/>
    <cellStyle name="40% - Accent2 13 2" xfId="3820" xr:uid="{0F7D9B59-F99A-4AC7-B257-120E961C7BF1}"/>
    <cellStyle name="40% - Accent2 13 3" xfId="2809" xr:uid="{78539F65-6EFC-4503-8D40-384BD1EA692D}"/>
    <cellStyle name="40% - Accent2 14" xfId="133" xr:uid="{00000000-0005-0000-0000-000084000000}"/>
    <cellStyle name="40% - Accent2 14 2" xfId="3821" xr:uid="{FDDF70A0-C168-4BD3-8D15-943DE60979D6}"/>
    <cellStyle name="40% - Accent2 14 3" xfId="2810" xr:uid="{2ABC8B88-8173-44AF-AB7A-9DD3EDF50D8C}"/>
    <cellStyle name="40% - Accent2 15" xfId="134" xr:uid="{00000000-0005-0000-0000-000085000000}"/>
    <cellStyle name="40% - Accent2 15 2" xfId="3822" xr:uid="{055ED232-65D4-4C28-8277-F5AFD03DFF3D}"/>
    <cellStyle name="40% - Accent2 15 3" xfId="2811" xr:uid="{BD54F74A-73F0-4EF4-9B2F-70EB2C1C1B5A}"/>
    <cellStyle name="40% - Accent2 16" xfId="135" xr:uid="{00000000-0005-0000-0000-000086000000}"/>
    <cellStyle name="40% - Accent2 16 2" xfId="3823" xr:uid="{01DAB8D5-9408-4010-BC9D-780F3830E4E8}"/>
    <cellStyle name="40% - Accent2 16 3" xfId="2812" xr:uid="{A30BC0BB-6AA7-4B2C-852B-3CCF4CC9A21A}"/>
    <cellStyle name="40% - Accent2 17" xfId="3687" xr:uid="{A940D5D4-AEA3-4AD2-B736-80F7269E5AEB}"/>
    <cellStyle name="40% - Accent2 18" xfId="2805" xr:uid="{528EB3BB-1CCB-40C2-8928-14A517750452}"/>
    <cellStyle name="40% - Accent2 2" xfId="136" xr:uid="{00000000-0005-0000-0000-000087000000}"/>
    <cellStyle name="40% - Accent2 2 2" xfId="137" xr:uid="{00000000-0005-0000-0000-000088000000}"/>
    <cellStyle name="40% - Accent2 2 2 2" xfId="3825" xr:uid="{14E088C9-5CE2-43BD-82F7-A85511112E08}"/>
    <cellStyle name="40% - Accent2 2 2 3" xfId="2814" xr:uid="{068DA097-C02C-40EE-A9BE-91D7719D57C6}"/>
    <cellStyle name="40% - Accent2 2 3" xfId="138" xr:uid="{00000000-0005-0000-0000-000089000000}"/>
    <cellStyle name="40% - Accent2 2 3 2" xfId="3826" xr:uid="{8DDD33CE-5DBF-45CE-880D-441313EBC2B0}"/>
    <cellStyle name="40% - Accent2 2 3 3" xfId="2815" xr:uid="{E5A0ED2F-3283-49CD-A241-BC3B0789C5D2}"/>
    <cellStyle name="40% - Accent2 2 4" xfId="3824" xr:uid="{24319212-470E-4033-906B-3FAA8D37FE4B}"/>
    <cellStyle name="40% - Accent2 2 5" xfId="2813" xr:uid="{C3C0F7B4-9CBA-4B2D-914B-B9285D969950}"/>
    <cellStyle name="40% - Accent2 3" xfId="139" xr:uid="{00000000-0005-0000-0000-00008A000000}"/>
    <cellStyle name="40% - Accent2 3 2" xfId="3827" xr:uid="{11E862D1-90E6-4389-A377-3CE43EE451AA}"/>
    <cellStyle name="40% - Accent2 3 3" xfId="2816" xr:uid="{EBE79F77-1935-4C2B-A01B-8A226C46DFF2}"/>
    <cellStyle name="40% - Accent2 4" xfId="140" xr:uid="{00000000-0005-0000-0000-00008B000000}"/>
    <cellStyle name="40% - Accent2 4 2" xfId="3828" xr:uid="{39002543-9A74-4BC5-85BD-981F8EC83A2F}"/>
    <cellStyle name="40% - Accent2 4 3" xfId="2817" xr:uid="{923DEC45-E07B-4B42-B158-F2651E8E0A17}"/>
    <cellStyle name="40% - Accent2 5" xfId="141" xr:uid="{00000000-0005-0000-0000-00008C000000}"/>
    <cellStyle name="40% - Accent2 5 2" xfId="3829" xr:uid="{A9D47042-83BC-46C7-9B4B-5739C2EFE9BE}"/>
    <cellStyle name="40% - Accent2 5 3" xfId="2818" xr:uid="{4F18131A-6088-4530-B50C-FFFB57E859E6}"/>
    <cellStyle name="40% - Accent2 6" xfId="142" xr:uid="{00000000-0005-0000-0000-00008D000000}"/>
    <cellStyle name="40% - Accent2 6 2" xfId="3830" xr:uid="{3F39D0C7-51DD-408E-A416-DC404BEEEB1C}"/>
    <cellStyle name="40% - Accent2 6 3" xfId="2819" xr:uid="{24F16720-26FE-4A99-92C3-2774D3B36CE8}"/>
    <cellStyle name="40% - Accent2 7" xfId="143" xr:uid="{00000000-0005-0000-0000-00008E000000}"/>
    <cellStyle name="40% - Accent2 7 2" xfId="3831" xr:uid="{D8CDE07B-EAB8-44DA-BF0A-414E26D9C5F1}"/>
    <cellStyle name="40% - Accent2 7 3" xfId="2820" xr:uid="{FC012B94-86CE-41A8-AF17-8A2F806A5316}"/>
    <cellStyle name="40% - Accent2 8" xfId="144" xr:uid="{00000000-0005-0000-0000-00008F000000}"/>
    <cellStyle name="40% - Accent2 8 2" xfId="3832" xr:uid="{B260D484-8BD8-4AF3-8B48-4F4B3B3D6FE9}"/>
    <cellStyle name="40% - Accent2 8 3" xfId="2821" xr:uid="{C7F8740A-774B-465E-9D63-BC88FD9D5EF2}"/>
    <cellStyle name="40% - Accent2 9" xfId="145" xr:uid="{00000000-0005-0000-0000-000090000000}"/>
    <cellStyle name="40% - Accent2 9 2" xfId="3833" xr:uid="{19881FD4-B7E9-49FA-A8E2-97817BBBD7AF}"/>
    <cellStyle name="40% - Accent2 9 3" xfId="2822" xr:uid="{C83D8838-4334-4DDE-A8F5-4F78421A8D7B}"/>
    <cellStyle name="40% - Accent3" xfId="146" builtinId="39" customBuiltin="1"/>
    <cellStyle name="40% - Accent3 10" xfId="147" xr:uid="{00000000-0005-0000-0000-000092000000}"/>
    <cellStyle name="40% - Accent3 10 2" xfId="3834" xr:uid="{89ACC26F-1AFF-417D-91DB-C4F26C890ADE}"/>
    <cellStyle name="40% - Accent3 10 3" xfId="2824" xr:uid="{C07BE3C6-9CBF-460C-BA97-700D1C33A7F2}"/>
    <cellStyle name="40% - Accent3 11" xfId="148" xr:uid="{00000000-0005-0000-0000-000093000000}"/>
    <cellStyle name="40% - Accent3 11 2" xfId="3835" xr:uid="{D4F717D0-4A01-46F6-88F4-3AB81F0653F9}"/>
    <cellStyle name="40% - Accent3 11 3" xfId="2825" xr:uid="{ED03283D-0492-4367-B19B-AD7A779D4F93}"/>
    <cellStyle name="40% - Accent3 12" xfId="149" xr:uid="{00000000-0005-0000-0000-000094000000}"/>
    <cellStyle name="40% - Accent3 12 2" xfId="3836" xr:uid="{95E2DCE9-A8B7-445A-A7D9-4BCF85C76B88}"/>
    <cellStyle name="40% - Accent3 12 3" xfId="2826" xr:uid="{6F12E9CA-3551-4A2B-AE47-95022F7F0F40}"/>
    <cellStyle name="40% - Accent3 13" xfId="150" xr:uid="{00000000-0005-0000-0000-000095000000}"/>
    <cellStyle name="40% - Accent3 13 2" xfId="3837" xr:uid="{7CA03B57-C977-4641-824E-6CB0A1CB9C5E}"/>
    <cellStyle name="40% - Accent3 13 3" xfId="2827" xr:uid="{0B777786-6B1C-4E8A-BB8D-4A8BE486FB84}"/>
    <cellStyle name="40% - Accent3 14" xfId="151" xr:uid="{00000000-0005-0000-0000-000096000000}"/>
    <cellStyle name="40% - Accent3 14 2" xfId="3838" xr:uid="{3C91FC0F-BA96-422F-B184-3627EDA18873}"/>
    <cellStyle name="40% - Accent3 14 3" xfId="2828" xr:uid="{FBE870CE-58F1-4384-AE03-6E1D0D5E6BA8}"/>
    <cellStyle name="40% - Accent3 15" xfId="152" xr:uid="{00000000-0005-0000-0000-000097000000}"/>
    <cellStyle name="40% - Accent3 15 2" xfId="3839" xr:uid="{3581CBB2-31E4-488D-9093-A6DBA1CCFC74}"/>
    <cellStyle name="40% - Accent3 15 3" xfId="2829" xr:uid="{B80E46CB-8766-42F6-9B02-5CD05B727456}"/>
    <cellStyle name="40% - Accent3 16" xfId="153" xr:uid="{00000000-0005-0000-0000-000098000000}"/>
    <cellStyle name="40% - Accent3 16 2" xfId="3840" xr:uid="{5F301CCA-D214-4EE4-8C18-997A01204822}"/>
    <cellStyle name="40% - Accent3 16 3" xfId="2830" xr:uid="{12616F51-82BC-4F92-84EA-259105A759AD}"/>
    <cellStyle name="40% - Accent3 17" xfId="3688" xr:uid="{191E9158-E02E-4CDA-959F-562A027C83CA}"/>
    <cellStyle name="40% - Accent3 18" xfId="2823" xr:uid="{24619306-A41B-4BD6-9EFA-973C10787A21}"/>
    <cellStyle name="40% - Accent3 2" xfId="154" xr:uid="{00000000-0005-0000-0000-000099000000}"/>
    <cellStyle name="40% - Accent3 2 2" xfId="155" xr:uid="{00000000-0005-0000-0000-00009A000000}"/>
    <cellStyle name="40% - Accent3 2 2 2" xfId="3842" xr:uid="{FC4181F2-7714-466A-A494-F76975E1513E}"/>
    <cellStyle name="40% - Accent3 2 2 3" xfId="2832" xr:uid="{7CB5506E-1B6F-4658-8E05-8931DA834439}"/>
    <cellStyle name="40% - Accent3 2 3" xfId="156" xr:uid="{00000000-0005-0000-0000-00009B000000}"/>
    <cellStyle name="40% - Accent3 2 3 2" xfId="3843" xr:uid="{F423DD6A-46A5-41C0-9F29-08334F801D13}"/>
    <cellStyle name="40% - Accent3 2 3 3" xfId="2833" xr:uid="{2DBFF484-039F-4695-8ED4-9FAF0C177FF5}"/>
    <cellStyle name="40% - Accent3 2 4" xfId="3841" xr:uid="{B7F5A873-1BAD-4327-9E06-3DB660957498}"/>
    <cellStyle name="40% - Accent3 2 5" xfId="2831" xr:uid="{ED35B157-4840-4F89-9084-2F93F4A34D5D}"/>
    <cellStyle name="40% - Accent3 3" xfId="157" xr:uid="{00000000-0005-0000-0000-00009C000000}"/>
    <cellStyle name="40% - Accent3 3 2" xfId="3844" xr:uid="{D83A89ED-9A92-48B3-8646-B068A396BEE9}"/>
    <cellStyle name="40% - Accent3 3 3" xfId="2834" xr:uid="{3BC594E5-003B-4784-9D38-9145A0B6D7EC}"/>
    <cellStyle name="40% - Accent3 4" xfId="158" xr:uid="{00000000-0005-0000-0000-00009D000000}"/>
    <cellStyle name="40% - Accent3 4 2" xfId="3845" xr:uid="{A9F46800-C1E2-4314-991C-D396F92C121F}"/>
    <cellStyle name="40% - Accent3 4 3" xfId="2835" xr:uid="{29D26097-171F-4C80-A9BE-7E93E9382B78}"/>
    <cellStyle name="40% - Accent3 5" xfId="159" xr:uid="{00000000-0005-0000-0000-00009E000000}"/>
    <cellStyle name="40% - Accent3 5 2" xfId="3846" xr:uid="{78E474DB-C0D4-454E-9BD0-4EFF436B2A2B}"/>
    <cellStyle name="40% - Accent3 5 3" xfId="2836" xr:uid="{3EDDBBCB-6EB2-4D97-AE71-043B5DF27B5E}"/>
    <cellStyle name="40% - Accent3 6" xfId="160" xr:uid="{00000000-0005-0000-0000-00009F000000}"/>
    <cellStyle name="40% - Accent3 6 2" xfId="3847" xr:uid="{209D2671-CE56-4A59-8CEB-B620DF76C667}"/>
    <cellStyle name="40% - Accent3 6 3" xfId="2837" xr:uid="{C466F869-5E82-4B38-9D71-21820F424A8B}"/>
    <cellStyle name="40% - Accent3 7" xfId="161" xr:uid="{00000000-0005-0000-0000-0000A0000000}"/>
    <cellStyle name="40% - Accent3 7 2" xfId="3848" xr:uid="{83ABB943-403C-46BF-9AF1-8F887A3FE80B}"/>
    <cellStyle name="40% - Accent3 7 3" xfId="2838" xr:uid="{06C99918-3BD3-42B4-A9B7-E7FD0BBEFB57}"/>
    <cellStyle name="40% - Accent3 8" xfId="162" xr:uid="{00000000-0005-0000-0000-0000A1000000}"/>
    <cellStyle name="40% - Accent3 8 2" xfId="3849" xr:uid="{4B6109CB-0F6B-47AA-A5C1-47483AEC958F}"/>
    <cellStyle name="40% - Accent3 8 3" xfId="2839" xr:uid="{61943513-3B43-4C28-B6CA-A71730807552}"/>
    <cellStyle name="40% - Accent3 9" xfId="163" xr:uid="{00000000-0005-0000-0000-0000A2000000}"/>
    <cellStyle name="40% - Accent3 9 2" xfId="3850" xr:uid="{BAE64DFB-FF28-4D1E-9AD3-5040AF953E16}"/>
    <cellStyle name="40% - Accent3 9 3" xfId="2840" xr:uid="{E94C365E-B919-4C62-808B-EF048CC45628}"/>
    <cellStyle name="40% - Accent4" xfId="164" builtinId="43" customBuiltin="1"/>
    <cellStyle name="40% - Accent4 10" xfId="165" xr:uid="{00000000-0005-0000-0000-0000A4000000}"/>
    <cellStyle name="40% - Accent4 10 2" xfId="3851" xr:uid="{CB5AD917-131D-44AF-94AC-CED4A0BD0D33}"/>
    <cellStyle name="40% - Accent4 10 3" xfId="2842" xr:uid="{3E65FBE2-CD20-40ED-9208-68D7B6085D0C}"/>
    <cellStyle name="40% - Accent4 11" xfId="166" xr:uid="{00000000-0005-0000-0000-0000A5000000}"/>
    <cellStyle name="40% - Accent4 11 2" xfId="3852" xr:uid="{A884A620-C2D1-4487-9B03-6BFD0B04C347}"/>
    <cellStyle name="40% - Accent4 11 3" xfId="2843" xr:uid="{E31DCCAE-6741-4E5E-B8B8-FB4D478B6BD9}"/>
    <cellStyle name="40% - Accent4 12" xfId="167" xr:uid="{00000000-0005-0000-0000-0000A6000000}"/>
    <cellStyle name="40% - Accent4 12 2" xfId="3853" xr:uid="{96FD047E-F297-485B-BDC7-57E659DC0B91}"/>
    <cellStyle name="40% - Accent4 12 3" xfId="2844" xr:uid="{3845F38D-6C6C-446D-B038-62D4F978A469}"/>
    <cellStyle name="40% - Accent4 13" xfId="168" xr:uid="{00000000-0005-0000-0000-0000A7000000}"/>
    <cellStyle name="40% - Accent4 13 2" xfId="3854" xr:uid="{F6890DE0-53C9-40C1-8FF3-5BE11E4F999B}"/>
    <cellStyle name="40% - Accent4 13 3" xfId="2845" xr:uid="{6AF5ECC8-62E6-4606-9279-E1FBE18280B8}"/>
    <cellStyle name="40% - Accent4 14" xfId="169" xr:uid="{00000000-0005-0000-0000-0000A8000000}"/>
    <cellStyle name="40% - Accent4 14 2" xfId="3855" xr:uid="{1132555F-E5A0-4C11-9AE1-87F7C33EBCA8}"/>
    <cellStyle name="40% - Accent4 14 3" xfId="2846" xr:uid="{E83CAFDE-CC07-47DD-A8D7-070D61F86EAB}"/>
    <cellStyle name="40% - Accent4 15" xfId="170" xr:uid="{00000000-0005-0000-0000-0000A9000000}"/>
    <cellStyle name="40% - Accent4 15 2" xfId="3856" xr:uid="{988BE562-8304-49AA-BBA0-244BCE32AE8A}"/>
    <cellStyle name="40% - Accent4 15 3" xfId="2847" xr:uid="{0620236B-6A57-4681-8DAC-51D8AF4102CD}"/>
    <cellStyle name="40% - Accent4 16" xfId="171" xr:uid="{00000000-0005-0000-0000-0000AA000000}"/>
    <cellStyle name="40% - Accent4 16 2" xfId="3857" xr:uid="{C5E5BE2A-7B95-4C05-A18A-248D3DDF7DB9}"/>
    <cellStyle name="40% - Accent4 16 3" xfId="2848" xr:uid="{89B26155-3E40-426A-976B-40B143D8A2E9}"/>
    <cellStyle name="40% - Accent4 17" xfId="3689" xr:uid="{04E2AA79-91F0-4884-855D-6DDB6C5A57CD}"/>
    <cellStyle name="40% - Accent4 18" xfId="2841" xr:uid="{2E36DC23-5CB0-4A38-8B2B-6F1CDE27BD66}"/>
    <cellStyle name="40% - Accent4 2" xfId="172" xr:uid="{00000000-0005-0000-0000-0000AB000000}"/>
    <cellStyle name="40% - Accent4 2 2" xfId="173" xr:uid="{00000000-0005-0000-0000-0000AC000000}"/>
    <cellStyle name="40% - Accent4 2 2 2" xfId="3859" xr:uid="{3353D6B9-E59B-4E31-A4D6-F71D97DF80DB}"/>
    <cellStyle name="40% - Accent4 2 2 3" xfId="2850" xr:uid="{3FCBD305-D789-41C6-AB57-CFDA8D7AD592}"/>
    <cellStyle name="40% - Accent4 2 3" xfId="174" xr:uid="{00000000-0005-0000-0000-0000AD000000}"/>
    <cellStyle name="40% - Accent4 2 3 2" xfId="3860" xr:uid="{95E473B0-A5DA-4225-ABE9-4FE960CB6DB3}"/>
    <cellStyle name="40% - Accent4 2 3 3" xfId="2851" xr:uid="{4F147A4E-4F91-4E90-BCF2-E43CD2CA8796}"/>
    <cellStyle name="40% - Accent4 2 4" xfId="3858" xr:uid="{0B3B654C-8601-4BCD-BEE2-E807CBF2DB7B}"/>
    <cellStyle name="40% - Accent4 2 5" xfId="2849" xr:uid="{BFBB2B2A-00C1-48AE-A937-1F5B8D87CB72}"/>
    <cellStyle name="40% - Accent4 3" xfId="175" xr:uid="{00000000-0005-0000-0000-0000AE000000}"/>
    <cellStyle name="40% - Accent4 3 2" xfId="3861" xr:uid="{BFEEDF8C-7A4D-40DA-AFB5-5B48A6F3CFD5}"/>
    <cellStyle name="40% - Accent4 3 3" xfId="2852" xr:uid="{0BFAA89E-3BA4-4062-A7AF-DB41CB7CDC36}"/>
    <cellStyle name="40% - Accent4 4" xfId="176" xr:uid="{00000000-0005-0000-0000-0000AF000000}"/>
    <cellStyle name="40% - Accent4 4 2" xfId="3862" xr:uid="{EB7DE375-1F4C-4842-81BC-7B55F5C3CAAF}"/>
    <cellStyle name="40% - Accent4 4 3" xfId="2853" xr:uid="{6E7542E8-A8BC-48C4-A61E-E43C2C24B96B}"/>
    <cellStyle name="40% - Accent4 5" xfId="177" xr:uid="{00000000-0005-0000-0000-0000B0000000}"/>
    <cellStyle name="40% - Accent4 5 2" xfId="3863" xr:uid="{149F6FB3-480E-4C7A-AF29-73B26749D315}"/>
    <cellStyle name="40% - Accent4 5 3" xfId="2854" xr:uid="{972ADFBB-BCF4-4FC4-B48E-ED04BFDF6F04}"/>
    <cellStyle name="40% - Accent4 6" xfId="178" xr:uid="{00000000-0005-0000-0000-0000B1000000}"/>
    <cellStyle name="40% - Accent4 6 2" xfId="3864" xr:uid="{DDA1EEA0-183D-4E91-A77D-3B054CA2F2B6}"/>
    <cellStyle name="40% - Accent4 6 3" xfId="2855" xr:uid="{674A2F15-9911-45C1-ACCA-A800CB754344}"/>
    <cellStyle name="40% - Accent4 7" xfId="179" xr:uid="{00000000-0005-0000-0000-0000B2000000}"/>
    <cellStyle name="40% - Accent4 7 2" xfId="3865" xr:uid="{9607CF7B-7125-47FC-82C7-E2E558BB20CA}"/>
    <cellStyle name="40% - Accent4 7 3" xfId="2856" xr:uid="{0E341C8B-BC21-4E72-9533-5924722D6E8C}"/>
    <cellStyle name="40% - Accent4 8" xfId="180" xr:uid="{00000000-0005-0000-0000-0000B3000000}"/>
    <cellStyle name="40% - Accent4 8 2" xfId="3866" xr:uid="{C87A5037-B7C3-47DC-9B0B-934724DECF69}"/>
    <cellStyle name="40% - Accent4 8 3" xfId="2857" xr:uid="{01653FA2-CB04-4F4D-9B3F-584426CC47F9}"/>
    <cellStyle name="40% - Accent4 9" xfId="181" xr:uid="{00000000-0005-0000-0000-0000B4000000}"/>
    <cellStyle name="40% - Accent4 9 2" xfId="3867" xr:uid="{B6B62861-6FD9-4571-9E79-FB2496077413}"/>
    <cellStyle name="40% - Accent4 9 3" xfId="2858" xr:uid="{FA058C25-C35F-4492-81FB-4847D9A87239}"/>
    <cellStyle name="40% - Accent5" xfId="182" builtinId="47" customBuiltin="1"/>
    <cellStyle name="40% - Accent5 10" xfId="183" xr:uid="{00000000-0005-0000-0000-0000B6000000}"/>
    <cellStyle name="40% - Accent5 10 2" xfId="3868" xr:uid="{3ABD8828-17C4-4C5B-8137-791EC16E5EB2}"/>
    <cellStyle name="40% - Accent5 10 3" xfId="2860" xr:uid="{A4804E07-A448-489E-90BC-AC897A2E568A}"/>
    <cellStyle name="40% - Accent5 11" xfId="184" xr:uid="{00000000-0005-0000-0000-0000B7000000}"/>
    <cellStyle name="40% - Accent5 11 2" xfId="3869" xr:uid="{654F2AC1-34CA-421E-A4C5-153B550F4F8B}"/>
    <cellStyle name="40% - Accent5 11 3" xfId="2861" xr:uid="{C18A59DC-9190-479F-8553-220C12CAB69C}"/>
    <cellStyle name="40% - Accent5 12" xfId="185" xr:uid="{00000000-0005-0000-0000-0000B8000000}"/>
    <cellStyle name="40% - Accent5 12 2" xfId="3870" xr:uid="{F6BE0926-5674-4E3A-AD1F-0E1618408A28}"/>
    <cellStyle name="40% - Accent5 12 3" xfId="2862" xr:uid="{C2B99326-9997-43D5-843C-31694696CFA4}"/>
    <cellStyle name="40% - Accent5 13" xfId="186" xr:uid="{00000000-0005-0000-0000-0000B9000000}"/>
    <cellStyle name="40% - Accent5 13 2" xfId="3871" xr:uid="{14098258-F9B0-4CC8-B41E-7ED2D16DAF25}"/>
    <cellStyle name="40% - Accent5 13 3" xfId="2863" xr:uid="{9E7D3207-3810-4914-AE41-3BC83C21C86D}"/>
    <cellStyle name="40% - Accent5 14" xfId="187" xr:uid="{00000000-0005-0000-0000-0000BA000000}"/>
    <cellStyle name="40% - Accent5 14 2" xfId="3872" xr:uid="{3B24099C-F452-42ED-812B-7981D0DDBADB}"/>
    <cellStyle name="40% - Accent5 14 3" xfId="2864" xr:uid="{BA32DE80-3D3C-4F13-867C-168C191257BB}"/>
    <cellStyle name="40% - Accent5 15" xfId="188" xr:uid="{00000000-0005-0000-0000-0000BB000000}"/>
    <cellStyle name="40% - Accent5 15 2" xfId="3873" xr:uid="{2FC2E471-16BD-4076-8B72-18DDCCDB3513}"/>
    <cellStyle name="40% - Accent5 15 3" xfId="2865" xr:uid="{197C3867-C7C8-466F-9EAA-6C109D3CCB7D}"/>
    <cellStyle name="40% - Accent5 16" xfId="189" xr:uid="{00000000-0005-0000-0000-0000BC000000}"/>
    <cellStyle name="40% - Accent5 16 2" xfId="3874" xr:uid="{8CD8CAE2-2B79-470E-A472-A1390F338FA1}"/>
    <cellStyle name="40% - Accent5 16 3" xfId="2866" xr:uid="{2003928E-7436-42C0-9CD5-D86597D01980}"/>
    <cellStyle name="40% - Accent5 17" xfId="3690" xr:uid="{2DF1D7AC-EFB5-449B-A94D-2779B297FF32}"/>
    <cellStyle name="40% - Accent5 18" xfId="2859" xr:uid="{F3E60585-520F-4A23-BBBE-027C287B615A}"/>
    <cellStyle name="40% - Accent5 2" xfId="190" xr:uid="{00000000-0005-0000-0000-0000BD000000}"/>
    <cellStyle name="40% - Accent5 2 2" xfId="191" xr:uid="{00000000-0005-0000-0000-0000BE000000}"/>
    <cellStyle name="40% - Accent5 2 2 2" xfId="3876" xr:uid="{A1CFAD0B-FDE2-4D70-9388-0DF28E53DC78}"/>
    <cellStyle name="40% - Accent5 2 2 3" xfId="2868" xr:uid="{A934794B-757F-4DAF-AECF-7536EF71D608}"/>
    <cellStyle name="40% - Accent5 2 3" xfId="192" xr:uid="{00000000-0005-0000-0000-0000BF000000}"/>
    <cellStyle name="40% - Accent5 2 3 2" xfId="3877" xr:uid="{D69B41B5-1AE2-4DC1-82CA-BD0B479C1808}"/>
    <cellStyle name="40% - Accent5 2 3 3" xfId="2869" xr:uid="{F9F753C4-1ACB-4324-B15C-54CA9DB7E205}"/>
    <cellStyle name="40% - Accent5 2 4" xfId="3875" xr:uid="{A1BA14FA-7704-4814-9841-74A7B8CF8279}"/>
    <cellStyle name="40% - Accent5 2 5" xfId="2867" xr:uid="{FA69994C-AE5C-4BD7-B41B-B42BDA22C9DF}"/>
    <cellStyle name="40% - Accent5 3" xfId="193" xr:uid="{00000000-0005-0000-0000-0000C0000000}"/>
    <cellStyle name="40% - Accent5 3 2" xfId="3878" xr:uid="{CE12172A-B2F2-4B40-9365-B45AF1DCEFCE}"/>
    <cellStyle name="40% - Accent5 3 3" xfId="2870" xr:uid="{E3C3CC22-7A80-4965-9907-C6DC42A1CEB1}"/>
    <cellStyle name="40% - Accent5 4" xfId="194" xr:uid="{00000000-0005-0000-0000-0000C1000000}"/>
    <cellStyle name="40% - Accent5 4 2" xfId="3879" xr:uid="{CFD6DFB1-61C0-4115-8E04-DA39C2DF76E2}"/>
    <cellStyle name="40% - Accent5 4 3" xfId="2871" xr:uid="{BEEC37F1-D995-4F4A-A609-61D4B276E6EE}"/>
    <cellStyle name="40% - Accent5 5" xfId="195" xr:uid="{00000000-0005-0000-0000-0000C2000000}"/>
    <cellStyle name="40% - Accent5 5 2" xfId="3880" xr:uid="{754C0A3B-9FC9-43F8-B433-57BB60D61402}"/>
    <cellStyle name="40% - Accent5 5 3" xfId="2872" xr:uid="{97D0951F-B8F8-4089-9CA5-8411F2462F15}"/>
    <cellStyle name="40% - Accent5 6" xfId="196" xr:uid="{00000000-0005-0000-0000-0000C3000000}"/>
    <cellStyle name="40% - Accent5 6 2" xfId="3881" xr:uid="{C748CAF7-04FD-4721-906A-B0F77CAA3337}"/>
    <cellStyle name="40% - Accent5 6 3" xfId="2873" xr:uid="{2B771608-FC01-4D4C-8D0E-BC909B68C059}"/>
    <cellStyle name="40% - Accent5 7" xfId="197" xr:uid="{00000000-0005-0000-0000-0000C4000000}"/>
    <cellStyle name="40% - Accent5 7 2" xfId="3882" xr:uid="{423FB1F6-7733-4F31-A458-00EF7DDB21EF}"/>
    <cellStyle name="40% - Accent5 7 3" xfId="2874" xr:uid="{C8312AE7-5E32-418F-A84D-D321FFC53E97}"/>
    <cellStyle name="40% - Accent5 8" xfId="198" xr:uid="{00000000-0005-0000-0000-0000C5000000}"/>
    <cellStyle name="40% - Accent5 8 2" xfId="3883" xr:uid="{A9CD3006-09AA-4BFD-B04C-9241172758E9}"/>
    <cellStyle name="40% - Accent5 8 3" xfId="2875" xr:uid="{C484E835-A8BD-4F74-B5A2-8365DFD20898}"/>
    <cellStyle name="40% - Accent5 9" xfId="199" xr:uid="{00000000-0005-0000-0000-0000C6000000}"/>
    <cellStyle name="40% - Accent5 9 2" xfId="3884" xr:uid="{13DAAD0C-C5F3-4DB4-802F-D89C807AF8F6}"/>
    <cellStyle name="40% - Accent5 9 3" xfId="2876" xr:uid="{D2BA65ED-2383-4099-81D2-1A8F96074757}"/>
    <cellStyle name="40% - Accent6" xfId="200" builtinId="51" customBuiltin="1"/>
    <cellStyle name="40% - Accent6 10" xfId="201" xr:uid="{00000000-0005-0000-0000-0000C8000000}"/>
    <cellStyle name="40% - Accent6 10 2" xfId="3885" xr:uid="{92939059-8354-4CC4-9437-EEC05FCC35D8}"/>
    <cellStyle name="40% - Accent6 10 3" xfId="2878" xr:uid="{949BCD83-33A3-47A7-9052-F235151A0E0C}"/>
    <cellStyle name="40% - Accent6 11" xfId="202" xr:uid="{00000000-0005-0000-0000-0000C9000000}"/>
    <cellStyle name="40% - Accent6 11 2" xfId="3886" xr:uid="{37258B92-CD93-4E8B-B1B8-22416EA4F91C}"/>
    <cellStyle name="40% - Accent6 11 3" xfId="2879" xr:uid="{55501C5A-9C3C-4725-8434-C6F60C4D4B08}"/>
    <cellStyle name="40% - Accent6 12" xfId="203" xr:uid="{00000000-0005-0000-0000-0000CA000000}"/>
    <cellStyle name="40% - Accent6 12 2" xfId="3887" xr:uid="{3C816A73-2562-4264-A953-5F636A2718EE}"/>
    <cellStyle name="40% - Accent6 12 3" xfId="2880" xr:uid="{8F144A3E-39F3-433E-BB48-6F2F8D322C92}"/>
    <cellStyle name="40% - Accent6 13" xfId="204" xr:uid="{00000000-0005-0000-0000-0000CB000000}"/>
    <cellStyle name="40% - Accent6 13 2" xfId="3888" xr:uid="{250AB77E-0BE4-45CD-8CCD-ED3D68544D8B}"/>
    <cellStyle name="40% - Accent6 13 3" xfId="2881" xr:uid="{7F2F8C45-F825-4126-B727-56BBF08B110D}"/>
    <cellStyle name="40% - Accent6 14" xfId="205" xr:uid="{00000000-0005-0000-0000-0000CC000000}"/>
    <cellStyle name="40% - Accent6 14 2" xfId="3889" xr:uid="{BB28223D-B272-41D5-8432-37BD51218A05}"/>
    <cellStyle name="40% - Accent6 14 3" xfId="2882" xr:uid="{DD6016BD-123A-41FA-9107-491D3E4003B7}"/>
    <cellStyle name="40% - Accent6 15" xfId="206" xr:uid="{00000000-0005-0000-0000-0000CD000000}"/>
    <cellStyle name="40% - Accent6 15 2" xfId="3890" xr:uid="{2A4EE801-1941-4B01-9512-0EC03FA7D355}"/>
    <cellStyle name="40% - Accent6 15 3" xfId="2883" xr:uid="{084A1C25-2EB3-4F51-95EA-4FC614A76AAD}"/>
    <cellStyle name="40% - Accent6 16" xfId="207" xr:uid="{00000000-0005-0000-0000-0000CE000000}"/>
    <cellStyle name="40% - Accent6 16 2" xfId="3891" xr:uid="{E38B5E72-220B-40E3-AEA7-D299A1B58941}"/>
    <cellStyle name="40% - Accent6 16 3" xfId="2884" xr:uid="{F6CC3DD9-E2ED-40B2-BF29-9576F0E436AA}"/>
    <cellStyle name="40% - Accent6 17" xfId="3691" xr:uid="{ED56CF17-55D8-4996-8C1E-D06706EC9198}"/>
    <cellStyle name="40% - Accent6 18" xfId="2877" xr:uid="{6DE404AD-79B6-4434-9205-83DE73E87037}"/>
    <cellStyle name="40% - Accent6 2" xfId="208" xr:uid="{00000000-0005-0000-0000-0000CF000000}"/>
    <cellStyle name="40% - Accent6 2 2" xfId="209" xr:uid="{00000000-0005-0000-0000-0000D0000000}"/>
    <cellStyle name="40% - Accent6 2 2 2" xfId="3893" xr:uid="{8D7AD393-8D4C-48E1-9AD6-91E9DDF88ED8}"/>
    <cellStyle name="40% - Accent6 2 2 3" xfId="2886" xr:uid="{BA3D678C-8BA8-4E50-A487-BB26D16A4100}"/>
    <cellStyle name="40% - Accent6 2 3" xfId="210" xr:uid="{00000000-0005-0000-0000-0000D1000000}"/>
    <cellStyle name="40% - Accent6 2 3 2" xfId="3894" xr:uid="{C378C8A2-7A3D-479A-804D-DA3AAEEE0E7D}"/>
    <cellStyle name="40% - Accent6 2 3 3" xfId="2887" xr:uid="{58EEEC57-9A44-46B9-AD13-0C18A411D248}"/>
    <cellStyle name="40% - Accent6 2 4" xfId="3892" xr:uid="{AB647261-0183-4270-AD85-AAB450503A61}"/>
    <cellStyle name="40% - Accent6 2 5" xfId="2885" xr:uid="{F0152764-9446-49C7-9068-939036E47A43}"/>
    <cellStyle name="40% - Accent6 3" xfId="211" xr:uid="{00000000-0005-0000-0000-0000D2000000}"/>
    <cellStyle name="40% - Accent6 3 2" xfId="3895" xr:uid="{8EFB02AD-6EB0-48DE-8C1C-041C64FADBC4}"/>
    <cellStyle name="40% - Accent6 3 3" xfId="2888" xr:uid="{3FDA0FF7-281D-47B7-AC0F-F496D834B226}"/>
    <cellStyle name="40% - Accent6 4" xfId="212" xr:uid="{00000000-0005-0000-0000-0000D3000000}"/>
    <cellStyle name="40% - Accent6 4 2" xfId="3896" xr:uid="{75E4AD86-A041-4994-A897-960F9BBBE72A}"/>
    <cellStyle name="40% - Accent6 4 3" xfId="2889" xr:uid="{220F71B1-5F35-4F41-9C21-FC999D34DBA2}"/>
    <cellStyle name="40% - Accent6 5" xfId="213" xr:uid="{00000000-0005-0000-0000-0000D4000000}"/>
    <cellStyle name="40% - Accent6 5 2" xfId="3897" xr:uid="{E7515C3F-C86A-49C5-92E7-E855C89C2F9E}"/>
    <cellStyle name="40% - Accent6 5 3" xfId="2890" xr:uid="{93AE1E2E-11B2-4402-82BF-0B957E794688}"/>
    <cellStyle name="40% - Accent6 6" xfId="214" xr:uid="{00000000-0005-0000-0000-0000D5000000}"/>
    <cellStyle name="40% - Accent6 6 2" xfId="3898" xr:uid="{E401D455-82C9-4F1A-95ED-CE252A26C998}"/>
    <cellStyle name="40% - Accent6 6 3" xfId="2891" xr:uid="{7A12D548-704A-4656-88AD-19B61AB84B78}"/>
    <cellStyle name="40% - Accent6 7" xfId="215" xr:uid="{00000000-0005-0000-0000-0000D6000000}"/>
    <cellStyle name="40% - Accent6 7 2" xfId="3899" xr:uid="{E3224EB8-1A21-4CBD-8362-02C5EBCDEB83}"/>
    <cellStyle name="40% - Accent6 7 3" xfId="2892" xr:uid="{6A76C744-9EE0-4296-B171-3920FE4DB12F}"/>
    <cellStyle name="40% - Accent6 8" xfId="216" xr:uid="{00000000-0005-0000-0000-0000D7000000}"/>
    <cellStyle name="40% - Accent6 8 2" xfId="3900" xr:uid="{08B82A05-2978-4424-82BA-0912AC6D2E7F}"/>
    <cellStyle name="40% - Accent6 8 3" xfId="2893" xr:uid="{67790173-498F-4EFC-92D2-54FD475EE64D}"/>
    <cellStyle name="40% - Accent6 9" xfId="217" xr:uid="{00000000-0005-0000-0000-0000D8000000}"/>
    <cellStyle name="40% - Accent6 9 2" xfId="3901" xr:uid="{6626DB7F-E251-4CD0-AF9E-3A5987182872}"/>
    <cellStyle name="40% - Accent6 9 3" xfId="2894" xr:uid="{6B23E14E-47BF-4C60-BE67-E063C5DE2C64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672" xr:uid="{ECCC0534-84C3-4C42-9364-167866BBBD42}"/>
    <cellStyle name="Calculation 10 10 2" xfId="13143" xr:uid="{9790C57A-0F1A-41EA-8CFE-3BFFBCCBAC31}"/>
    <cellStyle name="Calculation 10 11" xfId="6653" xr:uid="{1D16981E-6354-4F82-BE06-B2CEE3134EB9}"/>
    <cellStyle name="Calculation 10 11 2" xfId="13124" xr:uid="{E3FF0330-59BE-4C36-8616-893B6353D4A3}"/>
    <cellStyle name="Calculation 10 12" xfId="7707" xr:uid="{78EA9374-9800-48D2-93FE-21B80CD2A1C4}"/>
    <cellStyle name="Calculation 10 12 2" xfId="14178" xr:uid="{E57A0582-7E36-4C76-90FA-D776B62E0581}"/>
    <cellStyle name="Calculation 10 13" xfId="7552" xr:uid="{22EDC635-0F3F-474E-AB8C-9F00B85D25C7}"/>
    <cellStyle name="Calculation 10 13 2" xfId="14023" xr:uid="{1CBAEE57-0F21-4A25-BB9A-6D204E5956F4}"/>
    <cellStyle name="Calculation 10 14" xfId="7724" xr:uid="{CE79D61E-92AE-44D1-A43C-E69E17D8DF39}"/>
    <cellStyle name="Calculation 10 14 2" xfId="14195" xr:uid="{A1747278-3454-40B4-9F48-9E55BDA69F96}"/>
    <cellStyle name="Calculation 10 15" xfId="7538" xr:uid="{F56E6667-B20E-4448-ABD2-C8EF0E568BEA}"/>
    <cellStyle name="Calculation 10 15 2" xfId="14009" xr:uid="{495D41BE-454E-4EDC-8554-553D16AC546E}"/>
    <cellStyle name="Calculation 10 16" xfId="7740" xr:uid="{4B9D9F5E-0C42-49DF-BF9A-E7C85379C2D9}"/>
    <cellStyle name="Calculation 10 16 2" xfId="14211" xr:uid="{BF68686D-427A-48A7-BA10-4289639B353E}"/>
    <cellStyle name="Calculation 10 17" xfId="8725" xr:uid="{05451C14-336C-42C5-B13E-E785F668F325}"/>
    <cellStyle name="Calculation 10 18" xfId="8617" xr:uid="{512C6DAA-AD3E-499D-A402-5C20A395C89B}"/>
    <cellStyle name="Calculation 10 19" xfId="8953" xr:uid="{DEA2CDC8-3AA2-46C5-B521-CFE2FAA9036C}"/>
    <cellStyle name="Calculation 10 2" xfId="469" xr:uid="{00000000-0005-0000-0000-0000D4010000}"/>
    <cellStyle name="Calculation 10 2 2" xfId="4397" xr:uid="{C1944429-5165-4761-B011-20BFD4A734D9}"/>
    <cellStyle name="Calculation 10 2 2 2" xfId="10903" xr:uid="{7E3B6CE9-2A5A-4DB5-A7AE-66CC8F322C42}"/>
    <cellStyle name="Calculation 10 2 3" xfId="9174" xr:uid="{816FFCFF-A094-4ECB-B841-FC65945E426E}"/>
    <cellStyle name="Calculation 10 2 4" xfId="10232" xr:uid="{39793B71-08D0-4883-A959-C4064F387842}"/>
    <cellStyle name="Calculation 10 20" xfId="8743" xr:uid="{B328F292-E2EE-4A08-A5FB-A3746AA96F57}"/>
    <cellStyle name="Calculation 10 21" xfId="8967" xr:uid="{CD171424-2749-4D58-83BC-56E0AAECF7C9}"/>
    <cellStyle name="Calculation 10 22" xfId="8761" xr:uid="{2F3D6B54-2F99-4227-A72B-E4498D90187D}"/>
    <cellStyle name="Calculation 10 23" xfId="15012" xr:uid="{6C3B4385-C461-4CBB-A807-4FE7E1D2A72A}"/>
    <cellStyle name="Calculation 10 24" xfId="15580" xr:uid="{CDDF9B9B-667F-4526-AF27-1B956775FB8A}"/>
    <cellStyle name="Calculation 10 25" xfId="15485" xr:uid="{B5BFF30A-AE25-4DCE-AAE5-BE78122A9507}"/>
    <cellStyle name="Calculation 10 3" xfId="4396" xr:uid="{04C3421F-7125-40DF-9215-E1B7C82BEF72}"/>
    <cellStyle name="Calculation 10 3 2" xfId="10902" xr:uid="{5A49239F-9558-42F2-BB81-C1B15F88AB37}"/>
    <cellStyle name="Calculation 10 4" xfId="5229" xr:uid="{D0011513-FF1C-4992-88BE-28E57C91D6A9}"/>
    <cellStyle name="Calculation 10 4 2" xfId="11700" xr:uid="{8C7C317B-69C6-4E25-B210-6619641F35EC}"/>
    <cellStyle name="Calculation 10 5" xfId="5188" xr:uid="{47BCDD30-5E02-4FF8-B6B7-2DB7D610A03C}"/>
    <cellStyle name="Calculation 10 5 2" xfId="11659" xr:uid="{9AD80F8E-B74E-4B73-99EA-7676EE247A46}"/>
    <cellStyle name="Calculation 10 6" xfId="5282" xr:uid="{87AD8217-8B1B-4807-B910-DE7DBE701B24}"/>
    <cellStyle name="Calculation 10 6 2" xfId="11753" xr:uid="{2022C24E-723A-4F4B-9200-D72AB6EE4867}"/>
    <cellStyle name="Calculation 10 7" xfId="6106" xr:uid="{130E5944-31D3-4F8C-90E1-200B6E089BE0}"/>
    <cellStyle name="Calculation 10 7 2" xfId="12577" xr:uid="{4A3403A0-DF3A-44E4-88DF-BDC7D84D20AD}"/>
    <cellStyle name="Calculation 10 8" xfId="6104" xr:uid="{C4C97B13-72AA-4C1F-8CC3-0F47EB184B59}"/>
    <cellStyle name="Calculation 10 8 2" xfId="12575" xr:uid="{3B724A62-976A-422A-A30F-6C0DEEF964A1}"/>
    <cellStyle name="Calculation 10 9" xfId="6090" xr:uid="{3E9F9804-BAA7-4ABE-9C3D-CBF092770098}"/>
    <cellStyle name="Calculation 10 9 2" xfId="12561" xr:uid="{A9880F40-C901-47F3-9735-476FA76A903B}"/>
    <cellStyle name="Calculation 11" xfId="470" xr:uid="{00000000-0005-0000-0000-0000D5010000}"/>
    <cellStyle name="Calculation 11 10" xfId="6673" xr:uid="{930E628A-F2AA-43EC-9388-92B25B8C2FC0}"/>
    <cellStyle name="Calculation 11 10 2" xfId="13144" xr:uid="{F2676479-2C2B-4A4C-AA8E-CD3132D89271}"/>
    <cellStyle name="Calculation 11 11" xfId="6654" xr:uid="{D2F76CD4-8C98-416E-9554-F7DC7EFFBBD6}"/>
    <cellStyle name="Calculation 11 11 2" xfId="13125" xr:uid="{2C6BE863-61AD-41B8-B519-5EE6112DF90B}"/>
    <cellStyle name="Calculation 11 12" xfId="7334" xr:uid="{AC13672E-2891-4912-A613-1AFEBAD7E36A}"/>
    <cellStyle name="Calculation 11 12 2" xfId="13805" xr:uid="{058F7980-96F6-4915-8515-E24F309AEDC1}"/>
    <cellStyle name="Calculation 11 13" xfId="7553" xr:uid="{958AD153-E1F0-48BD-A0BD-16046AE49666}"/>
    <cellStyle name="Calculation 11 13 2" xfId="14024" xr:uid="{DBBD3C7D-70E0-4015-B198-ED0463BAD757}"/>
    <cellStyle name="Calculation 11 14" xfId="7723" xr:uid="{4E206D9A-B43F-4455-AEE8-3ABE63F4CED7}"/>
    <cellStyle name="Calculation 11 14 2" xfId="14194" xr:uid="{D6216B1A-3EE6-4964-8DEB-C4B44B07251C}"/>
    <cellStyle name="Calculation 11 15" xfId="7539" xr:uid="{174C07C8-AA43-4A0C-B454-F4DFB77CEB9E}"/>
    <cellStyle name="Calculation 11 15 2" xfId="14010" xr:uid="{45E32268-F322-4C3B-8B7D-08D8A2EB4C8D}"/>
    <cellStyle name="Calculation 11 16" xfId="7739" xr:uid="{A9768A12-4422-421C-BDDD-DB82ADA9833B}"/>
    <cellStyle name="Calculation 11 16 2" xfId="14210" xr:uid="{8F1D5006-4ECB-4E3F-AF2B-646C77454B43}"/>
    <cellStyle name="Calculation 11 17" xfId="8726" xr:uid="{95128824-BD02-4590-B360-5DDFD19D8CD5}"/>
    <cellStyle name="Calculation 11 18" xfId="9139" xr:uid="{D608419C-2D14-4C31-A854-F1F312694F63}"/>
    <cellStyle name="Calculation 11 19" xfId="8952" xr:uid="{83AA87A6-5862-491E-A918-C08A592EDC10}"/>
    <cellStyle name="Calculation 11 2" xfId="471" xr:uid="{00000000-0005-0000-0000-0000D6010000}"/>
    <cellStyle name="Calculation 11 2 2" xfId="4399" xr:uid="{8AC0E453-FCEC-42EF-AF91-1B387B42506C}"/>
    <cellStyle name="Calculation 11 2 2 2" xfId="10905" xr:uid="{FFFE2284-D41E-4F1A-9400-8D7E6200E60F}"/>
    <cellStyle name="Calculation 11 2 3" xfId="8618" xr:uid="{6019D72D-DDD7-4EF8-84D7-8E860BE2E80D}"/>
    <cellStyle name="Calculation 11 2 4" xfId="10233" xr:uid="{0789E810-D44B-4EE7-9659-BCF2063C7BDD}"/>
    <cellStyle name="Calculation 11 20" xfId="8744" xr:uid="{8169A87D-62EF-4435-8263-D7388BA3948C}"/>
    <cellStyle name="Calculation 11 21" xfId="9228" xr:uid="{9D382DC0-5C9F-4979-A1C9-F634980D9614}"/>
    <cellStyle name="Calculation 11 22" xfId="8762" xr:uid="{5E293F96-0A03-4D2E-BA55-5C0BD582849E}"/>
    <cellStyle name="Calculation 11 23" xfId="15013" xr:uid="{B78C6ED8-DE8C-4D54-96D5-1BB15D0AC1E4}"/>
    <cellStyle name="Calculation 11 24" xfId="15579" xr:uid="{F6B589A6-32BF-46B3-BBB9-D9DB53C58B7B}"/>
    <cellStyle name="Calculation 11 25" xfId="15486" xr:uid="{26613EBC-452F-4A34-A090-C70DFD0EB262}"/>
    <cellStyle name="Calculation 11 3" xfId="4398" xr:uid="{1893FA58-576A-415F-8431-86A0C9852FB2}"/>
    <cellStyle name="Calculation 11 3 2" xfId="10904" xr:uid="{FCB27C63-1287-4A18-825A-8672A95A41E9}"/>
    <cellStyle name="Calculation 11 4" xfId="5230" xr:uid="{BE142BE4-B099-4FFB-8483-CE312764C96A}"/>
    <cellStyle name="Calculation 11 4 2" xfId="11701" xr:uid="{AB7F02BB-03A6-4912-A350-405FFD56CB89}"/>
    <cellStyle name="Calculation 11 5" xfId="5189" xr:uid="{A399068C-22C5-44D6-8BFA-A0DF3902EA55}"/>
    <cellStyle name="Calculation 11 5 2" xfId="11660" xr:uid="{FEE4A06D-3414-4AFB-8672-11DA8D8966F2}"/>
    <cellStyle name="Calculation 11 6" xfId="5281" xr:uid="{EF46F3CC-56C0-4FBF-B964-4B04DC79ADB6}"/>
    <cellStyle name="Calculation 11 6 2" xfId="11752" xr:uid="{3FB7636E-91F1-4068-83D4-CE292AF952D8}"/>
    <cellStyle name="Calculation 11 7" xfId="6107" xr:uid="{1FF32F3A-B0FB-4BFA-9553-AEB21B0954EE}"/>
    <cellStyle name="Calculation 11 7 2" xfId="12578" xr:uid="{2D50397D-5ACB-48B3-875E-0CDD415A9281}"/>
    <cellStyle name="Calculation 11 8" xfId="6105" xr:uid="{D7C4BF87-5C8B-4DE5-8F18-132C16BCB916}"/>
    <cellStyle name="Calculation 11 8 2" xfId="12576" xr:uid="{A0349160-DECC-4A3A-95E1-A5B086009CC3}"/>
    <cellStyle name="Calculation 11 9" xfId="5899" xr:uid="{63A3990D-15B2-4FC6-B1BF-C329C232A922}"/>
    <cellStyle name="Calculation 11 9 2" xfId="12370" xr:uid="{A9455AED-6612-46EE-AAE5-C091C3F82883}"/>
    <cellStyle name="Calculation 12" xfId="472" xr:uid="{00000000-0005-0000-0000-0000D7010000}"/>
    <cellStyle name="Calculation 12 10" xfId="6674" xr:uid="{8C14829C-160B-4E61-82C2-8270673E4804}"/>
    <cellStyle name="Calculation 12 10 2" xfId="13145" xr:uid="{04C79D4F-3E84-4B6C-8153-9F0477155C27}"/>
    <cellStyle name="Calculation 12 11" xfId="6655" xr:uid="{B0E38446-0B56-4E58-9A28-70BD5773B8F5}"/>
    <cellStyle name="Calculation 12 11 2" xfId="13126" xr:uid="{ED288B6F-FCA6-44FA-8B7D-CAFC6C0168FF}"/>
    <cellStyle name="Calculation 12 12" xfId="7706" xr:uid="{132A28FB-9B92-4600-B093-3E9C6DF33938}"/>
    <cellStyle name="Calculation 12 12 2" xfId="14177" xr:uid="{A556A6F1-CF66-44B6-A373-7FF5F9E80B54}"/>
    <cellStyle name="Calculation 12 13" xfId="7554" xr:uid="{4D9834EB-FB76-46A6-95CE-8CFC63EAB372}"/>
    <cellStyle name="Calculation 12 13 2" xfId="14025" xr:uid="{7E752B9F-ADED-4D69-8D7C-2C87717989CC}"/>
    <cellStyle name="Calculation 12 14" xfId="7722" xr:uid="{EFFE10B7-B011-481B-A7E6-E1F2CBBF9033}"/>
    <cellStyle name="Calculation 12 14 2" xfId="14193" xr:uid="{B3E03336-9534-4857-936C-FF62C98E6061}"/>
    <cellStyle name="Calculation 12 15" xfId="7540" xr:uid="{AF6DB79C-6D13-4A30-AD68-32997AB4EA6A}"/>
    <cellStyle name="Calculation 12 15 2" xfId="14011" xr:uid="{6B662A7C-2EDD-41AF-9499-8098DCB1E4EE}"/>
    <cellStyle name="Calculation 12 16" xfId="7738" xr:uid="{FD9966AB-A149-4C1B-9480-567EA5105BDF}"/>
    <cellStyle name="Calculation 12 16 2" xfId="14209" xr:uid="{94304FD8-076F-41CC-90C2-7C82B3F4B8FC}"/>
    <cellStyle name="Calculation 12 17" xfId="8727" xr:uid="{3F7FCD75-644B-48C5-A3FE-C09D848CAE81}"/>
    <cellStyle name="Calculation 12 18" xfId="8619" xr:uid="{C3F5541B-672B-4C72-B114-DF3F016BF399}"/>
    <cellStyle name="Calculation 12 19" xfId="8951" xr:uid="{BB60E8F9-18A6-4425-B471-BF49CB758295}"/>
    <cellStyle name="Calculation 12 2" xfId="473" xr:uid="{00000000-0005-0000-0000-0000D8010000}"/>
    <cellStyle name="Calculation 12 2 2" xfId="4401" xr:uid="{BE375076-63B5-4CE2-934D-6EEE65185620}"/>
    <cellStyle name="Calculation 12 2 2 2" xfId="10907" xr:uid="{A4B187C5-6A3C-4708-AED3-F90584C4FC2C}"/>
    <cellStyle name="Calculation 12 2 3" xfId="8620" xr:uid="{025542C8-E378-4C5E-B3F7-1AA0049B58F6}"/>
    <cellStyle name="Calculation 12 2 4" xfId="10234" xr:uid="{8B3CAB29-54EB-45AD-80BB-905231BCADD1}"/>
    <cellStyle name="Calculation 12 20" xfId="8745" xr:uid="{B61ACAA4-7342-4D89-B1E9-E6E9484CFD41}"/>
    <cellStyle name="Calculation 12 21" xfId="8966" xr:uid="{CD561E04-B30B-4EAE-A22C-861091CE10C7}"/>
    <cellStyle name="Calculation 12 22" xfId="8763" xr:uid="{755F1233-8FB6-450F-B851-78DB64B1A3C4}"/>
    <cellStyle name="Calculation 12 23" xfId="15014" xr:uid="{709DE0DE-057A-4AEC-97D5-EF6231AC5B31}"/>
    <cellStyle name="Calculation 12 24" xfId="15578" xr:uid="{7B4C8B1D-9117-4BEE-894D-B273004105E4}"/>
    <cellStyle name="Calculation 12 25" xfId="15487" xr:uid="{A9696D0E-6EEE-4C34-A584-E4A2B77EFECC}"/>
    <cellStyle name="Calculation 12 3" xfId="4400" xr:uid="{CCCCF850-9314-4F98-962E-EB736896CA89}"/>
    <cellStyle name="Calculation 12 3 2" xfId="10906" xr:uid="{B3BD09E9-6326-4FCC-A9FA-567D98A39A13}"/>
    <cellStyle name="Calculation 12 4" xfId="5231" xr:uid="{E0656519-1E4C-45AF-86F5-5417B3F0AE04}"/>
    <cellStyle name="Calculation 12 4 2" xfId="11702" xr:uid="{21768566-A9F9-4BB1-B566-EBBFD2B7B963}"/>
    <cellStyle name="Calculation 12 5" xfId="5190" xr:uid="{3F1A33A6-8D4B-4FE5-8CAD-65AB96392014}"/>
    <cellStyle name="Calculation 12 5 2" xfId="11661" xr:uid="{0EA1A57E-5607-41FF-AC72-1D2A65293F4C}"/>
    <cellStyle name="Calculation 12 6" xfId="5280" xr:uid="{4686F84B-CF4E-4F96-BEE1-314EDC816260}"/>
    <cellStyle name="Calculation 12 6 2" xfId="11751" xr:uid="{5E28AC03-340E-413F-938D-B8DD02718AE7}"/>
    <cellStyle name="Calculation 12 7" xfId="6108" xr:uid="{82FBCD4A-9E4B-4A24-BCCA-0BCEF92AE4A5}"/>
    <cellStyle name="Calculation 12 7 2" xfId="12579" xr:uid="{72562E05-32D8-43B8-816A-0E79106C5A1D}"/>
    <cellStyle name="Calculation 12 8" xfId="6488" xr:uid="{7B81B06E-756E-43DD-B8AA-68EEA8A0A089}"/>
    <cellStyle name="Calculation 12 8 2" xfId="12959" xr:uid="{0B2AE231-A0AD-403F-BB4C-94FC2FBCB3D3}"/>
    <cellStyle name="Calculation 12 9" xfId="6091" xr:uid="{5D507C04-3DA3-4EDD-861A-CD6A2F737C2C}"/>
    <cellStyle name="Calculation 12 9 2" xfId="12562" xr:uid="{99A40216-4306-4262-B855-38A6A81AA763}"/>
    <cellStyle name="Calculation 13" xfId="474" xr:uid="{00000000-0005-0000-0000-0000D9010000}"/>
    <cellStyle name="Calculation 13 10" xfId="6675" xr:uid="{21FC7EA9-AFE9-4711-95D4-1860F31D52A7}"/>
    <cellStyle name="Calculation 13 10 2" xfId="13146" xr:uid="{167652FE-DD80-4309-A585-D306681A61ED}"/>
    <cellStyle name="Calculation 13 11" xfId="6656" xr:uid="{2CA780CF-CDF3-4E15-9900-6A3AFED618D4}"/>
    <cellStyle name="Calculation 13 11 2" xfId="13127" xr:uid="{57786A8D-B4E3-4A95-851B-1B0756BC4F12}"/>
    <cellStyle name="Calculation 13 12" xfId="7705" xr:uid="{73FF3E53-A79F-40D1-A3BB-99429D6D63B5}"/>
    <cellStyle name="Calculation 13 12 2" xfId="14176" xr:uid="{5C5AAD7F-5A70-476F-BF5B-AE05E10B46F7}"/>
    <cellStyle name="Calculation 13 13" xfId="7555" xr:uid="{FB1BF05D-A52D-48FB-98CB-CB1222701342}"/>
    <cellStyle name="Calculation 13 13 2" xfId="14026" xr:uid="{143483AE-A811-4993-9CC0-63755786FC43}"/>
    <cellStyle name="Calculation 13 14" xfId="7721" xr:uid="{83D49FE2-507C-48BA-9E74-CFDBF9EFF019}"/>
    <cellStyle name="Calculation 13 14 2" xfId="14192" xr:uid="{610E29E5-2579-4677-B6C0-A427231F5C98}"/>
    <cellStyle name="Calculation 13 15" xfId="7541" xr:uid="{4321DE73-8D3C-4480-BE19-333825A74BA6}"/>
    <cellStyle name="Calculation 13 15 2" xfId="14012" xr:uid="{68BE9A22-ED29-47DF-A5BC-DF00ECF10C2F}"/>
    <cellStyle name="Calculation 13 16" xfId="7737" xr:uid="{CF1611A1-3295-471B-9C3B-3B58CE51E510}"/>
    <cellStyle name="Calculation 13 16 2" xfId="14208" xr:uid="{B1D02BC1-0447-418B-A0A8-AF91AAB9EDA3}"/>
    <cellStyle name="Calculation 13 17" xfId="8728" xr:uid="{EB53D04C-398F-4076-A665-448464396B3C}"/>
    <cellStyle name="Calculation 13 18" xfId="9144" xr:uid="{1E5EE936-D9A6-4CF4-9848-5F338907F3A7}"/>
    <cellStyle name="Calculation 13 19" xfId="8547" xr:uid="{4B737D1F-E95B-40A1-84BE-944313D7F22D}"/>
    <cellStyle name="Calculation 13 2" xfId="475" xr:uid="{00000000-0005-0000-0000-0000DA010000}"/>
    <cellStyle name="Calculation 13 2 2" xfId="4403" xr:uid="{DF8C4888-2CD6-4713-B1C3-BD6053C0C15B}"/>
    <cellStyle name="Calculation 13 2 2 2" xfId="10909" xr:uid="{6FB088C1-2275-4770-A23F-3F4598858187}"/>
    <cellStyle name="Calculation 13 2 3" xfId="9145" xr:uid="{F0144A81-46B0-43D3-9C46-57147D101438}"/>
    <cellStyle name="Calculation 13 2 4" xfId="10235" xr:uid="{37015468-A4AA-4F3A-9FA7-20E4D491766B}"/>
    <cellStyle name="Calculation 13 20" xfId="8748" xr:uid="{7B3A5EFC-1B3F-462C-99C2-167F1993EF73}"/>
    <cellStyle name="Calculation 13 21" xfId="8965" xr:uid="{DB165AF4-1E28-4508-832D-88071608303C}"/>
    <cellStyle name="Calculation 13 22" xfId="10083" xr:uid="{09349776-5718-4D6C-9FF7-654B3CA346F7}"/>
    <cellStyle name="Calculation 13 23" xfId="15015" xr:uid="{E7BA9729-F54A-47C8-9FA4-06476D390E72}"/>
    <cellStyle name="Calculation 13 24" xfId="15577" xr:uid="{95CCC654-10C9-479D-97E4-7430CF5CC4DE}"/>
    <cellStyle name="Calculation 13 25" xfId="15488" xr:uid="{EC55BEA8-ECB0-439B-9528-5C9CF81978EC}"/>
    <cellStyle name="Calculation 13 3" xfId="4402" xr:uid="{D6155055-CF5B-4B60-9779-8F13B4885CE1}"/>
    <cellStyle name="Calculation 13 3 2" xfId="10908" xr:uid="{60245B4A-3655-47D9-A0CE-3DC6A56FCCE1}"/>
    <cellStyle name="Calculation 13 4" xfId="5232" xr:uid="{243DB3FB-9B06-4750-A767-096A718B5A71}"/>
    <cellStyle name="Calculation 13 4 2" xfId="11703" xr:uid="{FF054269-5732-4404-844B-5E25F0BA95E6}"/>
    <cellStyle name="Calculation 13 5" xfId="5191" xr:uid="{2AF90082-89EE-46EB-AA27-C20F0120C485}"/>
    <cellStyle name="Calculation 13 5 2" xfId="11662" xr:uid="{7D64DD70-FD37-4FCC-99A3-726E4DC0D64C}"/>
    <cellStyle name="Calculation 13 6" xfId="5675" xr:uid="{575F53E8-EEF7-4C47-82C2-6176E33D2AC6}"/>
    <cellStyle name="Calculation 13 6 2" xfId="12146" xr:uid="{A42235D6-9E76-4C7E-9B15-2F57BC268019}"/>
    <cellStyle name="Calculation 13 7" xfId="6109" xr:uid="{D7744B30-432C-4356-A571-620DA218327E}"/>
    <cellStyle name="Calculation 13 7 2" xfId="12580" xr:uid="{DB0468D1-A033-46C1-A744-8C5AB6890BC1}"/>
    <cellStyle name="Calculation 13 8" xfId="6123" xr:uid="{948F5936-7F1F-48FD-A5D5-8D0E9D3E59C7}"/>
    <cellStyle name="Calculation 13 8 2" xfId="12594" xr:uid="{34F8A553-9D4D-472E-8980-39FC1D6D0814}"/>
    <cellStyle name="Calculation 13 9" xfId="6092" xr:uid="{75436EBF-4D17-406E-A537-B57B8695F881}"/>
    <cellStyle name="Calculation 13 9 2" xfId="12563" xr:uid="{70E42694-1FC2-4E7D-A23C-45B75DEDFDFD}"/>
    <cellStyle name="Calculation 14" xfId="476" xr:uid="{00000000-0005-0000-0000-0000DB010000}"/>
    <cellStyle name="Calculation 14 10" xfId="6676" xr:uid="{54D210AD-1F11-4368-9152-BCEB30B22F40}"/>
    <cellStyle name="Calculation 14 10 2" xfId="13147" xr:uid="{8D69F512-EB55-451C-9687-0ED88BBA349F}"/>
    <cellStyle name="Calculation 14 11" xfId="6657" xr:uid="{CD235AFC-3A34-4E1D-862D-A1EA9824667F}"/>
    <cellStyle name="Calculation 14 11 2" xfId="13128" xr:uid="{3A3DFC20-632E-40EA-9E18-18A6B3F11FF4}"/>
    <cellStyle name="Calculation 14 12" xfId="7342" xr:uid="{753D1348-ECD3-4DDF-8C18-552F32CF79F1}"/>
    <cellStyle name="Calculation 14 12 2" xfId="13813" xr:uid="{2899FB1B-862E-41BA-AF8F-C1D0A87D38C4}"/>
    <cellStyle name="Calculation 14 13" xfId="7556" xr:uid="{1AA8742D-DFEA-4599-A3EC-954252D05896}"/>
    <cellStyle name="Calculation 14 13 2" xfId="14027" xr:uid="{BC4302A7-AF28-4F72-83F1-7613C5C70B33}"/>
    <cellStyle name="Calculation 14 14" xfId="7720" xr:uid="{0863080B-9183-4709-8E81-ECDD05E06668}"/>
    <cellStyle name="Calculation 14 14 2" xfId="14191" xr:uid="{C0D4A4D5-24E8-4448-82FB-9A3AD6575536}"/>
    <cellStyle name="Calculation 14 15" xfId="7542" xr:uid="{666CA40F-5276-4E21-B5BC-E56FEDC300BF}"/>
    <cellStyle name="Calculation 14 15 2" xfId="14013" xr:uid="{61A49680-8888-4249-A49B-F8B3B5A910B5}"/>
    <cellStyle name="Calculation 14 16" xfId="7736" xr:uid="{623E97D2-45FA-4A02-B285-6EF003F73F3D}"/>
    <cellStyle name="Calculation 14 16 2" xfId="14207" xr:uid="{7EC5FCEC-5C23-4992-87B8-F96FB207C2E9}"/>
    <cellStyle name="Calculation 14 17" xfId="8729" xr:uid="{FAA1FE9E-67FB-43D4-8688-D13C809E36AB}"/>
    <cellStyle name="Calculation 14 18" xfId="8621" xr:uid="{A8DA3B8A-489F-4991-BFA5-D89E78A8500B}"/>
    <cellStyle name="Calculation 14 19" xfId="9183" xr:uid="{B9799BDC-5DCF-4472-BB53-86EAE63C8BFF}"/>
    <cellStyle name="Calculation 14 2" xfId="477" xr:uid="{00000000-0005-0000-0000-0000DC010000}"/>
    <cellStyle name="Calculation 14 2 2" xfId="4405" xr:uid="{EF878BF6-F19B-43CD-B713-E7630543A181}"/>
    <cellStyle name="Calculation 14 2 2 2" xfId="10911" xr:uid="{A2E11113-3690-484F-B033-399C23808664}"/>
    <cellStyle name="Calculation 14 2 3" xfId="8622" xr:uid="{091A9578-E886-45F9-ADEE-A9CACEF2D46A}"/>
    <cellStyle name="Calculation 14 2 4" xfId="10236" xr:uid="{249C9B76-ECEE-473B-B3A2-FC83EC89C337}"/>
    <cellStyle name="Calculation 14 20" xfId="8749" xr:uid="{5C80A6DC-AAF6-48A0-952A-8186F023B7DC}"/>
    <cellStyle name="Calculation 14 21" xfId="8964" xr:uid="{9C63F5A7-8453-4207-90CF-9D8E84251BE9}"/>
    <cellStyle name="Calculation 14 22" xfId="8764" xr:uid="{CD5D345E-E46D-4AFC-B41E-BDEE3BE7873B}"/>
    <cellStyle name="Calculation 14 23" xfId="15016" xr:uid="{9FDBBB9B-5EC7-410B-8AE6-44BF41C0DF84}"/>
    <cellStyle name="Calculation 14 24" xfId="15576" xr:uid="{DF25908B-C207-44E7-937E-1CA821A94BA8}"/>
    <cellStyle name="Calculation 14 25" xfId="15489" xr:uid="{ABCEA0EF-1D4D-4B08-9C2E-D8471E927722}"/>
    <cellStyle name="Calculation 14 3" xfId="4404" xr:uid="{B9812AA2-2992-45E7-83F3-A2DCA000C781}"/>
    <cellStyle name="Calculation 14 3 2" xfId="10910" xr:uid="{C04BED13-296A-4EE7-88DB-1529EC1377DD}"/>
    <cellStyle name="Calculation 14 4" xfId="5233" xr:uid="{4B5CFE53-D641-473F-936F-5928017C05D9}"/>
    <cellStyle name="Calculation 14 4 2" xfId="11704" xr:uid="{E2ADBC85-4FCA-4FD0-99D0-BD4E372C801E}"/>
    <cellStyle name="Calculation 14 5" xfId="5192" xr:uid="{240CD32F-BB7B-4F00-9A76-D7E689323B57}"/>
    <cellStyle name="Calculation 14 5 2" xfId="11663" xr:uid="{2081547C-B8F7-4428-B0F2-5B29A150378E}"/>
    <cellStyle name="Calculation 14 6" xfId="5279" xr:uid="{C8E7C628-CD83-4FE3-A7A9-369696904A06}"/>
    <cellStyle name="Calculation 14 6 2" xfId="11750" xr:uid="{94354428-C69A-4546-81CD-1E99461AE440}"/>
    <cellStyle name="Calculation 14 7" xfId="6110" xr:uid="{88A53F5B-F104-40DA-B4A6-0D4FE6CCB48F}"/>
    <cellStyle name="Calculation 14 7 2" xfId="12581" xr:uid="{9B7B6BF8-5C3A-4F41-A671-4037A1C51E43}"/>
    <cellStyle name="Calculation 14 8" xfId="5900" xr:uid="{2E287923-A32D-4195-B07D-CC0A559B0EDA}"/>
    <cellStyle name="Calculation 14 8 2" xfId="12371" xr:uid="{0DF53B73-F452-4616-90C9-9027437311A5}"/>
    <cellStyle name="Calculation 14 9" xfId="6093" xr:uid="{AED31D2B-E265-4815-B376-C6D5667FC519}"/>
    <cellStyle name="Calculation 14 9 2" xfId="12564" xr:uid="{921C1FA1-1FF2-4B50-9FC4-4F8036B9CC0F}"/>
    <cellStyle name="Calculation 15" xfId="478" xr:uid="{00000000-0005-0000-0000-0000DD010000}"/>
    <cellStyle name="Calculation 15 10" xfId="6677" xr:uid="{3824DE13-1E8E-4890-B034-6A6CE0DC05A7}"/>
    <cellStyle name="Calculation 15 10 2" xfId="13148" xr:uid="{FD4A1EE1-1693-46BB-85A7-5CA0FF5ADA50}"/>
    <cellStyle name="Calculation 15 11" xfId="6658" xr:uid="{D4810F38-A903-4A6D-9676-DABAB3F7F486}"/>
    <cellStyle name="Calculation 15 11 2" xfId="13129" xr:uid="{21371C53-46CB-441C-8CD2-71622D632AF2}"/>
    <cellStyle name="Calculation 15 12" xfId="7333" xr:uid="{F8BB5E11-51DF-4C06-AA9D-078AE8273AE4}"/>
    <cellStyle name="Calculation 15 12 2" xfId="13804" xr:uid="{F1DC8EBC-9F7D-4421-B171-68F540954D78}"/>
    <cellStyle name="Calculation 15 13" xfId="7557" xr:uid="{5793A20B-E77E-4A39-AE40-6E12A04A5E80}"/>
    <cellStyle name="Calculation 15 13 2" xfId="14028" xr:uid="{8CB2117C-D930-4EB9-913A-AD7FAF1368C7}"/>
    <cellStyle name="Calculation 15 14" xfId="7719" xr:uid="{00C06775-A3FC-4A9A-AA39-3E301B85EFB1}"/>
    <cellStyle name="Calculation 15 14 2" xfId="14190" xr:uid="{DD87F22A-AF45-4F47-9175-214556962A98}"/>
    <cellStyle name="Calculation 15 15" xfId="7543" xr:uid="{F816A841-C884-4906-8370-06495961B586}"/>
    <cellStyle name="Calculation 15 15 2" xfId="14014" xr:uid="{0EC1C48D-2AD2-4286-B088-CD80BEFE49B3}"/>
    <cellStyle name="Calculation 15 16" xfId="7735" xr:uid="{D7671A61-9593-4026-9755-FA45941B74EC}"/>
    <cellStyle name="Calculation 15 16 2" xfId="14206" xr:uid="{4579C10A-B6CC-42E5-9E05-FD3283017EF2}"/>
    <cellStyle name="Calculation 15 17" xfId="8730" xr:uid="{0D542F6C-4531-4B8A-96FA-647C994C9ECF}"/>
    <cellStyle name="Calculation 15 18" xfId="8525" xr:uid="{C57FD68E-0DA5-409E-8A4F-02C30E74E7DF}"/>
    <cellStyle name="Calculation 15 19" xfId="8546" xr:uid="{C060DBC0-B55C-493E-B77B-D4FA0DCCCEC6}"/>
    <cellStyle name="Calculation 15 2" xfId="479" xr:uid="{00000000-0005-0000-0000-0000DE010000}"/>
    <cellStyle name="Calculation 15 2 2" xfId="4407" xr:uid="{4EAA2229-B632-4468-A11C-A22321187AF0}"/>
    <cellStyle name="Calculation 15 2 2 2" xfId="10913" xr:uid="{22A50611-EB9F-411D-B16D-93B08E09BBEF}"/>
    <cellStyle name="Calculation 15 2 3" xfId="8623" xr:uid="{263D002A-82F9-455A-BACF-FB205315A1E0}"/>
    <cellStyle name="Calculation 15 2 4" xfId="10237" xr:uid="{38956783-72C9-452D-916A-97E36644FDEA}"/>
    <cellStyle name="Calculation 15 20" xfId="8750" xr:uid="{30C87656-80AA-45B1-BB13-CA0E83DA50B5}"/>
    <cellStyle name="Calculation 15 21" xfId="8963" xr:uid="{D5771870-19C3-43B1-89C1-638ECA6C76C2}"/>
    <cellStyle name="Calculation 15 22" xfId="8765" xr:uid="{111C44EB-A9F4-453B-8875-65F343E1C800}"/>
    <cellStyle name="Calculation 15 23" xfId="15017" xr:uid="{FB598DD2-7DD5-4754-8B11-8722BC8B7D8D}"/>
    <cellStyle name="Calculation 15 24" xfId="15575" xr:uid="{C520EEB9-2E31-429F-B57B-FD059A439C03}"/>
    <cellStyle name="Calculation 15 25" xfId="15490" xr:uid="{BBA2D097-04A0-4AA7-8252-3B5863CAF8B2}"/>
    <cellStyle name="Calculation 15 3" xfId="4406" xr:uid="{2522A4C4-EDE9-4145-B40D-D83BE0F1278E}"/>
    <cellStyle name="Calculation 15 3 2" xfId="10912" xr:uid="{A91D2D15-A2DD-4045-BEE0-9786B7410B44}"/>
    <cellStyle name="Calculation 15 4" xfId="5234" xr:uid="{1C23C85F-9885-41BD-87AB-C41459F7A31B}"/>
    <cellStyle name="Calculation 15 4 2" xfId="11705" xr:uid="{375799F2-FD6B-4641-A6D5-BFCF61D49329}"/>
    <cellStyle name="Calculation 15 5" xfId="5193" xr:uid="{503D3F54-EB6B-47D4-B176-EC6CF0E09DC4}"/>
    <cellStyle name="Calculation 15 5 2" xfId="11664" xr:uid="{5248047C-54AD-475B-B884-35264EA1BB22}"/>
    <cellStyle name="Calculation 15 6" xfId="5278" xr:uid="{EAA23595-7164-4B1F-BE02-920BF92BA5C9}"/>
    <cellStyle name="Calculation 15 6 2" xfId="11749" xr:uid="{3CB04B9A-CB1A-4750-8BA1-48A8E1BCB100}"/>
    <cellStyle name="Calculation 15 7" xfId="6111" xr:uid="{252B69CA-DA1F-484A-A87F-12CE91EA3B49}"/>
    <cellStyle name="Calculation 15 7 2" xfId="12582" xr:uid="{FCC3C92B-88BC-459D-BE0B-D1C210A6F286}"/>
    <cellStyle name="Calculation 15 8" xfId="6124" xr:uid="{01EBE38C-94F7-4613-884B-6D5A13CD0638}"/>
    <cellStyle name="Calculation 15 8 2" xfId="12595" xr:uid="{D0ACAAC0-8F58-4CE4-BD0B-FCB0467850DB}"/>
    <cellStyle name="Calculation 15 9" xfId="6094" xr:uid="{46007355-0D9F-47AA-8CA5-6FAA1EA49EE4}"/>
    <cellStyle name="Calculation 15 9 2" xfId="12565" xr:uid="{E82902E3-BCE8-4783-B7F9-61A3C97F669F}"/>
    <cellStyle name="Calculation 16" xfId="480" xr:uid="{00000000-0005-0000-0000-0000DF010000}"/>
    <cellStyle name="Calculation 16 10" xfId="6678" xr:uid="{B7FF877A-09CC-4CD2-8DFC-D09083524E44}"/>
    <cellStyle name="Calculation 16 10 2" xfId="13149" xr:uid="{247031D7-D7E1-40E3-8189-ECEEBF001CE7}"/>
    <cellStyle name="Calculation 16 11" xfId="6659" xr:uid="{CBC5E356-407F-4773-9D77-940D2F6DDAF7}"/>
    <cellStyle name="Calculation 16 11 2" xfId="13130" xr:uid="{293208F2-D0BD-4600-8D4E-8B3E521A8612}"/>
    <cellStyle name="Calculation 16 12" xfId="7332" xr:uid="{E5FABCCA-427D-42C3-960A-F623FC834E3B}"/>
    <cellStyle name="Calculation 16 12 2" xfId="13803" xr:uid="{9AC9F8E6-852B-4505-A529-61A68703DF72}"/>
    <cellStyle name="Calculation 16 13" xfId="7558" xr:uid="{D2856CFB-EA80-4144-B345-FE70820E84C1}"/>
    <cellStyle name="Calculation 16 13 2" xfId="14029" xr:uid="{DEE9C4AF-2F38-4C38-B71D-7FC92C9BE3ED}"/>
    <cellStyle name="Calculation 16 14" xfId="7718" xr:uid="{B020BC9F-2B0D-4CC3-99EC-AA87BB4D90FB}"/>
    <cellStyle name="Calculation 16 14 2" xfId="14189" xr:uid="{DC919297-C10F-4680-9907-C235558398C2}"/>
    <cellStyle name="Calculation 16 15" xfId="7345" xr:uid="{C03CB17D-932C-4270-8CE5-91FB3AA85B6A}"/>
    <cellStyle name="Calculation 16 15 2" xfId="13816" xr:uid="{000391F9-EBF5-4A61-AFF7-00F2008628F3}"/>
    <cellStyle name="Calculation 16 16" xfId="7734" xr:uid="{6A10C3F4-A8CA-44D6-8171-4681238CBB2C}"/>
    <cellStyle name="Calculation 16 16 2" xfId="14205" xr:uid="{CFCC9A0F-7050-4631-912E-39BC2EC5026F}"/>
    <cellStyle name="Calculation 16 17" xfId="8731" xr:uid="{93A32DAD-47D0-4DA6-B124-970DA6AEE20F}"/>
    <cellStyle name="Calculation 16 18" xfId="8624" xr:uid="{421502C4-DA04-41BF-B7D4-59230A4CA074}"/>
    <cellStyle name="Calculation 16 19" xfId="8950" xr:uid="{79BAC307-EFF6-4E19-B7C3-345F06F4E149}"/>
    <cellStyle name="Calculation 16 2" xfId="481" xr:uid="{00000000-0005-0000-0000-0000E0010000}"/>
    <cellStyle name="Calculation 16 2 2" xfId="4409" xr:uid="{9335FEA9-9374-4C7F-93FE-1603783BAEF6}"/>
    <cellStyle name="Calculation 16 2 2 2" xfId="10915" xr:uid="{A5130F76-1434-40F0-B3AC-DDBD04FEF812}"/>
    <cellStyle name="Calculation 16 2 3" xfId="8625" xr:uid="{964A5BF6-93EB-465F-A122-41487A66B634}"/>
    <cellStyle name="Calculation 16 2 4" xfId="10238" xr:uid="{0ECF6DCD-FB9E-4574-A91F-23A88CB3FBE1}"/>
    <cellStyle name="Calculation 16 20" xfId="8751" xr:uid="{1517B33C-9CA0-4841-9069-999347C6DE74}"/>
    <cellStyle name="Calculation 16 21" xfId="8962" xr:uid="{41F7C7AD-D967-4387-9B60-B1C6B795FAE5}"/>
    <cellStyle name="Calculation 16 22" xfId="8766" xr:uid="{2DF9F9E0-6043-44F0-8038-BFF5E6BABD5E}"/>
    <cellStyle name="Calculation 16 23" xfId="15018" xr:uid="{9E922148-E5D3-49B9-8D08-50B3B5344EE4}"/>
    <cellStyle name="Calculation 16 24" xfId="15574" xr:uid="{30A3147C-ED85-4180-A72C-8EFBC0040AF3}"/>
    <cellStyle name="Calculation 16 25" xfId="15491" xr:uid="{5775B2B0-6443-44EC-9BE7-328A0B57F245}"/>
    <cellStyle name="Calculation 16 3" xfId="4408" xr:uid="{8CE378F3-91B8-49E1-8B10-3DC129FC5367}"/>
    <cellStyle name="Calculation 16 3 2" xfId="10914" xr:uid="{38B0CA7E-77FE-40E9-881B-A5A5675FD07B}"/>
    <cellStyle name="Calculation 16 4" xfId="5235" xr:uid="{847FAE07-1536-4F25-B523-9B436E8C3E93}"/>
    <cellStyle name="Calculation 16 4 2" xfId="11706" xr:uid="{5A47C4A2-162A-487B-BB13-07421F4C0AEC}"/>
    <cellStyle name="Calculation 16 5" xfId="5194" xr:uid="{1C340E72-E0DF-476B-B33E-DB203A7BDE86}"/>
    <cellStyle name="Calculation 16 5 2" xfId="11665" xr:uid="{E4237411-B14F-4D79-A952-3DEE287A0507}"/>
    <cellStyle name="Calculation 16 6" xfId="5277" xr:uid="{7BEEAE15-F883-41B5-AFDC-2EF1519109D2}"/>
    <cellStyle name="Calculation 16 6 2" xfId="11748" xr:uid="{67908CC4-5BB5-4D6F-BB96-6B27E4E6E9DF}"/>
    <cellStyle name="Calculation 16 7" xfId="6112" xr:uid="{13CB75D7-D13E-40C0-8B13-B2F0E5BA52FB}"/>
    <cellStyle name="Calculation 16 7 2" xfId="12583" xr:uid="{F4AF067D-F3D6-4637-B44A-0FD7D31C0384}"/>
    <cellStyle name="Calculation 16 8" xfId="6508" xr:uid="{4BBCEE79-DBC3-4849-A136-168B3E65CFB7}"/>
    <cellStyle name="Calculation 16 8 2" xfId="12979" xr:uid="{802205FE-8B82-4233-A39D-EE7F12BCD6C2}"/>
    <cellStyle name="Calculation 16 9" xfId="6095" xr:uid="{823940EC-A7D7-49E4-BB62-4352309A5A85}"/>
    <cellStyle name="Calculation 16 9 2" xfId="12566" xr:uid="{016FE074-6F2C-4B32-8276-542835CA30ED}"/>
    <cellStyle name="Calculation 17" xfId="4395" xr:uid="{8B01725C-85F8-4F23-AE0D-1B7E9B8B04BF}"/>
    <cellStyle name="Calculation 17 2" xfId="10901" xr:uid="{A272A2AC-5D01-4F3E-B8F4-A5AB2D37B5B5}"/>
    <cellStyle name="Calculation 18" xfId="5692" xr:uid="{780F9994-E492-46CF-82C3-36C48B3E8D21}"/>
    <cellStyle name="Calculation 18 2" xfId="12163" xr:uid="{38F37522-6A4D-4E0A-8C2A-50BF65D1FC1F}"/>
    <cellStyle name="Calculation 19" xfId="5731" xr:uid="{6A456FD8-8C77-4C84-9BD4-CAE483024883}"/>
    <cellStyle name="Calculation 19 2" xfId="12202" xr:uid="{72AB8AAB-487A-40FD-B776-AA8F1DB028EF}"/>
    <cellStyle name="Calculation 2" xfId="482" xr:uid="{00000000-0005-0000-0000-0000E1010000}"/>
    <cellStyle name="Calculation 2 10" xfId="6509" xr:uid="{088F99F3-FF23-4825-BF00-4107BCFD9821}"/>
    <cellStyle name="Calculation 2 10 2" xfId="12980" xr:uid="{0D5625C8-4523-4623-8945-24B3DA12E3C6}"/>
    <cellStyle name="Calculation 2 11" xfId="6096" xr:uid="{78A3EBD0-1BF9-481D-8C45-B803D863A899}"/>
    <cellStyle name="Calculation 2 11 2" xfId="12567" xr:uid="{3F4250E5-802A-4BDD-BBF9-C20EBDC7B8AE}"/>
    <cellStyle name="Calculation 2 12" xfId="6679" xr:uid="{3C0B4A94-6119-44CE-9C18-FEAC6801F06A}"/>
    <cellStyle name="Calculation 2 12 2" xfId="13150" xr:uid="{87EDDFF4-2CBF-4A01-AC76-62712533A178}"/>
    <cellStyle name="Calculation 2 13" xfId="6660" xr:uid="{3FFD319C-2C24-48AC-ADCE-FDC360D41BBB}"/>
    <cellStyle name="Calculation 2 13 2" xfId="13131" xr:uid="{0A048C2C-A012-4D89-A070-71469E3C9371}"/>
    <cellStyle name="Calculation 2 14" xfId="7704" xr:uid="{99F0DB40-998B-4321-BBFB-42EE525DB908}"/>
    <cellStyle name="Calculation 2 14 2" xfId="14175" xr:uid="{4FC6EB98-5062-4B82-9CCC-2E8234469D1F}"/>
    <cellStyle name="Calculation 2 15" xfId="7559" xr:uid="{DED406C3-7A8F-4E75-BD71-A4EB4B89F448}"/>
    <cellStyle name="Calculation 2 15 2" xfId="14030" xr:uid="{487926E7-5746-4EE2-A07E-B45203726D77}"/>
    <cellStyle name="Calculation 2 16" xfId="7717" xr:uid="{F2294DD7-AAC0-4BC5-9BA2-5B7ABCD72FF8}"/>
    <cellStyle name="Calculation 2 16 2" xfId="14188" xr:uid="{660EFB21-F140-43C9-B696-6706897596DC}"/>
    <cellStyle name="Calculation 2 17" xfId="7544" xr:uid="{7EA1FF44-E47F-467A-9799-014330030B66}"/>
    <cellStyle name="Calculation 2 17 2" xfId="14015" xr:uid="{359D6770-8D39-4B85-B750-1876CC33A548}"/>
    <cellStyle name="Calculation 2 18" xfId="7733" xr:uid="{93EA62E1-592F-49CE-9887-FBEB3663EB37}"/>
    <cellStyle name="Calculation 2 18 2" xfId="14204" xr:uid="{DCE845C8-4452-4A9D-A7A4-705EBA4C5471}"/>
    <cellStyle name="Calculation 2 19" xfId="8732" xr:uid="{E4BB91A1-75B0-4817-9A40-AED4FF7CE471}"/>
    <cellStyle name="Calculation 2 2" xfId="483" xr:uid="{00000000-0005-0000-0000-0000E2010000}"/>
    <cellStyle name="Calculation 2 2 10" xfId="6680" xr:uid="{E9E94F60-79B6-4DBD-8D63-AF02968F50B8}"/>
    <cellStyle name="Calculation 2 2 10 2" xfId="13151" xr:uid="{29898F24-CFCD-4DE0-8A0E-995E0BB0D193}"/>
    <cellStyle name="Calculation 2 2 11" xfId="6661" xr:uid="{F21971E6-CA9D-4DBF-A54B-2EA086BA13A7}"/>
    <cellStyle name="Calculation 2 2 11 2" xfId="13132" xr:uid="{D1E3FE7B-A9F9-4109-8037-34126594AFC5}"/>
    <cellStyle name="Calculation 2 2 12" xfId="7703" xr:uid="{BF85FCAE-F998-428D-9CF0-1ABE0175591C}"/>
    <cellStyle name="Calculation 2 2 12 2" xfId="14174" xr:uid="{9A406633-07EA-45BD-8A9C-4ADEBD3F12F4}"/>
    <cellStyle name="Calculation 2 2 13" xfId="7560" xr:uid="{DFD461CC-711F-4D82-A730-732AF313BC7E}"/>
    <cellStyle name="Calculation 2 2 13 2" xfId="14031" xr:uid="{F87D6BF5-E1AF-4DFB-8905-4EBCE5F79B6A}"/>
    <cellStyle name="Calculation 2 2 14" xfId="7716" xr:uid="{C40E3F34-B8E7-4D8E-A136-1AB7BAC1FBAA}"/>
    <cellStyle name="Calculation 2 2 14 2" xfId="14187" xr:uid="{49F213B1-956D-48D6-8E81-E9607EB8A97B}"/>
    <cellStyle name="Calculation 2 2 15" xfId="7545" xr:uid="{8D194CD5-11CF-4368-AB96-4DAA1E7860B1}"/>
    <cellStyle name="Calculation 2 2 15 2" xfId="14016" xr:uid="{49947C9E-8573-4DEB-8267-1FD7538A0FE2}"/>
    <cellStyle name="Calculation 2 2 16" xfId="7732" xr:uid="{C90FB1EB-BF61-4B9C-862B-8EFA62C19476}"/>
    <cellStyle name="Calculation 2 2 16 2" xfId="14203" xr:uid="{95259185-B7D9-42B2-A8B7-82EF2EC0DBF7}"/>
    <cellStyle name="Calculation 2 2 17" xfId="8733" xr:uid="{40127ADA-653E-475F-A0F6-C0FBA5515532}"/>
    <cellStyle name="Calculation 2 2 18" xfId="8627" xr:uid="{2E25CC2A-9F1F-4BCA-8366-BB4C025F490E}"/>
    <cellStyle name="Calculation 2 2 19" xfId="8949" xr:uid="{BC50AE9F-3304-4BDD-A6B4-E7C10BB44218}"/>
    <cellStyle name="Calculation 2 2 2" xfId="484" xr:uid="{00000000-0005-0000-0000-0000E3010000}"/>
    <cellStyle name="Calculation 2 2 2 2" xfId="4412" xr:uid="{DDF9B801-A45D-4DBB-A670-4E7A38D62F8D}"/>
    <cellStyle name="Calculation 2 2 2 2 2" xfId="10918" xr:uid="{CA6D8CE1-9A37-4037-8AA0-69C0FBCA8007}"/>
    <cellStyle name="Calculation 2 2 2 3" xfId="9142" xr:uid="{549DBC8C-7779-4286-A565-9EBC337D8689}"/>
    <cellStyle name="Calculation 2 2 2 4" xfId="10239" xr:uid="{C38144C5-51ED-454D-ADAA-F18AED4F5DCC}"/>
    <cellStyle name="Calculation 2 2 20" xfId="8753" xr:uid="{1975306E-2C56-406D-9C25-CE1FA1DFB948}"/>
    <cellStyle name="Calculation 2 2 21" xfId="8960" xr:uid="{1A01E446-C470-4228-B11F-2698A34BB121}"/>
    <cellStyle name="Calculation 2 2 22" xfId="8767" xr:uid="{D3CAA067-A9EC-4ACD-9340-A1DC06EAB76D}"/>
    <cellStyle name="Calculation 2 2 23" xfId="15020" xr:uid="{84DB570A-BCDA-4211-9B00-70B0B7397EC8}"/>
    <cellStyle name="Calculation 2 2 24" xfId="15572" xr:uid="{B62E7B0B-E6FE-4D59-89C5-30A6B0EF9E80}"/>
    <cellStyle name="Calculation 2 2 25" xfId="15493" xr:uid="{D2A9EFB7-368D-4221-867B-1B1AB60CDBE1}"/>
    <cellStyle name="Calculation 2 2 3" xfId="4411" xr:uid="{2BE17548-1F61-439B-8E6A-864DAE83D59E}"/>
    <cellStyle name="Calculation 2 2 3 2" xfId="10917" xr:uid="{61B766D0-6AF2-45E0-A295-074C29B95629}"/>
    <cellStyle name="Calculation 2 2 4" xfId="5237" xr:uid="{4C388F5F-C273-4929-8282-9AA0FC91E080}"/>
    <cellStyle name="Calculation 2 2 4 2" xfId="11708" xr:uid="{0A699A60-F9CD-402A-88F7-CAF94533FB44}"/>
    <cellStyle name="Calculation 2 2 5" xfId="5196" xr:uid="{28A9ED04-4EBB-4C6A-88D0-559BE50CBD9E}"/>
    <cellStyle name="Calculation 2 2 5 2" xfId="11667" xr:uid="{ED75FDBD-F8DC-4D54-BD77-078CA11879CA}"/>
    <cellStyle name="Calculation 2 2 6" xfId="5275" xr:uid="{70720919-F134-4F2A-8A39-AF30129A7B93}"/>
    <cellStyle name="Calculation 2 2 6 2" xfId="11746" xr:uid="{78E51623-444C-4572-8385-A06C991A99EB}"/>
    <cellStyle name="Calculation 2 2 7" xfId="6114" xr:uid="{F52FBF9D-2242-4893-8FC2-FEE6C32DB5AC}"/>
    <cellStyle name="Calculation 2 2 7 2" xfId="12585" xr:uid="{461F2792-49BB-4385-8F41-EF0AD1245D4C}"/>
    <cellStyle name="Calculation 2 2 8" xfId="6125" xr:uid="{B77EA5FD-9706-4707-9F76-84AB7D4499E2}"/>
    <cellStyle name="Calculation 2 2 8 2" xfId="12596" xr:uid="{AAC4BD9F-59F3-4EAE-BF8E-0C6A71EE69A3}"/>
    <cellStyle name="Calculation 2 2 9" xfId="6097" xr:uid="{99FAC202-AEAD-47D2-B9A9-A5B3E77AAFA7}"/>
    <cellStyle name="Calculation 2 2 9 2" xfId="12568" xr:uid="{47433979-9CE0-4292-90FE-1CC4F756BE06}"/>
    <cellStyle name="Calculation 2 20" xfId="8626" xr:uid="{9D12F6F3-0BF5-4DA8-BB5D-BB3C04A9ED5B}"/>
    <cellStyle name="Calculation 2 21" xfId="9171" xr:uid="{C6D9218D-E732-481E-A1C1-DB39F3636C13}"/>
    <cellStyle name="Calculation 2 22" xfId="8752" xr:uid="{411175E8-2804-45C8-AC20-863616738D79}"/>
    <cellStyle name="Calculation 2 23" xfId="8961" xr:uid="{4BA2EB60-CC49-4EC6-94AE-3B8FA1A6DF42}"/>
    <cellStyle name="Calculation 2 24" xfId="9917" xr:uid="{75ECBD2F-1B21-48FA-9FFA-390EB9A77DB5}"/>
    <cellStyle name="Calculation 2 25" xfId="15019" xr:uid="{238FBFF7-8CA7-4C77-B353-12BB4D47DAE7}"/>
    <cellStyle name="Calculation 2 26" xfId="15573" xr:uid="{B63A26B7-9ACE-4271-9D3B-A7D55A641CAA}"/>
    <cellStyle name="Calculation 2 27" xfId="15492" xr:uid="{5DE36A61-D912-4E74-96FF-977C5EFBE4D2}"/>
    <cellStyle name="Calculation 2 3" xfId="485" xr:uid="{00000000-0005-0000-0000-0000E4010000}"/>
    <cellStyle name="Calculation 2 3 10" xfId="6681" xr:uid="{6B6AFF83-7AB2-4817-824C-83E67C293F6B}"/>
    <cellStyle name="Calculation 2 3 10 2" xfId="13152" xr:uid="{7166F0CB-5645-4C5A-BE63-591B1B67CD0D}"/>
    <cellStyle name="Calculation 2 3 11" xfId="6662" xr:uid="{FE2054EE-3002-407D-8ED3-7533CC857855}"/>
    <cellStyle name="Calculation 2 3 11 2" xfId="13133" xr:uid="{205DFD97-0E7A-4B7E-85AF-AB414DD75364}"/>
    <cellStyle name="Calculation 2 3 12" xfId="7702" xr:uid="{BC578F45-3AFC-495E-BBA0-0C9225936C3C}"/>
    <cellStyle name="Calculation 2 3 12 2" xfId="14173" xr:uid="{0ACCD483-BFBF-4E2D-8B2F-9563270F715D}"/>
    <cellStyle name="Calculation 2 3 13" xfId="7561" xr:uid="{5B108DDE-26DD-4972-8686-FF058D326072}"/>
    <cellStyle name="Calculation 2 3 13 2" xfId="14032" xr:uid="{1BC385A1-F32D-439E-954F-6126CC7DD5C4}"/>
    <cellStyle name="Calculation 2 3 14" xfId="7715" xr:uid="{8A12B1BF-3284-415E-BDC6-7C7522E93F5D}"/>
    <cellStyle name="Calculation 2 3 14 2" xfId="14186" xr:uid="{A968A06D-164D-4710-A3D5-13216A76F7A1}"/>
    <cellStyle name="Calculation 2 3 15" xfId="7801" xr:uid="{C15E6C41-CE29-4589-B1B2-5012139ADDCE}"/>
    <cellStyle name="Calculation 2 3 15 2" xfId="14272" xr:uid="{BF99CF7B-69C4-4784-94C4-353B3C502A0D}"/>
    <cellStyle name="Calculation 2 3 16" xfId="7731" xr:uid="{74EE57AF-F570-4C6C-859A-5AA265D1501A}"/>
    <cellStyle name="Calculation 2 3 16 2" xfId="14202" xr:uid="{EAC5A874-C5F9-4EDD-8C72-770CA10EB383}"/>
    <cellStyle name="Calculation 2 3 17" xfId="8734" xr:uid="{D0E8F42F-0CC3-4EFE-A84B-FA829DE06013}"/>
    <cellStyle name="Calculation 2 3 18" xfId="8628" xr:uid="{176B1296-0D89-476F-9E46-B1B6ABE42433}"/>
    <cellStyle name="Calculation 2 3 19" xfId="8948" xr:uid="{4CB097D2-1E4A-4AA1-8299-2B414E11697A}"/>
    <cellStyle name="Calculation 2 3 2" xfId="486" xr:uid="{00000000-0005-0000-0000-0000E5010000}"/>
    <cellStyle name="Calculation 2 3 2 2" xfId="4414" xr:uid="{743B5926-4892-41DE-AD64-DC4C3FF83EC7}"/>
    <cellStyle name="Calculation 2 3 2 2 2" xfId="10920" xr:uid="{3EB14B5C-F842-45A1-B975-A90EDCB6282C}"/>
    <cellStyle name="Calculation 2 3 2 3" xfId="9146" xr:uid="{23A98524-2CC2-43C5-907C-17C039B21B88}"/>
    <cellStyle name="Calculation 2 3 2 4" xfId="10240" xr:uid="{F81DBFE3-0A57-442B-BF9A-E5EF3DFE83DA}"/>
    <cellStyle name="Calculation 2 3 20" xfId="8754" xr:uid="{02F6B04D-2CAC-42CF-82C0-94118424A45A}"/>
    <cellStyle name="Calculation 2 3 21" xfId="9175" xr:uid="{B003FBDF-4134-4438-905E-EFC651B7BEC8}"/>
    <cellStyle name="Calculation 2 3 22" xfId="8768" xr:uid="{5A848366-CDD4-4797-AB44-082586D75893}"/>
    <cellStyle name="Calculation 2 3 23" xfId="15021" xr:uid="{0552312B-43FE-45B4-9702-DD167C592B61}"/>
    <cellStyle name="Calculation 2 3 24" xfId="15571" xr:uid="{9E4466FB-8E62-4465-8A6B-40A2112E1964}"/>
    <cellStyle name="Calculation 2 3 25" xfId="15494" xr:uid="{0449B5BB-3CC2-41BA-B76C-4BAE8E8B5FE1}"/>
    <cellStyle name="Calculation 2 3 3" xfId="4413" xr:uid="{1349D0A2-8A62-4BE2-BFA2-1177CFF41D49}"/>
    <cellStyle name="Calculation 2 3 3 2" xfId="10919" xr:uid="{E3813255-61A0-4310-90BC-812B41538062}"/>
    <cellStyle name="Calculation 2 3 4" xfId="5238" xr:uid="{90365A60-E6FA-4120-8168-7CA1CE2C3553}"/>
    <cellStyle name="Calculation 2 3 4 2" xfId="11709" xr:uid="{ACB46C63-649C-40A4-8C62-77647EFB17C3}"/>
    <cellStyle name="Calculation 2 3 5" xfId="5197" xr:uid="{F903FB4F-0C7C-4D2E-9035-58BFCFD5FC18}"/>
    <cellStyle name="Calculation 2 3 5 2" xfId="11668" xr:uid="{D6B7F37E-6463-48A0-8AD2-73232B496D9E}"/>
    <cellStyle name="Calculation 2 3 6" xfId="5274" xr:uid="{6840EB33-2C19-40DD-AB27-5EA0292124B9}"/>
    <cellStyle name="Calculation 2 3 6 2" xfId="11745" xr:uid="{26B45516-A76D-487B-A850-A319DE3603A5}"/>
    <cellStyle name="Calculation 2 3 7" xfId="6115" xr:uid="{CD862679-CAFB-4E20-9D7F-0C20277992FE}"/>
    <cellStyle name="Calculation 2 3 7 2" xfId="12586" xr:uid="{4855DD76-8DA1-4CBA-811F-50A21BC4434A}"/>
    <cellStyle name="Calculation 2 3 8" xfId="6443" xr:uid="{D4000BAE-E22C-4810-B89F-9000AF4DA885}"/>
    <cellStyle name="Calculation 2 3 8 2" xfId="12914" xr:uid="{2F9B2414-B0DD-4F99-91DA-02F4B48671FB}"/>
    <cellStyle name="Calculation 2 3 9" xfId="6098" xr:uid="{144951A8-A182-460D-A038-D47936009A9C}"/>
    <cellStyle name="Calculation 2 3 9 2" xfId="12569" xr:uid="{3FC66BFA-C4BF-4921-AB4F-21D5F281189C}"/>
    <cellStyle name="Calculation 2 4" xfId="487" xr:uid="{00000000-0005-0000-0000-0000E6010000}"/>
    <cellStyle name="Calculation 2 4 2" xfId="4415" xr:uid="{C588BB8C-5590-451A-A38A-7411B9E7821A}"/>
    <cellStyle name="Calculation 2 4 2 2" xfId="10921" xr:uid="{BCCAD47B-3D85-4525-91EF-B08AB50F077A}"/>
    <cellStyle name="Calculation 2 4 3" xfId="9239" xr:uid="{37403E8F-AE3E-4138-B335-CE3D8E7D3253}"/>
    <cellStyle name="Calculation 2 4 4" xfId="10241" xr:uid="{AC843643-7AE4-4BD1-A74A-BD13C46061E2}"/>
    <cellStyle name="Calculation 2 5" xfId="4410" xr:uid="{30BEC25B-29FD-4398-A8DE-94CEDF2F0FAD}"/>
    <cellStyle name="Calculation 2 5 2" xfId="10916" xr:uid="{752EB1C6-A1BA-465B-9931-55CFEFA9FB4A}"/>
    <cellStyle name="Calculation 2 6" xfId="5236" xr:uid="{0D8DC1E3-8D66-4621-A1D2-22286F8C5A3D}"/>
    <cellStyle name="Calculation 2 6 2" xfId="11707" xr:uid="{8B737AD9-147B-447F-A2C4-218E64E8CFA4}"/>
    <cellStyle name="Calculation 2 7" xfId="5195" xr:uid="{08C41C13-F5E7-4189-B348-DB87B5935E18}"/>
    <cellStyle name="Calculation 2 7 2" xfId="11666" xr:uid="{70C4FECD-AF41-419B-AE0D-8516104897B7}"/>
    <cellStyle name="Calculation 2 8" xfId="5276" xr:uid="{E9D8E154-83F1-4D9B-BA73-69B0FF218EC4}"/>
    <cellStyle name="Calculation 2 8 2" xfId="11747" xr:uid="{2EE2089B-2853-42A5-A8F7-84D95E3D52E5}"/>
    <cellStyle name="Calculation 2 9" xfId="6113" xr:uid="{99A5B186-4FB9-4B8F-A2FE-2E2575FF6D8C}"/>
    <cellStyle name="Calculation 2 9 2" xfId="12584" xr:uid="{CA724353-302D-4B28-8AD2-A36125D09746}"/>
    <cellStyle name="Calculation 20" xfId="5453" xr:uid="{1F2F20A6-11AF-4DEC-8E05-3FE3C4DA87BE}"/>
    <cellStyle name="Calculation 20 2" xfId="11924" xr:uid="{145AF1C3-BA72-479A-881C-CE1D1FB49047}"/>
    <cellStyle name="Calculation 21" xfId="6489" xr:uid="{5685A0E9-6BF0-4990-8F03-ADDA39F69F56}"/>
    <cellStyle name="Calculation 21 2" xfId="12960" xr:uid="{D689D318-3774-4541-8130-24302BC6E2D0}"/>
    <cellStyle name="Calculation 22" xfId="6617" xr:uid="{4F00821F-E081-431F-8EAB-DFA3E6BAD1D6}"/>
    <cellStyle name="Calculation 22 2" xfId="13088" xr:uid="{A31D724C-0DCE-42FA-8591-1C6307023553}"/>
    <cellStyle name="Calculation 23" xfId="6624" xr:uid="{3A42D8BA-4FDC-47B2-8558-D185C3D35A90}"/>
    <cellStyle name="Calculation 23 2" xfId="13095" xr:uid="{F72B06F6-8A42-4B10-8B4A-79A0665814AF}"/>
    <cellStyle name="Calculation 24" xfId="7115" xr:uid="{25E405D3-59A4-4FF2-ABB8-5F5BD0EF087A}"/>
    <cellStyle name="Calculation 24 2" xfId="13586" xr:uid="{95DF5358-C932-45A4-8B02-E8311465F094}"/>
    <cellStyle name="Calculation 25" xfId="7153" xr:uid="{1E04DDDA-ACE0-41F0-BFD0-53F9A09F47F8}"/>
    <cellStyle name="Calculation 25 2" xfId="13624" xr:uid="{949A2497-9B24-4918-BE5E-AA04900FAF66}"/>
    <cellStyle name="Calculation 26" xfId="7795" xr:uid="{55D18C2C-AD40-4273-8182-5C6C1ECFCCB4}"/>
    <cellStyle name="Calculation 26 2" xfId="14266" xr:uid="{8DCC1A8C-62EE-4139-A9B8-9E0A67A23935}"/>
    <cellStyle name="Calculation 27" xfId="7824" xr:uid="{A994C762-172A-4FD2-B9E7-57091C3DD5DC}"/>
    <cellStyle name="Calculation 27 2" xfId="14295" xr:uid="{E029D256-8BAE-422E-84EE-61567714338B}"/>
    <cellStyle name="Calculation 28" xfId="8004" xr:uid="{25D279A2-504E-4D6C-8F5C-F09D2633C5B9}"/>
    <cellStyle name="Calculation 28 2" xfId="14475" xr:uid="{64C68CEA-B79B-4E7B-A886-3A981EDC0105}"/>
    <cellStyle name="Calculation 29" xfId="8181" xr:uid="{302582AC-CF8E-4600-A2A7-B264209AC776}"/>
    <cellStyle name="Calculation 29 2" xfId="14652" xr:uid="{8DEE4AB8-7B2D-4834-A21A-632D2D700BFD}"/>
    <cellStyle name="Calculation 3" xfId="488" xr:uid="{00000000-0005-0000-0000-0000E7010000}"/>
    <cellStyle name="Calculation 3 10" xfId="6682" xr:uid="{D3625C1A-C0A4-43DA-A894-4B6038DF2C25}"/>
    <cellStyle name="Calculation 3 10 2" xfId="13153" xr:uid="{A70304DE-6C31-4218-9EB6-059BAEF1AF8E}"/>
    <cellStyle name="Calculation 3 11" xfId="6663" xr:uid="{76AA85F5-6F17-4D5F-939C-B4F4F8306E59}"/>
    <cellStyle name="Calculation 3 11 2" xfId="13134" xr:uid="{317C33F7-A11A-4FA3-87F2-5D3E2199CBB5}"/>
    <cellStyle name="Calculation 3 12" xfId="7701" xr:uid="{84B0F695-9C78-41B0-9B22-4EDF8F45D4B0}"/>
    <cellStyle name="Calculation 3 12 2" xfId="14172" xr:uid="{9D6785EE-4805-4F6D-9EB2-622639E1BB81}"/>
    <cellStyle name="Calculation 3 13" xfId="7562" xr:uid="{87E0ED7C-59CC-4D62-8CEB-75097CB3AA50}"/>
    <cellStyle name="Calculation 3 13 2" xfId="14033" xr:uid="{E0343DCA-2C1C-487A-95E3-5B346C6F041B}"/>
    <cellStyle name="Calculation 3 14" xfId="7714" xr:uid="{24D642B4-E20E-4A6F-9323-8DAC63F2CF31}"/>
    <cellStyle name="Calculation 3 14 2" xfId="14185" xr:uid="{1DE501D8-D031-4DAB-B33F-B8A97E4A418F}"/>
    <cellStyle name="Calculation 3 15" xfId="7546" xr:uid="{1FA886F6-FB7D-4A93-BC42-9F989BFD88BE}"/>
    <cellStyle name="Calculation 3 15 2" xfId="14017" xr:uid="{01F2D786-9238-4367-82CF-EF11F91DF644}"/>
    <cellStyle name="Calculation 3 16" xfId="7730" xr:uid="{FBE9AD02-5809-4E30-9EB2-BE9CA8A1DB89}"/>
    <cellStyle name="Calculation 3 16 2" xfId="14201" xr:uid="{5284E888-8A49-409A-9664-4F48BFF6FF7E}"/>
    <cellStyle name="Calculation 3 17" xfId="8735" xr:uid="{5BD57FEE-2FCF-4284-BD59-01973C73A166}"/>
    <cellStyle name="Calculation 3 18" xfId="8629" xr:uid="{6E71895E-4DB6-43BE-96AB-61BD19166286}"/>
    <cellStyle name="Calculation 3 19" xfId="8947" xr:uid="{109D8629-4DA4-426E-8FDA-3724C2A2DFDD}"/>
    <cellStyle name="Calculation 3 2" xfId="489" xr:uid="{00000000-0005-0000-0000-0000E8010000}"/>
    <cellStyle name="Calculation 3 2 2" xfId="4417" xr:uid="{98A65B7A-28DE-4047-A40D-DF1973B894E0}"/>
    <cellStyle name="Calculation 3 2 2 2" xfId="10923" xr:uid="{21756233-0456-4033-BB48-4FB6B86C09F8}"/>
    <cellStyle name="Calculation 3 2 3" xfId="8630" xr:uid="{E6B2B22E-3FF5-4DF8-A0D2-1F4A4824B348}"/>
    <cellStyle name="Calculation 3 2 4" xfId="10242" xr:uid="{69819915-DB97-471A-B640-AC7B151A19EB}"/>
    <cellStyle name="Calculation 3 20" xfId="8755" xr:uid="{4E2997D4-E9CA-457C-83B9-42DC6E297113}"/>
    <cellStyle name="Calculation 3 21" xfId="8959" xr:uid="{A6E7B0ED-F1FD-42D6-9863-F74D1D277DCF}"/>
    <cellStyle name="Calculation 3 22" xfId="8769" xr:uid="{2D5D9AF1-3415-4690-AB6F-18709415BFA6}"/>
    <cellStyle name="Calculation 3 23" xfId="15022" xr:uid="{9DEAFE4B-960E-41B1-90F0-5FCF439A112E}"/>
    <cellStyle name="Calculation 3 24" xfId="15570" xr:uid="{10595FC4-87A9-48A2-B5AA-391856FD6BE1}"/>
    <cellStyle name="Calculation 3 25" xfId="15495" xr:uid="{72EE447F-3EB3-48B2-8553-3C667C2505C1}"/>
    <cellStyle name="Calculation 3 3" xfId="4416" xr:uid="{8D270DCD-B60F-4EC5-8525-CF84E4AE18AE}"/>
    <cellStyle name="Calculation 3 3 2" xfId="10922" xr:uid="{FCCEA70D-965E-4D68-A28F-F19EFFDFF15E}"/>
    <cellStyle name="Calculation 3 4" xfId="5239" xr:uid="{B8D64F32-D14B-40F5-9BF5-3B7C93582AE4}"/>
    <cellStyle name="Calculation 3 4 2" xfId="11710" xr:uid="{7ADF90FF-ADD2-419E-9ACF-36E7D792B144}"/>
    <cellStyle name="Calculation 3 5" xfId="5198" xr:uid="{7648A311-3A17-4280-BBFF-68AC07442C8B}"/>
    <cellStyle name="Calculation 3 5 2" xfId="11669" xr:uid="{098F1240-0564-4A39-840E-35EAF09B1909}"/>
    <cellStyle name="Calculation 3 6" xfId="5273" xr:uid="{008AF280-8058-4373-92EA-82306A6AAD78}"/>
    <cellStyle name="Calculation 3 6 2" xfId="11744" xr:uid="{237A5C33-4FAB-4E53-8B17-E9F6E6DEDB3A}"/>
    <cellStyle name="Calculation 3 7" xfId="6116" xr:uid="{E2C35FF6-ED79-4E6B-9070-0A04F7107E6E}"/>
    <cellStyle name="Calculation 3 7 2" xfId="12587" xr:uid="{A764CC69-29A0-4CFF-B9F6-DC5D24BA4264}"/>
    <cellStyle name="Calculation 3 8" xfId="6126" xr:uid="{D1BDC617-9B60-48CC-BE85-B9470F1D9CB0}"/>
    <cellStyle name="Calculation 3 8 2" xfId="12597" xr:uid="{B5BCCD47-F1E8-49CB-9EAF-A4199206EAD1}"/>
    <cellStyle name="Calculation 3 9" xfId="6099" xr:uid="{851E064D-373D-42EE-8E6D-EB8CCCB9111A}"/>
    <cellStyle name="Calculation 3 9 2" xfId="12570" xr:uid="{82CBC397-A8C2-4A21-8117-1761AE8D8A69}"/>
    <cellStyle name="Calculation 30" xfId="8345" xr:uid="{E02CA900-4907-49DF-A7A9-2D63A797A4B7}"/>
    <cellStyle name="Calculation 30 2" xfId="14816" xr:uid="{C759F544-382F-4302-8593-72FA9CD1242F}"/>
    <cellStyle name="Calculation 31" xfId="9236" xr:uid="{C4620E50-ECD7-4330-BE38-7F0B3AF16F28}"/>
    <cellStyle name="Calculation 32" xfId="8616" xr:uid="{D43FF1E0-9912-4ADD-99C8-0296F9A537C5}"/>
    <cellStyle name="Calculation 33" xfId="9714" xr:uid="{E4CA6036-9EB1-4B30-892F-BF5526F6B963}"/>
    <cellStyle name="Calculation 34" xfId="9260" xr:uid="{E0C73991-C851-41B7-A38C-B62F5736DF24}"/>
    <cellStyle name="Calculation 35" xfId="9919" xr:uid="{14C5F6D6-53EE-470D-818B-D291E25B9806}"/>
    <cellStyle name="Calculation 36" xfId="8721" xr:uid="{467213CD-9A91-4780-B4DF-986728617B1D}"/>
    <cellStyle name="Calculation 37" xfId="15251" xr:uid="{2C9F83E0-DAC8-4F65-B4FB-7EE03ED2C5EA}"/>
    <cellStyle name="Calculation 38" xfId="15615" xr:uid="{06283650-690F-42CA-8372-8CE86E83B599}"/>
    <cellStyle name="Calculation 39" xfId="15622" xr:uid="{1C112F99-88E9-4360-87DF-1F9C7C8E67D2}"/>
    <cellStyle name="Calculation 4" xfId="490" xr:uid="{00000000-0005-0000-0000-0000E9010000}"/>
    <cellStyle name="Calculation 4 10" xfId="6683" xr:uid="{2AFBEF0E-EFDD-41B5-B856-30E59EE71D40}"/>
    <cellStyle name="Calculation 4 10 2" xfId="13154" xr:uid="{D4E97855-F3EC-4E45-9A58-A2FA16A32F58}"/>
    <cellStyle name="Calculation 4 11" xfId="6664" xr:uid="{A4378336-EA90-457E-8EC1-8A7DA963067D}"/>
    <cellStyle name="Calculation 4 11 2" xfId="13135" xr:uid="{872AFD55-1827-4E73-A890-86EAD21E35FF}"/>
    <cellStyle name="Calculation 4 12" xfId="7700" xr:uid="{2B7FD353-152C-4E90-9F1C-E606175EDD0D}"/>
    <cellStyle name="Calculation 4 12 2" xfId="14171" xr:uid="{D8245A6B-4A5A-4E69-BA3D-54B6D2A40A14}"/>
    <cellStyle name="Calculation 4 13" xfId="7563" xr:uid="{8955A1FF-AB5D-4F9C-A7E1-7273B05D7DE8}"/>
    <cellStyle name="Calculation 4 13 2" xfId="14034" xr:uid="{E769BC41-2111-4DC6-B5CB-10FE5FF0B367}"/>
    <cellStyle name="Calculation 4 14" xfId="7713" xr:uid="{5E5F3B51-33D4-4104-8D58-D0D3FB9B8EE4}"/>
    <cellStyle name="Calculation 4 14 2" xfId="14184" xr:uid="{93FFE93C-18F8-4312-9858-979A475275C1}"/>
    <cellStyle name="Calculation 4 15" xfId="7547" xr:uid="{509241F3-93F8-46E4-8A09-F1223F8F186A}"/>
    <cellStyle name="Calculation 4 15 2" xfId="14018" xr:uid="{6C9B847A-56B3-4FAD-83A0-1102C0F04769}"/>
    <cellStyle name="Calculation 4 16" xfId="7729" xr:uid="{EB6BF435-21D2-4BFE-84BA-1901E582626A}"/>
    <cellStyle name="Calculation 4 16 2" xfId="14200" xr:uid="{09AEC69B-45CA-4165-AE42-9240E7541AF8}"/>
    <cellStyle name="Calculation 4 17" xfId="8532" xr:uid="{264A06F5-E099-4821-9175-332417B93D50}"/>
    <cellStyle name="Calculation 4 18" xfId="8631" xr:uid="{BF3FFBE5-39B0-49CB-8812-68FEF847E3AB}"/>
    <cellStyle name="Calculation 4 19" xfId="8946" xr:uid="{EE625C52-CFA6-467C-94CA-B6161FFBA6CF}"/>
    <cellStyle name="Calculation 4 2" xfId="491" xr:uid="{00000000-0005-0000-0000-0000EA010000}"/>
    <cellStyle name="Calculation 4 2 2" xfId="4419" xr:uid="{79B1F54B-B6D6-4D39-95F8-154AFAABDE40}"/>
    <cellStyle name="Calculation 4 2 2 2" xfId="10925" xr:uid="{C00262A5-6908-490F-AA8D-1C674C379314}"/>
    <cellStyle name="Calculation 4 2 3" xfId="8632" xr:uid="{88985F39-29A4-4E6F-9A9B-5E74E74FBF9E}"/>
    <cellStyle name="Calculation 4 2 4" xfId="10243" xr:uid="{3CB70E87-42CC-47EE-A6DC-1BB426EA8F5A}"/>
    <cellStyle name="Calculation 4 20" xfId="8756" xr:uid="{3D6AE580-F7A5-4704-AB87-11D76CCC7933}"/>
    <cellStyle name="Calculation 4 21" xfId="8958" xr:uid="{382410D0-83CF-4169-93E3-0629165F8B24}"/>
    <cellStyle name="Calculation 4 22" xfId="8544" xr:uid="{FDF455F3-2109-4406-860B-30B8FCDD1546}"/>
    <cellStyle name="Calculation 4 23" xfId="15023" xr:uid="{828074A0-609A-4D84-BCA0-D49E3969DC60}"/>
    <cellStyle name="Calculation 4 24" xfId="15569" xr:uid="{51EDDAC1-DAD5-4302-8160-D31528A10A05}"/>
    <cellStyle name="Calculation 4 25" xfId="15496" xr:uid="{2408982D-6B03-4C0C-9E20-3B7E0B7C2611}"/>
    <cellStyle name="Calculation 4 3" xfId="4418" xr:uid="{7126CA19-D709-4575-AA08-280B947A9455}"/>
    <cellStyle name="Calculation 4 3 2" xfId="10924" xr:uid="{BA161F28-0E11-4245-A608-A945685AB41F}"/>
    <cellStyle name="Calculation 4 4" xfId="5240" xr:uid="{83736F08-B08B-4FBB-A2AC-DBEEC84D8243}"/>
    <cellStyle name="Calculation 4 4 2" xfId="11711" xr:uid="{D6156C42-20CA-47F5-B40C-0649AF0985E6}"/>
    <cellStyle name="Calculation 4 5" xfId="5199" xr:uid="{9ACD18C5-9470-431C-916A-5F8F83041AEC}"/>
    <cellStyle name="Calculation 4 5 2" xfId="11670" xr:uid="{B5E8C386-A484-4476-8F4D-EF20E7771C4B}"/>
    <cellStyle name="Calculation 4 6" xfId="5272" xr:uid="{6DAF8F61-CF37-4FC8-8864-63F84B87E068}"/>
    <cellStyle name="Calculation 4 6 2" xfId="11743" xr:uid="{E3BBF167-AD9D-4375-A24F-A4DD75EB770A}"/>
    <cellStyle name="Calculation 4 7" xfId="6117" xr:uid="{E526695C-E4CC-4F7B-8CDE-34D10D3E6980}"/>
    <cellStyle name="Calculation 4 7 2" xfId="12588" xr:uid="{67C01982-C68A-4787-A97D-C3E7512D2B67}"/>
    <cellStyle name="Calculation 4 8" xfId="6461" xr:uid="{A0B4A3CA-8EC8-43C6-AC17-BFA026980248}"/>
    <cellStyle name="Calculation 4 8 2" xfId="12932" xr:uid="{B67E7F02-D2A5-458A-B3C1-6E9244E36D56}"/>
    <cellStyle name="Calculation 4 9" xfId="6100" xr:uid="{BB947354-2607-4E9A-B0CA-07B2F944104B}"/>
    <cellStyle name="Calculation 4 9 2" xfId="12571" xr:uid="{7AEA19F1-B327-467F-904E-D917C149251B}"/>
    <cellStyle name="Calculation 5" xfId="492" xr:uid="{00000000-0005-0000-0000-0000EB010000}"/>
    <cellStyle name="Calculation 5 10" xfId="6684" xr:uid="{CDBFE864-4993-4264-8ABB-F6EC57D1C571}"/>
    <cellStyle name="Calculation 5 10 2" xfId="13155" xr:uid="{30084E7A-BC5D-438A-A7A6-278247E8FA7C}"/>
    <cellStyle name="Calculation 5 11" xfId="6665" xr:uid="{BE129768-72C0-45F2-92C5-ED8AC5C00874}"/>
    <cellStyle name="Calculation 5 11 2" xfId="13136" xr:uid="{C3C54684-6535-4306-986D-05F3C314D9EE}"/>
    <cellStyle name="Calculation 5 12" xfId="7699" xr:uid="{D68F1618-9E1F-4890-B25B-6C5D612FB9B1}"/>
    <cellStyle name="Calculation 5 12 2" xfId="14170" xr:uid="{650232FA-FDD2-451A-87C0-6D8B6BDDE6AC}"/>
    <cellStyle name="Calculation 5 13" xfId="7564" xr:uid="{55F3FD10-5431-435F-B27C-2501616D8A0E}"/>
    <cellStyle name="Calculation 5 13 2" xfId="14035" xr:uid="{F24108B1-3C9A-4285-A228-490C61DFB6CB}"/>
    <cellStyle name="Calculation 5 14" xfId="7712" xr:uid="{7AF57710-82D1-439A-8665-BF10EBCECDFC}"/>
    <cellStyle name="Calculation 5 14 2" xfId="14183" xr:uid="{E37A3992-3FD1-45B2-8E6F-C9B840184CB8}"/>
    <cellStyle name="Calculation 5 15" xfId="7548" xr:uid="{14955084-38DC-410F-9C58-E98F7FDECF0A}"/>
    <cellStyle name="Calculation 5 15 2" xfId="14019" xr:uid="{E82F2470-6B41-4E1B-A663-F2D04A4DB0C2}"/>
    <cellStyle name="Calculation 5 16" xfId="7728" xr:uid="{AABE5A67-4F82-4A0B-8259-00B7AEA2A39A}"/>
    <cellStyle name="Calculation 5 16 2" xfId="14199" xr:uid="{B39F4A9D-5436-401E-8E14-D5DEEACA80B4}"/>
    <cellStyle name="Calculation 5 17" xfId="8736" xr:uid="{A5AD4DAD-759A-4EE0-B3C6-95AD8D3C1466}"/>
    <cellStyle name="Calculation 5 18" xfId="8633" xr:uid="{E080017C-56F1-4FF7-967E-D17D903A191A}"/>
    <cellStyle name="Calculation 5 19" xfId="8945" xr:uid="{CCD32884-541E-4065-8D49-D512FD245614}"/>
    <cellStyle name="Calculation 5 2" xfId="493" xr:uid="{00000000-0005-0000-0000-0000EC010000}"/>
    <cellStyle name="Calculation 5 2 2" xfId="4421" xr:uid="{9C1ADE73-AFA0-46D9-8D16-2AF06078BA3F}"/>
    <cellStyle name="Calculation 5 2 2 2" xfId="10927" xr:uid="{89525A4A-32B3-4AAB-9A94-FEE8E2AF877F}"/>
    <cellStyle name="Calculation 5 2 3" xfId="8634" xr:uid="{39582C96-0774-4B7B-B4B1-765966819675}"/>
    <cellStyle name="Calculation 5 2 4" xfId="10244" xr:uid="{A26D847A-D568-4020-8646-257584846BA1}"/>
    <cellStyle name="Calculation 5 20" xfId="8757" xr:uid="{65997045-D91B-48AA-B31B-D742DA830F29}"/>
    <cellStyle name="Calculation 5 21" xfId="8957" xr:uid="{0345DF29-07B7-4422-852C-73396E512DCA}"/>
    <cellStyle name="Calculation 5 22" xfId="8770" xr:uid="{6D803BB5-C589-48B4-9CA7-D5E8422F6D7B}"/>
    <cellStyle name="Calculation 5 23" xfId="15003" xr:uid="{BB7EEDBD-0A31-4AEC-B936-1293D458D19D}"/>
    <cellStyle name="Calculation 5 24" xfId="15568" xr:uid="{F4B4B1B7-B744-48AC-8F37-2C361393345D}"/>
    <cellStyle name="Calculation 5 25" xfId="15497" xr:uid="{8548D1E4-CD2A-49F5-9E12-A9234E0FC640}"/>
    <cellStyle name="Calculation 5 3" xfId="4420" xr:uid="{13D95470-23B5-4568-AB69-371143EC7D01}"/>
    <cellStyle name="Calculation 5 3 2" xfId="10926" xr:uid="{B3CDA70E-3EA2-4B22-9156-F68559D0A8C8}"/>
    <cellStyle name="Calculation 5 4" xfId="5164" xr:uid="{4A49C59A-A58F-4B13-9EB6-E66842077D1E}"/>
    <cellStyle name="Calculation 5 4 2" xfId="11635" xr:uid="{9FE2D8C4-FB7E-4E7A-88F5-4727480F342A}"/>
    <cellStyle name="Calculation 5 5" xfId="5162" xr:uid="{E10718A9-467D-4872-83EA-5CD11BA1B407}"/>
    <cellStyle name="Calculation 5 5 2" xfId="11633" xr:uid="{484D46B2-F77B-4D1E-9D75-AD24A2BFEAAC}"/>
    <cellStyle name="Calculation 5 6" xfId="5271" xr:uid="{5D2DD92B-D981-42E9-86AB-20AC8FD36A1D}"/>
    <cellStyle name="Calculation 5 6 2" xfId="11742" xr:uid="{4D86895A-0D40-4C6A-8DD6-56560E4CB214}"/>
    <cellStyle name="Calculation 5 7" xfId="6118" xr:uid="{FD26FFB6-3EE1-4E4C-9586-F4A2A4758844}"/>
    <cellStyle name="Calculation 5 7 2" xfId="12589" xr:uid="{0D285E6F-8E2F-489F-A68D-431BA0B63AD1}"/>
    <cellStyle name="Calculation 5 8" xfId="6127" xr:uid="{5D8D3AC8-BCDC-43AE-ADB3-53888A71AB94}"/>
    <cellStyle name="Calculation 5 8 2" xfId="12598" xr:uid="{B4A24438-E3CD-46B8-909D-1085602D15C8}"/>
    <cellStyle name="Calculation 5 9" xfId="6507" xr:uid="{06CBC19C-F085-47CE-81F6-527D8E8A4413}"/>
    <cellStyle name="Calculation 5 9 2" xfId="12978" xr:uid="{87A98019-81E5-4A62-87AB-0C09D1CE060D}"/>
    <cellStyle name="Calculation 6" xfId="494" xr:uid="{00000000-0005-0000-0000-0000ED010000}"/>
    <cellStyle name="Calculation 6 10" xfId="6627" xr:uid="{9B05B560-7A8D-402D-B0E3-82CBC419627C}"/>
    <cellStyle name="Calculation 6 10 2" xfId="13098" xr:uid="{032A5912-DE69-4B23-AA96-65724D010320}"/>
    <cellStyle name="Calculation 6 11" xfId="6626" xr:uid="{E9CE1DF6-B300-4835-BB34-CA6D0B5206A1}"/>
    <cellStyle name="Calculation 6 11 2" xfId="13097" xr:uid="{90F6F908-74DD-40F2-917C-7990B4719AE5}"/>
    <cellStyle name="Calculation 6 12" xfId="7698" xr:uid="{DD556550-C232-4768-8D8C-C13FDBE5DD56}"/>
    <cellStyle name="Calculation 6 12 2" xfId="14169" xr:uid="{2CF295CD-D386-404C-915C-D4F8CD155E75}"/>
    <cellStyle name="Calculation 6 13" xfId="7565" xr:uid="{C54F29CB-A031-4F93-B00D-A326F7E9202E}"/>
    <cellStyle name="Calculation 6 13 2" xfId="14036" xr:uid="{865C81D3-FA4E-4701-B598-C61742CBF0AB}"/>
    <cellStyle name="Calculation 6 14" xfId="7711" xr:uid="{A350714C-7F1C-48B3-891E-7BA15225BBA7}"/>
    <cellStyle name="Calculation 6 14 2" xfId="14182" xr:uid="{C3926E97-3591-49BD-BBA1-41631AEF834D}"/>
    <cellStyle name="Calculation 6 15" xfId="7549" xr:uid="{F3781899-8D10-41E5-BEA3-E2C00024DAC7}"/>
    <cellStyle name="Calculation 6 15 2" xfId="14020" xr:uid="{9B8F8B47-AF96-4B3C-934B-199B194D4F9E}"/>
    <cellStyle name="Calculation 6 16" xfId="7727" xr:uid="{3BE25004-C273-433D-80ED-BF8FA5D5775A}"/>
    <cellStyle name="Calculation 6 16 2" xfId="14198" xr:uid="{9D04E74A-8C9C-49FF-ADE1-A995E75E0150}"/>
    <cellStyle name="Calculation 6 17" xfId="8737" xr:uid="{ACDCB48D-13E6-4BA7-AFDB-02B35EC7E172}"/>
    <cellStyle name="Calculation 6 18" xfId="8635" xr:uid="{EFF5548C-C457-477C-9E7D-EE5AC9BC4219}"/>
    <cellStyle name="Calculation 6 19" xfId="8944" xr:uid="{50E78A6B-9407-40B4-8052-1342F193CD96}"/>
    <cellStyle name="Calculation 6 2" xfId="495" xr:uid="{00000000-0005-0000-0000-0000EE010000}"/>
    <cellStyle name="Calculation 6 2 2" xfId="4423" xr:uid="{028083CE-F088-4C79-958A-BBFA38EE327E}"/>
    <cellStyle name="Calculation 6 2 2 2" xfId="10929" xr:uid="{CDCB1F3F-A42F-49F9-8C8F-0ADDD97DE65C}"/>
    <cellStyle name="Calculation 6 2 3" xfId="8636" xr:uid="{A26120DC-8E7E-48FE-A2E7-4DEAA17A727B}"/>
    <cellStyle name="Calculation 6 2 4" xfId="10245" xr:uid="{6ADCA70F-AFC7-4374-83F9-837F2547DCF8}"/>
    <cellStyle name="Calculation 6 20" xfId="9173" xr:uid="{8A4648A3-A75D-4F2F-9E13-CB587C16ED76}"/>
    <cellStyle name="Calculation 6 21" xfId="8956" xr:uid="{C845A248-0023-48A9-AE95-6DD1F1CA9326}"/>
    <cellStyle name="Calculation 6 22" xfId="8771" xr:uid="{FD250A84-ED2A-4650-9DC0-C12F1D686B5C}"/>
    <cellStyle name="Calculation 6 23" xfId="15024" xr:uid="{01902CB7-EB14-40D0-A8DD-E7F743D09731}"/>
    <cellStyle name="Calculation 6 24" xfId="15567" xr:uid="{6B0F4126-039E-42A9-9E69-BA5ADCE5AEEA}"/>
    <cellStyle name="Calculation 6 25" xfId="15498" xr:uid="{70B46F69-5D17-4D2D-B3CD-A824677E2868}"/>
    <cellStyle name="Calculation 6 3" xfId="4422" xr:uid="{80BF6A9F-C66E-4721-BDF2-2F486BE04BF8}"/>
    <cellStyle name="Calculation 6 3 2" xfId="10928" xr:uid="{ECD8CBFE-82A8-4C17-BA36-5E902F9BB5F6}"/>
    <cellStyle name="Calculation 6 4" xfId="5241" xr:uid="{E6D6180E-9042-454D-B230-1FDBD880F543}"/>
    <cellStyle name="Calculation 6 4 2" xfId="11712" xr:uid="{04FA1619-D6C3-4347-8FC7-92FC9920F3C0}"/>
    <cellStyle name="Calculation 6 5" xfId="5200" xr:uid="{0DFCE9AB-05C6-4217-95E2-93D39318165A}"/>
    <cellStyle name="Calculation 6 5 2" xfId="11671" xr:uid="{2FEC2907-A01D-4C95-A915-072D4A22B106}"/>
    <cellStyle name="Calculation 6 6" xfId="5667" xr:uid="{41585E1F-EB16-486D-A37D-4293872D3780}"/>
    <cellStyle name="Calculation 6 6 2" xfId="12138" xr:uid="{591CAA04-616F-414E-95AF-296CD56C1EF0}"/>
    <cellStyle name="Calculation 6 7" xfId="6119" xr:uid="{F3EC0588-82EF-4AE2-81FD-EEFD967B77A6}"/>
    <cellStyle name="Calculation 6 7 2" xfId="12590" xr:uid="{E8CA0776-0B8F-4F28-95E6-D60D0AF16329}"/>
    <cellStyle name="Calculation 6 8" xfId="6128" xr:uid="{21600875-EF8A-46E6-A132-E9BEEAF15B3C}"/>
    <cellStyle name="Calculation 6 8 2" xfId="12599" xr:uid="{2D4C71D5-EEF0-4663-B763-EEEF43E7D5B4}"/>
    <cellStyle name="Calculation 6 9" xfId="6101" xr:uid="{7D2DCD66-1152-47E5-8294-59D127E46860}"/>
    <cellStyle name="Calculation 6 9 2" xfId="12572" xr:uid="{48D18572-9A0A-48B4-85F6-6F58647421FF}"/>
    <cellStyle name="Calculation 7" xfId="496" xr:uid="{00000000-0005-0000-0000-0000EF010000}"/>
    <cellStyle name="Calculation 7 10" xfId="6685" xr:uid="{DAF613B3-68BC-4355-8F17-76683E23589E}"/>
    <cellStyle name="Calculation 7 10 2" xfId="13156" xr:uid="{0DB381E3-85F1-416E-ACD7-56F0763398CC}"/>
    <cellStyle name="Calculation 7 11" xfId="6666" xr:uid="{73E1E72D-7987-4889-BC98-DFDAEFAB947D}"/>
    <cellStyle name="Calculation 7 11 2" xfId="13137" xr:uid="{585D0778-0C93-4444-8F35-C96FC65CC2DD}"/>
    <cellStyle name="Calculation 7 12" xfId="7697" xr:uid="{120A09DE-CA76-4629-AC6B-0EDE68882409}"/>
    <cellStyle name="Calculation 7 12 2" xfId="14168" xr:uid="{E02854C1-33EF-476F-B0A8-4F0701321E1B}"/>
    <cellStyle name="Calculation 7 13" xfId="7566" xr:uid="{90AF98E9-E496-4136-9523-D2542EB28C59}"/>
    <cellStyle name="Calculation 7 13 2" xfId="14037" xr:uid="{CF6AD186-70AF-4EC4-B2D5-B58BE1B9853C}"/>
    <cellStyle name="Calculation 7 14" xfId="7710" xr:uid="{AD60699D-E097-44CD-BA5B-894F2F6CC5CD}"/>
    <cellStyle name="Calculation 7 14 2" xfId="14181" xr:uid="{E842D984-45F3-4EF4-B31F-47E02BC67974}"/>
    <cellStyle name="Calculation 7 15" xfId="7802" xr:uid="{D40ED188-9D4E-4665-9F97-B467CC5766D7}"/>
    <cellStyle name="Calculation 7 15 2" xfId="14273" xr:uid="{2DE9B356-09A4-4586-AE54-17F0AAF5AAEC}"/>
    <cellStyle name="Calculation 7 16" xfId="7726" xr:uid="{5D7EF15A-AE68-4319-9ED7-F6DBF5B90D47}"/>
    <cellStyle name="Calculation 7 16 2" xfId="14197" xr:uid="{7EF2A5AA-D6B2-4FDB-BBEF-E44DB655CA78}"/>
    <cellStyle name="Calculation 7 17" xfId="8738" xr:uid="{D346BEC6-5CEC-4E26-840D-39D240E46632}"/>
    <cellStyle name="Calculation 7 18" xfId="8637" xr:uid="{878B071F-E2F5-4240-8884-A03BB0BE1222}"/>
    <cellStyle name="Calculation 7 19" xfId="8943" xr:uid="{5368EDB6-602A-4B40-A046-B90B1592113F}"/>
    <cellStyle name="Calculation 7 2" xfId="497" xr:uid="{00000000-0005-0000-0000-0000F0010000}"/>
    <cellStyle name="Calculation 7 2 2" xfId="4425" xr:uid="{4DC4DFD4-6AC3-4708-89F4-E88932DFE339}"/>
    <cellStyle name="Calculation 7 2 2 2" xfId="10931" xr:uid="{7CE1F4D7-7F7A-4A41-8AF9-642E057376A7}"/>
    <cellStyle name="Calculation 7 2 3" xfId="8638" xr:uid="{72747E7B-1739-41AB-ACF9-16CA17B79F39}"/>
    <cellStyle name="Calculation 7 2 4" xfId="10246" xr:uid="{FB5AC1D1-5E4D-41F3-9E7C-3B5543B348FA}"/>
    <cellStyle name="Calculation 7 20" xfId="8758" xr:uid="{357A5EE8-8D76-43AD-94CE-4D856987AEDE}"/>
    <cellStyle name="Calculation 7 21" xfId="9172" xr:uid="{76D521F8-8527-4735-BE18-AA6002122154}"/>
    <cellStyle name="Calculation 7 22" xfId="9253" xr:uid="{DA6EC644-53A8-4E7D-9F14-596F646BA182}"/>
    <cellStyle name="Calculation 7 23" xfId="15025" xr:uid="{A8FE899E-F4A3-4343-873F-253F389C50C9}"/>
    <cellStyle name="Calculation 7 24" xfId="15566" xr:uid="{A4D2D419-51F4-413C-B0F9-1780C3B0D57B}"/>
    <cellStyle name="Calculation 7 25" xfId="15499" xr:uid="{63AEE160-DAC9-46C5-A695-6C97CC957D6A}"/>
    <cellStyle name="Calculation 7 3" xfId="4424" xr:uid="{43A3F35C-B798-497B-90AA-ECE1EF7F0FA4}"/>
    <cellStyle name="Calculation 7 3 2" xfId="10930" xr:uid="{DAC77171-EAF8-4B7A-94EC-F2D5C858EFA3}"/>
    <cellStyle name="Calculation 7 4" xfId="5242" xr:uid="{BD7BCBC3-FD0C-413B-8249-DBE6FA0C690B}"/>
    <cellStyle name="Calculation 7 4 2" xfId="11713" xr:uid="{4C11BEC2-3D94-4804-B0F3-C8E4505FB7B6}"/>
    <cellStyle name="Calculation 7 5" xfId="5201" xr:uid="{E0CA1313-E21D-4FF2-ACB5-2D53F121A4C2}"/>
    <cellStyle name="Calculation 7 5 2" xfId="11672" xr:uid="{B8593960-0A71-451F-93E5-E7487F633C9E}"/>
    <cellStyle name="Calculation 7 6" xfId="5270" xr:uid="{371033CE-84EC-4D0A-B7C3-6BE9B2A198FB}"/>
    <cellStyle name="Calculation 7 6 2" xfId="11741" xr:uid="{BAB468D0-9B12-4F86-ABA6-7B231D527DBD}"/>
    <cellStyle name="Calculation 7 7" xfId="6120" xr:uid="{CDFA1223-BD85-41B5-90C0-C0D19F050E35}"/>
    <cellStyle name="Calculation 7 7 2" xfId="12591" xr:uid="{2FC884A1-5AFB-4308-AB27-26FF528562D2}"/>
    <cellStyle name="Calculation 7 8" xfId="6129" xr:uid="{3ABF868D-6D61-4670-BD92-10726C23927D}"/>
    <cellStyle name="Calculation 7 8 2" xfId="12600" xr:uid="{5A2F5EC0-1C45-432D-A810-3AD35CC79918}"/>
    <cellStyle name="Calculation 7 9" xfId="6102" xr:uid="{D5BD2B70-53CC-4E34-8987-65832C690EE0}"/>
    <cellStyle name="Calculation 7 9 2" xfId="12573" xr:uid="{D4091791-FAE7-478F-8A96-58E8536D1C9F}"/>
    <cellStyle name="Calculation 8" xfId="498" xr:uid="{00000000-0005-0000-0000-0000F1010000}"/>
    <cellStyle name="Calculation 8 10" xfId="6686" xr:uid="{3CAFA925-EF02-4442-8240-5016A27BBF10}"/>
    <cellStyle name="Calculation 8 10 2" xfId="13157" xr:uid="{6E33FD0E-1521-45F8-8A11-BDEB164126E7}"/>
    <cellStyle name="Calculation 8 11" xfId="6667" xr:uid="{F7CA6316-4D04-4221-AB2F-6A13803EBACF}"/>
    <cellStyle name="Calculation 8 11 2" xfId="13138" xr:uid="{98CCAB07-3833-4A2D-8F21-0D3B1609B221}"/>
    <cellStyle name="Calculation 8 12" xfId="7696" xr:uid="{3DE1CBCC-EDD9-4211-9B52-B5B030D19F02}"/>
    <cellStyle name="Calculation 8 12 2" xfId="14167" xr:uid="{33D26BF8-2B34-4C7F-B2C3-084D81858B10}"/>
    <cellStyle name="Calculation 8 13" xfId="7567" xr:uid="{717D77A9-6332-402D-A47E-BD8C21DB31F8}"/>
    <cellStyle name="Calculation 8 13 2" xfId="14038" xr:uid="{831A6DB1-0B69-447D-990D-BA86E08A5C68}"/>
    <cellStyle name="Calculation 8 14" xfId="7709" xr:uid="{0FE89BB7-06E8-452F-8CBA-C0FB8DBCC22E}"/>
    <cellStyle name="Calculation 8 14 2" xfId="14180" xr:uid="{ADD17E32-C149-4474-BEA7-3757B478AF66}"/>
    <cellStyle name="Calculation 8 15" xfId="7550" xr:uid="{3E65B5AD-AC81-4872-A810-2A5F7E308F96}"/>
    <cellStyle name="Calculation 8 15 2" xfId="14021" xr:uid="{F714F297-EA1C-4373-876A-BB33744B769A}"/>
    <cellStyle name="Calculation 8 16" xfId="7725" xr:uid="{9AF5F996-0734-4BEA-A07D-BE0C57CA12C3}"/>
    <cellStyle name="Calculation 8 16 2" xfId="14196" xr:uid="{1E65CE31-F3B9-454F-8DAC-79E930B9C6AA}"/>
    <cellStyle name="Calculation 8 17" xfId="8739" xr:uid="{27CF8253-C3C1-459D-9A8A-8E1A8F0ACA8C}"/>
    <cellStyle name="Calculation 8 18" xfId="8639" xr:uid="{D43FF7BD-3104-49E6-959B-936853E66FCA}"/>
    <cellStyle name="Calculation 8 19" xfId="8545" xr:uid="{4EFE12A7-EB2C-4F66-8B1B-838C65342723}"/>
    <cellStyle name="Calculation 8 2" xfId="499" xr:uid="{00000000-0005-0000-0000-0000F2010000}"/>
    <cellStyle name="Calculation 8 2 2" xfId="4427" xr:uid="{D0ADE2E0-9935-46E4-BAC1-F265339B1690}"/>
    <cellStyle name="Calculation 8 2 2 2" xfId="10933" xr:uid="{D70AAC68-0EEE-4E1A-B334-3DBF99492381}"/>
    <cellStyle name="Calculation 8 2 3" xfId="8526" xr:uid="{B6E5FE43-66A3-4634-BFE8-094C0BEA76E2}"/>
    <cellStyle name="Calculation 8 2 4" xfId="10247" xr:uid="{7FA859ED-9E1D-43D6-B9B6-5B7E433250A7}"/>
    <cellStyle name="Calculation 8 20" xfId="8759" xr:uid="{943ED393-EB18-4D64-8EA2-375D6EDF342F}"/>
    <cellStyle name="Calculation 8 21" xfId="8955" xr:uid="{CE452D0F-C3CF-420A-9B89-A891D9D6413D}"/>
    <cellStyle name="Calculation 8 22" xfId="8772" xr:uid="{05309731-728B-4E3C-8530-7858075528D1}"/>
    <cellStyle name="Calculation 8 23" xfId="15026" xr:uid="{FD8E3D91-7FF7-46E3-83A0-1F3E5B3D549A}"/>
    <cellStyle name="Calculation 8 24" xfId="15565" xr:uid="{C5380B43-7B9A-4049-B01F-8868E0494FC1}"/>
    <cellStyle name="Calculation 8 25" xfId="15500" xr:uid="{ECF34651-4AF1-4F1C-BBED-37F0DC7C2D68}"/>
    <cellStyle name="Calculation 8 3" xfId="4426" xr:uid="{C0EE8C03-2629-4DB2-BC65-5D08DD11A6D7}"/>
    <cellStyle name="Calculation 8 3 2" xfId="10932" xr:uid="{7BF0ADB6-DA46-45A9-9C6A-855BE63BD476}"/>
    <cellStyle name="Calculation 8 4" xfId="5243" xr:uid="{F078C251-CBD0-4E3C-A78D-F64009305C19}"/>
    <cellStyle name="Calculation 8 4 2" xfId="11714" xr:uid="{A467B6D8-BA03-4D55-B7C2-9F9E3BC932B5}"/>
    <cellStyle name="Calculation 8 5" xfId="5202" xr:uid="{63601355-723E-4964-B9CA-DFDE54684178}"/>
    <cellStyle name="Calculation 8 5 2" xfId="11673" xr:uid="{8CCEC9BC-1448-46F6-9597-242CDD354F75}"/>
    <cellStyle name="Calculation 8 6" xfId="5269" xr:uid="{68C3CB9B-BA3C-4EA2-BD12-71CB931BF6BF}"/>
    <cellStyle name="Calculation 8 6 2" xfId="11740" xr:uid="{8868E174-73EC-4E3D-B909-112C93C99026}"/>
    <cellStyle name="Calculation 8 7" xfId="6121" xr:uid="{191E3E7C-0A38-4A17-A210-D84EEDA642F6}"/>
    <cellStyle name="Calculation 8 7 2" xfId="12592" xr:uid="{81883F9C-211A-404F-B64D-50B535F90401}"/>
    <cellStyle name="Calculation 8 8" xfId="6130" xr:uid="{008DFEBC-24E1-4A1E-ABDB-94D1BE7CBE8F}"/>
    <cellStyle name="Calculation 8 8 2" xfId="12601" xr:uid="{E19C04F9-5711-475F-80C2-91A819830155}"/>
    <cellStyle name="Calculation 8 9" xfId="6103" xr:uid="{6E726C42-56CA-4920-9709-42B9F0AF9225}"/>
    <cellStyle name="Calculation 8 9 2" xfId="12574" xr:uid="{066CEFF3-984E-4FC8-B0B5-D9182291BD1A}"/>
    <cellStyle name="Calculation 9" xfId="500" xr:uid="{00000000-0005-0000-0000-0000F3010000}"/>
    <cellStyle name="Calculation 9 10" xfId="6687" xr:uid="{7B44CE9B-E6CA-4FD9-8895-AF09C91819B2}"/>
    <cellStyle name="Calculation 9 10 2" xfId="13158" xr:uid="{65B4F30C-851F-4300-954B-BC10B4E51FBF}"/>
    <cellStyle name="Calculation 9 11" xfId="7116" xr:uid="{E38A1EA7-1BEB-468A-9EFF-68968FEF6B46}"/>
    <cellStyle name="Calculation 9 11 2" xfId="13587" xr:uid="{B80B76DA-F166-440E-A208-86C691413A99}"/>
    <cellStyle name="Calculation 9 12" xfId="7695" xr:uid="{511AD4EE-97E1-4E73-BCF3-26EC4198F23A}"/>
    <cellStyle name="Calculation 9 12 2" xfId="14166" xr:uid="{E9242140-894E-41E7-86EC-EF732BD33CB7}"/>
    <cellStyle name="Calculation 9 13" xfId="7568" xr:uid="{32A634C0-0353-4672-8378-1E857A3972D6}"/>
    <cellStyle name="Calculation 9 13 2" xfId="14039" xr:uid="{DC54E88A-1733-4CE1-91D7-D2C60676F1DF}"/>
    <cellStyle name="Calculation 9 14" xfId="7708" xr:uid="{D551A276-D3BA-4D40-9E6E-E659B84BECED}"/>
    <cellStyle name="Calculation 9 14 2" xfId="14179" xr:uid="{C2DFBE73-4BE0-4525-B159-89016AE84E2C}"/>
    <cellStyle name="Calculation 9 15" xfId="7551" xr:uid="{6237D17A-8261-404A-8EC4-FC29FD5980EE}"/>
    <cellStyle name="Calculation 9 15 2" xfId="14022" xr:uid="{9153BE26-95CC-44F2-B376-16E35AE14EE7}"/>
    <cellStyle name="Calculation 9 16" xfId="7796" xr:uid="{F31A61CE-BFD0-4539-8CE4-78FE2BA0CDA3}"/>
    <cellStyle name="Calculation 9 16 2" xfId="14267" xr:uid="{AAD2D503-722A-4B42-AAB8-9DA727ADC9CB}"/>
    <cellStyle name="Calculation 9 17" xfId="8740" xr:uid="{DBFDDAD8-51D9-4CA0-8BF3-9FEDFC97CB26}"/>
    <cellStyle name="Calculation 9 18" xfId="8640" xr:uid="{9319332B-1B78-478B-98B3-CF3E79463E7E}"/>
    <cellStyle name="Calculation 9 19" xfId="8942" xr:uid="{699D3E48-EDF0-4D4A-95CB-8CF00950D951}"/>
    <cellStyle name="Calculation 9 2" xfId="501" xr:uid="{00000000-0005-0000-0000-0000F4010000}"/>
    <cellStyle name="Calculation 9 2 2" xfId="4429" xr:uid="{14994C64-E534-4EAE-8E02-69F4FCDAC03F}"/>
    <cellStyle name="Calculation 9 2 2 2" xfId="10935" xr:uid="{440D5A58-FDC4-452E-80EC-C3684F43C4DB}"/>
    <cellStyle name="Calculation 9 2 3" xfId="8641" xr:uid="{262419FA-F8CA-447D-93AA-8ED5129BC30E}"/>
    <cellStyle name="Calculation 9 2 4" xfId="10248" xr:uid="{242F0278-0A93-462F-9A15-93A9FC718CF7}"/>
    <cellStyle name="Calculation 9 20" xfId="8760" xr:uid="{7679E64A-CE4D-47E0-AEC8-6557DCBAEFEB}"/>
    <cellStyle name="Calculation 9 21" xfId="8954" xr:uid="{5D7ACF88-0845-414F-9824-1A539E609050}"/>
    <cellStyle name="Calculation 9 22" xfId="8773" xr:uid="{C08680C9-2FE3-48CE-9B12-0140A1C39E0E}"/>
    <cellStyle name="Calculation 9 23" xfId="15027" xr:uid="{4B9CEF31-7617-4392-BC22-D28A7F5F4E35}"/>
    <cellStyle name="Calculation 9 24" xfId="15564" xr:uid="{68503189-AD9B-44B2-941D-374DA995915C}"/>
    <cellStyle name="Calculation 9 25" xfId="15501" xr:uid="{B2302856-3DFB-495F-AF29-B8D09771C1DC}"/>
    <cellStyle name="Calculation 9 3" xfId="4428" xr:uid="{7E4C0449-4CE0-4D22-A211-DAA15EF7AD59}"/>
    <cellStyle name="Calculation 9 3 2" xfId="10934" xr:uid="{6FE94D65-4A10-4C13-A5DD-95782A9A9DD6}"/>
    <cellStyle name="Calculation 9 4" xfId="5244" xr:uid="{F19E8BBA-182B-4FFB-B450-4475EF065E0E}"/>
    <cellStyle name="Calculation 9 4 2" xfId="11715" xr:uid="{92B23F4F-45C7-4B44-AE43-BDB6517F0310}"/>
    <cellStyle name="Calculation 9 5" xfId="5694" xr:uid="{6B96F86C-F5D9-473F-A745-2E7089EF3957}"/>
    <cellStyle name="Calculation 9 5 2" xfId="12165" xr:uid="{F2AA9730-578A-4DA4-A62A-D3A3E94192FE}"/>
    <cellStyle name="Calculation 9 6" xfId="5268" xr:uid="{021B20BA-E67E-4525-9F17-138E8F57EEED}"/>
    <cellStyle name="Calculation 9 6 2" xfId="11739" xr:uid="{B6704711-166C-440E-9D7A-44B47A19E0AF}"/>
    <cellStyle name="Calculation 9 7" xfId="6122" xr:uid="{0A16BBD7-86F4-490F-A48D-6D5F04861E0C}"/>
    <cellStyle name="Calculation 9 7 2" xfId="12593" xr:uid="{2248D973-C7B9-4ED9-9C0E-BF36B8236BC0}"/>
    <cellStyle name="Calculation 9 8" xfId="6131" xr:uid="{41933B59-E1EE-4720-86B3-F63156D39AD3}"/>
    <cellStyle name="Calculation 9 8 2" xfId="12602" xr:uid="{2A309750-5988-4B61-8695-C9B362C04E6D}"/>
    <cellStyle name="Calculation 9 9" xfId="6618" xr:uid="{6135C96F-EAA6-4E09-A53D-CBA3A6DE13FA}"/>
    <cellStyle name="Calculation 9 9 2" xfId="13089" xr:uid="{F7177D0B-99FC-4EC6-B9A9-99DA0914B71F}"/>
    <cellStyle name="Check Cell" xfId="502" builtinId="23" customBuiltin="1"/>
    <cellStyle name="Check Cell 10" xfId="503" xr:uid="{00000000-0005-0000-0000-0000F6010000}"/>
    <cellStyle name="Check Cell 10 2" xfId="4431" xr:uid="{0CAA3EDD-1967-40C3-9817-6893C7957BB6}"/>
    <cellStyle name="Check Cell 10 3" xfId="15465" xr:uid="{C8996DBA-5691-431A-8A54-F2A9FA8749F8}"/>
    <cellStyle name="Check Cell 11" xfId="504" xr:uid="{00000000-0005-0000-0000-0000F7010000}"/>
    <cellStyle name="Check Cell 11 2" xfId="4432" xr:uid="{2F98F6E3-2AB0-45BB-8FB2-30EA23E0892F}"/>
    <cellStyle name="Check Cell 11 3" xfId="15466" xr:uid="{AEF7C686-DA6E-40BD-889B-7724604FA002}"/>
    <cellStyle name="Check Cell 12" xfId="505" xr:uid="{00000000-0005-0000-0000-0000F8010000}"/>
    <cellStyle name="Check Cell 12 2" xfId="4433" xr:uid="{9D2D82AD-BA8D-4317-B5BA-B89FB657696D}"/>
    <cellStyle name="Check Cell 12 3" xfId="15467" xr:uid="{A7A71ABC-C87C-4492-8673-B76C23607FFE}"/>
    <cellStyle name="Check Cell 13" xfId="506" xr:uid="{00000000-0005-0000-0000-0000F9010000}"/>
    <cellStyle name="Check Cell 13 2" xfId="4434" xr:uid="{613BB670-9AEF-4F28-8AB6-6F2A35B9220D}"/>
    <cellStyle name="Check Cell 13 3" xfId="15468" xr:uid="{A296E072-2677-4562-A5CF-E7AA1448F640}"/>
    <cellStyle name="Check Cell 14" xfId="507" xr:uid="{00000000-0005-0000-0000-0000FA010000}"/>
    <cellStyle name="Check Cell 14 2" xfId="4435" xr:uid="{C921CC59-2072-4CAA-AE0C-189E48F6BE03}"/>
    <cellStyle name="Check Cell 14 3" xfId="15469" xr:uid="{5B2D7921-3261-46BE-9DFB-9E0383A084CA}"/>
    <cellStyle name="Check Cell 15" xfId="508" xr:uid="{00000000-0005-0000-0000-0000FB010000}"/>
    <cellStyle name="Check Cell 15 2" xfId="4436" xr:uid="{ECA66402-27E3-4CFF-A442-BF295B9FE240}"/>
    <cellStyle name="Check Cell 15 3" xfId="15470" xr:uid="{21CCF250-557F-4D90-9826-2A2AD7E25DA6}"/>
    <cellStyle name="Check Cell 16" xfId="509" xr:uid="{00000000-0005-0000-0000-0000FC010000}"/>
    <cellStyle name="Check Cell 16 2" xfId="4437" xr:uid="{626C340C-F050-4AA0-BB8E-4D52B328C31B}"/>
    <cellStyle name="Check Cell 16 3" xfId="15471" xr:uid="{A0DB1DED-38EC-4172-9354-587D10D724AF}"/>
    <cellStyle name="Check Cell 17" xfId="4430" xr:uid="{5CC1AF2A-A8EE-4216-842A-97212E763880}"/>
    <cellStyle name="Check Cell 18" xfId="15270" xr:uid="{C6B235A2-33B9-4A29-BB51-F03F6B57C8B8}"/>
    <cellStyle name="Check Cell 2" xfId="510" xr:uid="{00000000-0005-0000-0000-0000FD010000}"/>
    <cellStyle name="Check Cell 2 2" xfId="511" xr:uid="{00000000-0005-0000-0000-0000FE010000}"/>
    <cellStyle name="Check Cell 2 2 2" xfId="4439" xr:uid="{FE7A87B9-6CFD-4209-B434-95697AEB8223}"/>
    <cellStyle name="Check Cell 2 2 3" xfId="15473" xr:uid="{93F43FA6-4312-4C76-9F4C-53372DAF0A90}"/>
    <cellStyle name="Check Cell 2 3" xfId="512" xr:uid="{00000000-0005-0000-0000-0000FF010000}"/>
    <cellStyle name="Check Cell 2 3 2" xfId="4440" xr:uid="{563DD471-DE78-4DD5-AA83-5CC2428B694C}"/>
    <cellStyle name="Check Cell 2 3 3" xfId="15474" xr:uid="{E31CEB5D-2B3B-469F-AC4F-AF0879147D2C}"/>
    <cellStyle name="Check Cell 2 4" xfId="4438" xr:uid="{9A8DDB50-C076-4975-A18F-7EBB4B9B6CAB}"/>
    <cellStyle name="Check Cell 2 5" xfId="15472" xr:uid="{8C479F88-BB98-4835-8F98-91CBAFF50110}"/>
    <cellStyle name="Check Cell 3" xfId="513" xr:uid="{00000000-0005-0000-0000-000000020000}"/>
    <cellStyle name="Check Cell 3 2" xfId="514" xr:uid="{00000000-0005-0000-0000-000001020000}"/>
    <cellStyle name="Check Cell 3 2 2" xfId="4442" xr:uid="{46E70B52-24E9-40AE-BBD0-12821F1BE1BB}"/>
    <cellStyle name="Check Cell 3 2 3" xfId="15476" xr:uid="{2CF3E17F-4E9B-422A-B7A4-FAFD5F34E162}"/>
    <cellStyle name="Check Cell 3 3" xfId="4441" xr:uid="{9CB0F46D-9148-4A53-AFE0-AD88D07CE955}"/>
    <cellStyle name="Check Cell 3 4" xfId="15475" xr:uid="{60CC468E-3EC8-4C7A-AC14-E94C91C85675}"/>
    <cellStyle name="Check Cell 4" xfId="515" xr:uid="{00000000-0005-0000-0000-000002020000}"/>
    <cellStyle name="Check Cell 4 2" xfId="516" xr:uid="{00000000-0005-0000-0000-000003020000}"/>
    <cellStyle name="Check Cell 4 2 2" xfId="4444" xr:uid="{C5BB4044-C2C2-4500-B69F-2781D6626D50}"/>
    <cellStyle name="Check Cell 4 2 3" xfId="15478" xr:uid="{21615A7D-2ED5-4CA5-B9F7-6E5F1A0773B0}"/>
    <cellStyle name="Check Cell 4 3" xfId="4443" xr:uid="{ED4D2864-5745-496D-A22E-72146E4E0DB7}"/>
    <cellStyle name="Check Cell 4 4" xfId="15477" xr:uid="{D7BC0296-A5AF-4B8A-A328-525E1C3BEDEE}"/>
    <cellStyle name="Check Cell 5" xfId="517" xr:uid="{00000000-0005-0000-0000-000004020000}"/>
    <cellStyle name="Check Cell 5 2" xfId="518" xr:uid="{00000000-0005-0000-0000-000005020000}"/>
    <cellStyle name="Check Cell 5 2 2" xfId="4446" xr:uid="{B5DBE074-4741-492C-A308-DEB97FF3827E}"/>
    <cellStyle name="Check Cell 5 2 3" xfId="15480" xr:uid="{D37DA144-7E88-42D0-A152-3BA9FB006D76}"/>
    <cellStyle name="Check Cell 5 3" xfId="4445" xr:uid="{563630C8-B767-4CF9-B854-6991C4E97489}"/>
    <cellStyle name="Check Cell 5 4" xfId="15479" xr:uid="{A851D34A-D7DC-4AA6-98DA-096933ADF227}"/>
    <cellStyle name="Check Cell 6" xfId="519" xr:uid="{00000000-0005-0000-0000-000006020000}"/>
    <cellStyle name="Check Cell 6 2" xfId="4447" xr:uid="{64152FA6-0853-4344-B526-31B04D21E6E6}"/>
    <cellStyle name="Check Cell 6 3" xfId="15481" xr:uid="{E0F61422-77C0-44C9-8CC2-566820292213}"/>
    <cellStyle name="Check Cell 7" xfId="520" xr:uid="{00000000-0005-0000-0000-000007020000}"/>
    <cellStyle name="Check Cell 7 2" xfId="4448" xr:uid="{20F42BB5-A9CF-4298-A26C-8DDF50206A16}"/>
    <cellStyle name="Check Cell 7 3" xfId="15482" xr:uid="{89A55A24-9204-466C-AA5D-9536A04C385A}"/>
    <cellStyle name="Check Cell 8" xfId="521" xr:uid="{00000000-0005-0000-0000-000008020000}"/>
    <cellStyle name="Check Cell 8 2" xfId="4449" xr:uid="{E8509346-EA68-4876-88EA-D60405AC27FD}"/>
    <cellStyle name="Check Cell 8 3" xfId="15483" xr:uid="{60400CE8-CE7C-40D7-9DB9-754C0C25461B}"/>
    <cellStyle name="Check Cell 9" xfId="522" xr:uid="{00000000-0005-0000-0000-000009020000}"/>
    <cellStyle name="Check Cell 9 2" xfId="4450" xr:uid="{B5BF3B86-43D6-4F56-B870-64ACCA6B71B3}"/>
    <cellStyle name="Check Cell 9 3" xfId="15484" xr:uid="{93FB5213-549D-4688-86DA-E77137D15806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97" xr:uid="{0157DA1E-DFDF-4EC8-B58A-D6793A76909A}"/>
    <cellStyle name="Comma [0] 10 2 2 2 3" xfId="3678" xr:uid="{27C2AEA2-14E6-4839-8EEF-F9A78F6807B5}"/>
    <cellStyle name="Comma [0] 10 3" xfId="530" xr:uid="{00000000-0005-0000-0000-000012020000}"/>
    <cellStyle name="Comma [0] 10 3 2" xfId="4452" xr:uid="{83EFF7FA-57B7-48A9-9441-240E2FB11481}"/>
    <cellStyle name="Comma [0] 10 3 2 2" xfId="10937" xr:uid="{BA0364B6-4B5F-4097-8FD5-6D1F411D2FAB}"/>
    <cellStyle name="Comma [0] 10 3 3" xfId="2897" xr:uid="{7CEE65AF-795D-4E6E-8B06-5B1C0F23A044}"/>
    <cellStyle name="Comma [0] 10 4" xfId="531" xr:uid="{00000000-0005-0000-0000-000013020000}"/>
    <cellStyle name="Comma [0] 10 4 2" xfId="4453" xr:uid="{ECBAB9F8-BB89-4705-ADFB-0D65265555AD}"/>
    <cellStyle name="Comma [0] 10 4 2 2" xfId="10938" xr:uid="{33D81033-9F46-48C9-B6F0-1DAC880D646F}"/>
    <cellStyle name="Comma [0] 10 4 3" xfId="2898" xr:uid="{AA414CD6-00C4-431E-8A38-310C78C29181}"/>
    <cellStyle name="Comma [0] 10 5" xfId="3697" xr:uid="{8000B897-73D4-4CEE-841C-53F35ADBCAC7}"/>
    <cellStyle name="Comma [0] 10 5 2" xfId="10504" xr:uid="{139C6ED0-85A6-4DA4-B33B-F7B15F0ED32F}"/>
    <cellStyle name="Comma [0] 10 6" xfId="2896" xr:uid="{09F756D3-901C-4172-86B1-5AB19C845883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454" xr:uid="{0C7C855B-BAF1-4ED0-A0A6-4FD181DBC1BA}"/>
    <cellStyle name="Comma [0] 11 2 2 2 2" xfId="10939" xr:uid="{2D665EA5-9945-425D-A576-898E86B989F0}"/>
    <cellStyle name="Comma [0] 11 2 2 3" xfId="2901" xr:uid="{25470EFA-3B4A-4947-A6BF-FD8EABD44101}"/>
    <cellStyle name="Comma [0] 11 2 3" xfId="3903" xr:uid="{E6FBB478-936A-4510-B2F5-47E02E5F582B}"/>
    <cellStyle name="Comma [0] 11 2 3 2" xfId="10506" xr:uid="{6352D2F0-CC4C-4795-8830-5102C4A7BC33}"/>
    <cellStyle name="Comma [0] 11 2 4" xfId="2900" xr:uid="{E67E5926-78DA-4D33-B871-2979747471F5}"/>
    <cellStyle name="Comma [0] 11 3" xfId="535" xr:uid="{00000000-0005-0000-0000-000017020000}"/>
    <cellStyle name="Comma [0] 11 3 2" xfId="4455" xr:uid="{05B38DAC-E034-4F01-8277-DD1B9BF5829F}"/>
    <cellStyle name="Comma [0] 11 3 2 2" xfId="10940" xr:uid="{84C3B615-9E92-421E-A6EE-FE6B2F7D150E}"/>
    <cellStyle name="Comma [0] 11 3 3" xfId="2902" xr:uid="{4DFBCF4C-4232-43DB-960C-5CEF2FDA1F04}"/>
    <cellStyle name="Comma [0] 11 4" xfId="3902" xr:uid="{3A36C3F3-AE23-43D7-AF8D-1C67B5812D85}"/>
    <cellStyle name="Comma [0] 11 4 2" xfId="10505" xr:uid="{C70BC0EA-D828-41D1-BBA4-75CDEBA62966}"/>
    <cellStyle name="Comma [0] 11 5" xfId="2899" xr:uid="{6D1BF468-4CFA-4839-95F2-BD2EFDCF4C2A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457" xr:uid="{C61A8871-7487-4E34-A20F-389DD678B14E}"/>
    <cellStyle name="Comma [0] 12 2 2 2 2" xfId="10942" xr:uid="{6B406FAD-A016-4F2C-BE5D-9778681E4926}"/>
    <cellStyle name="Comma [0] 12 2 2 3" xfId="2905" xr:uid="{B9DFBFCD-85A9-42FD-AD05-7208C5566C2D}"/>
    <cellStyle name="Comma [0] 12 2 3" xfId="3905" xr:uid="{15510DDA-AB20-4F66-AD04-2D25496E206B}"/>
    <cellStyle name="Comma [0] 12 2 3 2" xfId="10508" xr:uid="{C88FB12B-24BE-489D-972C-5AA4D7EC2091}"/>
    <cellStyle name="Comma [0] 12 2 4" xfId="2904" xr:uid="{A4A51CA4-4124-4809-BCD4-C8B76088A74F}"/>
    <cellStyle name="Comma [0] 12 3" xfId="539" xr:uid="{00000000-0005-0000-0000-00001B020000}"/>
    <cellStyle name="Comma [0] 12 3 2" xfId="540" xr:uid="{00000000-0005-0000-0000-00001C020000}"/>
    <cellStyle name="Comma [0] 12 3 2 2" xfId="4458" xr:uid="{2583A3BE-FE8E-482D-9472-A996635F146B}"/>
    <cellStyle name="Comma [0] 12 3 2 2 2" xfId="10943" xr:uid="{CE19F326-CDA3-4602-ADAB-D0D2FBAF67DB}"/>
    <cellStyle name="Comma [0] 12 3 2 3" xfId="2907" xr:uid="{5F4BABC3-33EB-4AA7-BAC3-80FB741DFEC7}"/>
    <cellStyle name="Comma [0] 12 3 3" xfId="3906" xr:uid="{10B3CD52-5E43-45AF-A9B1-D7766623D5A6}"/>
    <cellStyle name="Comma [0] 12 3 3 2" xfId="10509" xr:uid="{2E887633-8A3C-4902-8AD6-192FDE9E8DA8}"/>
    <cellStyle name="Comma [0] 12 3 4" xfId="2906" xr:uid="{D96347C7-1802-4D24-A150-52AD1840D1D9}"/>
    <cellStyle name="Comma [0] 12 4" xfId="3904" xr:uid="{529AA843-3361-4794-A2F6-8F049DD00B0D}"/>
    <cellStyle name="Comma [0] 12 4 2" xfId="10507" xr:uid="{376C954A-D06E-45D0-8892-F49F28BC623E}"/>
    <cellStyle name="Comma [0] 12 5" xfId="4456" xr:uid="{88DEFCFE-8EAA-4841-9653-402D795FE6BD}"/>
    <cellStyle name="Comma [0] 12 5 2" xfId="10941" xr:uid="{225FFCB7-BFD8-46BD-9BD3-72AB1ED1E689}"/>
    <cellStyle name="Comma [0] 12 6" xfId="2903" xr:uid="{A31E06EF-ECE0-454B-A026-955C43156952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460" xr:uid="{208B0809-1660-4E28-9DCA-335D8CD470BA}"/>
    <cellStyle name="Comma [0] 14 2 2 2 2" xfId="10945" xr:uid="{E6D6E64D-38F4-4D0B-A200-2B742DF4FAA4}"/>
    <cellStyle name="Comma [0] 14 2 2 3" xfId="2909" xr:uid="{6B49ED99-92C8-46C2-988D-63BBCC761DCC}"/>
    <cellStyle name="Comma [0] 14 2 3" xfId="3907" xr:uid="{7E0CC406-9976-476B-AEDA-0D04EFD427C0}"/>
    <cellStyle name="Comma [0] 14 2 3 2" xfId="10510" xr:uid="{EFB4E6DC-4DFB-44AB-BE85-2B58A1E5146F}"/>
    <cellStyle name="Comma [0] 14 2 4" xfId="2908" xr:uid="{6100D164-A538-4B9E-A350-CABDA9579F04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461" xr:uid="{89D10D3C-32C0-4ED9-92E4-E666C4030207}"/>
    <cellStyle name="Comma [0] 15 2 2 2 2" xfId="10946" xr:uid="{6E5BEA55-63DC-417A-8322-4586546B0343}"/>
    <cellStyle name="Comma [0] 15 2 2 3" xfId="2912" xr:uid="{5826BEDD-E367-491A-B27A-759ECA94628D}"/>
    <cellStyle name="Comma [0] 15 2 3" xfId="3909" xr:uid="{818300F4-144B-4A88-82CD-673CBD8DC304}"/>
    <cellStyle name="Comma [0] 15 2 3 2" xfId="10512" xr:uid="{F3D659FD-CDDD-4F89-9414-76211C0BF7BF}"/>
    <cellStyle name="Comma [0] 15 2 4" xfId="2911" xr:uid="{E6966C50-2D51-4299-A877-8268F81C751A}"/>
    <cellStyle name="Comma [0] 15 3" xfId="3908" xr:uid="{CEA912FC-1875-45EF-BF47-72D12EFF1FCB}"/>
    <cellStyle name="Comma [0] 15 3 2" xfId="10511" xr:uid="{C44C9BB4-4684-4F80-8DB6-0F8A12DBB114}"/>
    <cellStyle name="Comma [0] 15 4" xfId="2910" xr:uid="{64FE8771-08CD-4CC9-875F-626BD2C9EB5A}"/>
    <cellStyle name="Comma [0] 15_Book2" xfId="550" xr:uid="{00000000-0005-0000-0000-000026020000}"/>
    <cellStyle name="Comma [0] 16" xfId="551" xr:uid="{00000000-0005-0000-0000-000027020000}"/>
    <cellStyle name="Comma [0] 16 2" xfId="3910" xr:uid="{E3E417D6-FEA8-4FB1-940E-0C92222A17F5}"/>
    <cellStyle name="Comma [0] 16 2 2" xfId="10513" xr:uid="{30D5AA41-6DCC-456B-BF76-4EF3048983DF}"/>
    <cellStyle name="Comma [0] 16 3" xfId="2913" xr:uid="{6058152E-1F24-42B0-91C9-8F31EEAC703D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462" xr:uid="{CD950A08-C0BB-4EC3-A412-CCB514A87E1C}"/>
    <cellStyle name="Comma [0] 18 2 2 2 2" xfId="10947" xr:uid="{F2A8FFE2-E52E-4436-9DA6-0874875A626A}"/>
    <cellStyle name="Comma [0] 18 2 2 3" xfId="2916" xr:uid="{8F6BB40F-DE22-4DE1-ABC4-A56A2684DC98}"/>
    <cellStyle name="Comma [0] 18 2 3" xfId="3912" xr:uid="{A9398E50-AF68-47B8-9F69-C82CA32CC73A}"/>
    <cellStyle name="Comma [0] 18 2 3 2" xfId="10515" xr:uid="{5FD0BE63-AC79-4CAF-8BFB-38CB96F11B14}"/>
    <cellStyle name="Comma [0] 18 2 4" xfId="2915" xr:uid="{D9EA8350-0806-4743-AE03-3D1675F52562}"/>
    <cellStyle name="Comma [0] 18 3" xfId="557" xr:uid="{00000000-0005-0000-0000-00002D020000}"/>
    <cellStyle name="Comma [0] 18 3 2" xfId="4463" xr:uid="{F0D0B453-8CC6-47BC-9787-FBE45F3D8A26}"/>
    <cellStyle name="Comma [0] 18 3 2 2" xfId="10948" xr:uid="{F71E410B-19E5-4CDD-B6A8-0E138A024626}"/>
    <cellStyle name="Comma [0] 18 3 3" xfId="2917" xr:uid="{5C944C33-52FF-452D-BF3F-FB4989934A4B}"/>
    <cellStyle name="Comma [0] 18 4" xfId="3911" xr:uid="{A917B9A1-7800-4B9D-8966-E51601604080}"/>
    <cellStyle name="Comma [0] 18 4 2" xfId="10514" xr:uid="{9FA3D0BA-9808-4DA3-99A1-1211B90C6333}"/>
    <cellStyle name="Comma [0] 18 5" xfId="2914" xr:uid="{E96D12DA-F52A-48A0-A651-7A5A0058F668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464" xr:uid="{D90DE0B7-113A-4881-AC21-D889A51D4525}"/>
    <cellStyle name="Comma [0] 19 2 2 2 2" xfId="10949" xr:uid="{F7310548-B6C5-43E7-8057-6C97FC9273B5}"/>
    <cellStyle name="Comma [0] 19 2 2 3" xfId="2920" xr:uid="{A20C063E-ADCD-497C-B067-DE40A7554CE2}"/>
    <cellStyle name="Comma [0] 19 2 3" xfId="3914" xr:uid="{ED5B86C0-4D7B-4ED2-932B-7E4F9D915AD7}"/>
    <cellStyle name="Comma [0] 19 2 3 2" xfId="10517" xr:uid="{2981C225-C5FE-4107-813E-7C967FAF3DD0}"/>
    <cellStyle name="Comma [0] 19 2 4" xfId="2919" xr:uid="{90F400BF-C688-4BCB-BA80-FA3579263142}"/>
    <cellStyle name="Comma [0] 19 3" xfId="561" xr:uid="{00000000-0005-0000-0000-000031020000}"/>
    <cellStyle name="Comma [0] 19 3 2" xfId="4465" xr:uid="{0FE40F73-79EC-4AE4-AB5E-A0ECD12A1B59}"/>
    <cellStyle name="Comma [0] 19 3 2 2" xfId="10950" xr:uid="{A94FF259-46F8-4305-9EF8-D2F20EB0A414}"/>
    <cellStyle name="Comma [0] 19 3 3" xfId="2921" xr:uid="{F2AAD6D9-2A60-4FEB-938D-65B1133E3D26}"/>
    <cellStyle name="Comma [0] 19 4" xfId="3913" xr:uid="{4B596539-770A-49F7-8294-9CBB0DB6B948}"/>
    <cellStyle name="Comma [0] 19 4 2" xfId="10516" xr:uid="{BC404D2E-CA1B-44BC-9E1E-1F8206E3BF6B}"/>
    <cellStyle name="Comma [0] 19 5" xfId="2918" xr:uid="{87D423FD-FAB9-42FE-9AA6-FBA7E5C78089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466" xr:uid="{32E6FD29-E1BB-4D9C-855E-51A66086719B}"/>
    <cellStyle name="Comma [0] 2 10 2 2 2" xfId="10951" xr:uid="{B96572FC-E7C3-4291-91B1-D129635CE1AC}"/>
    <cellStyle name="Comma [0] 2 10 2 3" xfId="2924" xr:uid="{A5A1BF78-16B1-4CD3-AE16-1C281AB4E3F2}"/>
    <cellStyle name="Comma [0] 2 10 3" xfId="565" xr:uid="{00000000-0005-0000-0000-000035020000}"/>
    <cellStyle name="Comma [0] 2 10 3 2" xfId="4467" xr:uid="{89D477AB-0C10-42A3-A777-B226FD5F93DA}"/>
    <cellStyle name="Comma [0] 2 10 3 2 2" xfId="10952" xr:uid="{5955AB19-5826-4696-9652-165A01CEB355}"/>
    <cellStyle name="Comma [0] 2 10 3 3" xfId="2925" xr:uid="{8428D5F3-DD9D-44BD-A765-095D98023464}"/>
    <cellStyle name="Comma [0] 2 10 4" xfId="3915" xr:uid="{7181DF63-5690-4767-90DD-8EE4E47FC2EF}"/>
    <cellStyle name="Comma [0] 2 10 4 2" xfId="10518" xr:uid="{9256B30E-0279-4530-AD91-EEB3C89626D4}"/>
    <cellStyle name="Comma [0] 2 10 5" xfId="2923" xr:uid="{9E02FA84-0AF6-46B7-BC94-55B69EC61EA1}"/>
    <cellStyle name="Comma [0] 2 11" xfId="566" xr:uid="{00000000-0005-0000-0000-000036020000}"/>
    <cellStyle name="Comma [0] 2 11 2" xfId="3916" xr:uid="{63323557-FF5D-4110-BAEF-8503FD6254DD}"/>
    <cellStyle name="Comma [0] 2 11 2 2" xfId="10519" xr:uid="{7818B950-FB71-468B-AB6E-FDDD11FE684A}"/>
    <cellStyle name="Comma [0] 2 11 3" xfId="2926" xr:uid="{4A4FCD1C-BA19-456F-B429-2BD84459CF0A}"/>
    <cellStyle name="Comma [0] 2 12" xfId="567" xr:uid="{00000000-0005-0000-0000-000037020000}"/>
    <cellStyle name="Comma [0] 2 12 2" xfId="4468" xr:uid="{EEB4C2A0-21EE-4D19-8D3C-F05D0DB87D8A}"/>
    <cellStyle name="Comma [0] 2 12 2 2" xfId="10953" xr:uid="{A2330645-0583-475D-B0DF-749D37BA2CAE}"/>
    <cellStyle name="Comma [0] 2 12 3" xfId="2927" xr:uid="{A34F8EF0-1629-4B13-865F-49FF5F80D1C4}"/>
    <cellStyle name="Comma [0] 2 13" xfId="3692" xr:uid="{42997447-E15F-42F2-8009-89C19429ED4D}"/>
    <cellStyle name="Comma [0] 2 13 2" xfId="10499" xr:uid="{86EF1A98-D0CA-4128-8C69-EB0983E6FF14}"/>
    <cellStyle name="Comma [0] 2 14" xfId="2922" xr:uid="{F397EDCE-B273-450B-8D2B-CC87B140C2E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471" xr:uid="{406F88FC-4FBF-42AD-A9B7-8A29FEB4D864}"/>
    <cellStyle name="Comma [0] 2 2 2 2 2 2 2 2 2 2 2" xfId="10956" xr:uid="{89723FA3-7584-4ADF-9349-9105D366D2E5}"/>
    <cellStyle name="Comma [0] 2 2 2 2 2 2 2 2 2 3" xfId="2935" xr:uid="{5CC1B21F-B137-407C-B49E-780C1A6EFD1C}"/>
    <cellStyle name="Comma [0] 2 2 2 2 2 2 2 2 3" xfId="3923" xr:uid="{3023D7E0-4D85-4A63-8EEA-953DA945CB46}"/>
    <cellStyle name="Comma [0] 2 2 2 2 2 2 2 2 3 2" xfId="10526" xr:uid="{2D84F4A4-3CC8-4C6D-8DE5-FCF5E56A140D}"/>
    <cellStyle name="Comma [0] 2 2 2 2 2 2 2 2 4" xfId="2934" xr:uid="{5CF5B882-EDE2-4C9A-9B28-65265B5D8EB9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472" xr:uid="{840848F2-18CF-4840-AB3D-7A4795A62F92}"/>
    <cellStyle name="Comma [0] 2 2 2 2 2 2 2 3 2 2 2" xfId="10957" xr:uid="{83DABAED-BBE4-4605-8BFE-AEEA634DE624}"/>
    <cellStyle name="Comma [0] 2 2 2 2 2 2 2 3 2 3" xfId="2937" xr:uid="{A634546F-E134-4D06-BA42-019830C2C789}"/>
    <cellStyle name="Comma [0] 2 2 2 2 2 2 2 3 3" xfId="3924" xr:uid="{6ED85450-7125-49A9-8765-4AD68630C995}"/>
    <cellStyle name="Comma [0] 2 2 2 2 2 2 2 3 3 2" xfId="10527" xr:uid="{5DA7DCC2-CE55-4054-AA9A-E41617309FB7}"/>
    <cellStyle name="Comma [0] 2 2 2 2 2 2 2 3 4" xfId="2936" xr:uid="{48A4DBE9-92E7-4255-BF35-BE4ED3C0AB0B}"/>
    <cellStyle name="Comma [0] 2 2 2 2 2 2 2 4" xfId="3922" xr:uid="{EC124F95-946D-4BB3-BABB-17D2FDA4ED21}"/>
    <cellStyle name="Comma [0] 2 2 2 2 2 2 2 4 2" xfId="10525" xr:uid="{0D794B66-8F8C-4456-877A-8E3CA562F02D}"/>
    <cellStyle name="Comma [0] 2 2 2 2 2 2 2 5" xfId="4470" xr:uid="{C9A046B0-3EAB-4F3A-82B5-9F7D92C4B84E}"/>
    <cellStyle name="Comma [0] 2 2 2 2 2 2 2 5 2" xfId="10955" xr:uid="{5BBBA6B2-92FF-4FBC-9521-1D828797EF13}"/>
    <cellStyle name="Comma [0] 2 2 2 2 2 2 2 6" xfId="2933" xr:uid="{378373DD-1AB8-45B2-80E4-E3FED0C00B2A}"/>
    <cellStyle name="Comma [0] 2 2 2 2 2 2 3" xfId="578" xr:uid="{00000000-0005-0000-0000-000042020000}"/>
    <cellStyle name="Comma [0] 2 2 2 2 2 2 3 2" xfId="3925" xr:uid="{748CA7BC-0AD1-4A2A-8BAB-C7238FACE3CE}"/>
    <cellStyle name="Comma [0] 2 2 2 2 2 2 3 2 2" xfId="10528" xr:uid="{A68FEC37-A395-4E81-91D8-1975D3F995BE}"/>
    <cellStyle name="Comma [0] 2 2 2 2 2 2 3 3" xfId="4473" xr:uid="{A315C8B2-EBDB-461E-9AB1-624CB50FF9C8}"/>
    <cellStyle name="Comma [0] 2 2 2 2 2 2 3 3 2" xfId="10958" xr:uid="{F826874C-2988-471A-92E7-3F3BE917B7C4}"/>
    <cellStyle name="Comma [0] 2 2 2 2 2 2 3 4" xfId="2938" xr:uid="{84F394B3-BB69-47BE-A634-44601C7C397A}"/>
    <cellStyle name="Comma [0] 2 2 2 2 2 2 4" xfId="579" xr:uid="{00000000-0005-0000-0000-000043020000}"/>
    <cellStyle name="Comma [0] 2 2 2 2 2 2 4 2" xfId="4474" xr:uid="{98002366-32D0-4501-9588-9A56E6997E32}"/>
    <cellStyle name="Comma [0] 2 2 2 2 2 2 4 2 2" xfId="10959" xr:uid="{E9767C01-1431-415C-89D9-EB8615D15A68}"/>
    <cellStyle name="Comma [0] 2 2 2 2 2 2 4 3" xfId="2939" xr:uid="{D4EEFF1E-252D-4A22-BC71-6B277CA1283F}"/>
    <cellStyle name="Comma [0] 2 2 2 2 2 2 5" xfId="3921" xr:uid="{87A066BD-3C2E-4633-A8F9-91ED6EB146F6}"/>
    <cellStyle name="Comma [0] 2 2 2 2 2 2 5 2" xfId="10524" xr:uid="{1BA7B7E1-1217-4354-AFD4-776A9C7D313C}"/>
    <cellStyle name="Comma [0] 2 2 2 2 2 2 6" xfId="2932" xr:uid="{1F4FCC82-B538-44AC-8305-CD437E18A1F2}"/>
    <cellStyle name="Comma [0] 2 2 2 2 2 3" xfId="580" xr:uid="{00000000-0005-0000-0000-000044020000}"/>
    <cellStyle name="Comma [0] 2 2 2 2 2 3 2" xfId="581" xr:uid="{00000000-0005-0000-0000-000045020000}"/>
    <cellStyle name="Comma [0] 2 2 2 2 2 3 2 2" xfId="4475" xr:uid="{E3900744-409F-4FF5-9FF8-9B9889564608}"/>
    <cellStyle name="Comma [0] 2 2 2 2 2 3 2 2 2" xfId="10960" xr:uid="{5D0E6804-37D0-440D-B072-0788EEB54BC1}"/>
    <cellStyle name="Comma [0] 2 2 2 2 2 3 2 3" xfId="2941" xr:uid="{11A52A94-B938-498D-A5C7-1BD143246C65}"/>
    <cellStyle name="Comma [0] 2 2 2 2 2 3 3" xfId="3926" xr:uid="{872A4B3E-E28A-4A37-A746-A1483A30C7BF}"/>
    <cellStyle name="Comma [0] 2 2 2 2 2 3 3 2" xfId="10529" xr:uid="{5BC0793C-48C0-486D-B944-0C93BF7D3326}"/>
    <cellStyle name="Comma [0] 2 2 2 2 2 3 4" xfId="2940" xr:uid="{598C2B93-5AE1-4135-8AE2-46823A8DEE16}"/>
    <cellStyle name="Comma [0] 2 2 2 2 2 4" xfId="582" xr:uid="{00000000-0005-0000-0000-000046020000}"/>
    <cellStyle name="Comma [0] 2 2 2 2 2 4 2" xfId="583" xr:uid="{00000000-0005-0000-0000-000047020000}"/>
    <cellStyle name="Comma [0] 2 2 2 2 2 4 2 2" xfId="4476" xr:uid="{3BAA3A6E-508F-4835-9FC3-C07E15FFD3AD}"/>
    <cellStyle name="Comma [0] 2 2 2 2 2 4 2 2 2" xfId="10961" xr:uid="{E10B746C-0073-4E3C-8DD4-66FED021F483}"/>
    <cellStyle name="Comma [0] 2 2 2 2 2 4 2 3" xfId="2943" xr:uid="{E642AE0A-5ECA-4F8C-9F03-01883C180763}"/>
    <cellStyle name="Comma [0] 2 2 2 2 2 4 3" xfId="3927" xr:uid="{133BAD0D-68A7-4D29-BAC8-B3F424391935}"/>
    <cellStyle name="Comma [0] 2 2 2 2 2 4 3 2" xfId="10530" xr:uid="{9A9A23B9-3930-4747-A25B-0343018E4AAB}"/>
    <cellStyle name="Comma [0] 2 2 2 2 2 4 4" xfId="2942" xr:uid="{7CB7BE4B-7C37-48D9-B8AA-CF839B49F6E9}"/>
    <cellStyle name="Comma [0] 2 2 2 2 2 5" xfId="3920" xr:uid="{07616E59-2B00-43B5-AFD7-39822EBF3962}"/>
    <cellStyle name="Comma [0] 2 2 2 2 2 5 2" xfId="10523" xr:uid="{C441C234-4F43-4890-BDD8-AC174E79C925}"/>
    <cellStyle name="Comma [0] 2 2 2 2 2 6" xfId="4469" xr:uid="{8C05E814-56F8-4F30-BADA-5F24AD4A6315}"/>
    <cellStyle name="Comma [0] 2 2 2 2 2 6 2" xfId="10954" xr:uid="{85A7B8F3-8C3B-4D4F-B81B-F9030FD3202A}"/>
    <cellStyle name="Comma [0] 2 2 2 2 2 7" xfId="2931" xr:uid="{70900874-871E-4988-95D2-33D6ED210B28}"/>
    <cellStyle name="Comma [0] 2 2 2 2 3" xfId="584" xr:uid="{00000000-0005-0000-0000-000048020000}"/>
    <cellStyle name="Comma [0] 2 2 2 2 3 2" xfId="3928" xr:uid="{CAABA8B8-CF49-45E6-82DD-8C5733EA3151}"/>
    <cellStyle name="Comma [0] 2 2 2 2 3 2 2" xfId="10531" xr:uid="{9E06EA38-3012-49AD-8D6B-3C6EFDCD95BD}"/>
    <cellStyle name="Comma [0] 2 2 2 2 3 3" xfId="4477" xr:uid="{298F563D-9FF7-401D-86EC-D7432ACA4B2A}"/>
    <cellStyle name="Comma [0] 2 2 2 2 3 3 2" xfId="10962" xr:uid="{F303C9E3-6A74-488E-B0FA-51C3B5C8F3FC}"/>
    <cellStyle name="Comma [0] 2 2 2 2 3 4" xfId="2944" xr:uid="{9F22EFD0-7B1D-4231-A8B6-ABABE63A6600}"/>
    <cellStyle name="Comma [0] 2 2 2 2 4" xfId="585" xr:uid="{00000000-0005-0000-0000-000049020000}"/>
    <cellStyle name="Comma [0] 2 2 2 2 4 2" xfId="3929" xr:uid="{73514FD5-46D3-4A51-9C27-481CC92E2338}"/>
    <cellStyle name="Comma [0] 2 2 2 2 4 2 2" xfId="10532" xr:uid="{E5A137C8-1908-4A7B-9B2C-F82E60D4F132}"/>
    <cellStyle name="Comma [0] 2 2 2 2 4 3" xfId="4478" xr:uid="{235706D8-3BA6-4BDF-BFB5-F5A60CECEC84}"/>
    <cellStyle name="Comma [0] 2 2 2 2 4 3 2" xfId="10963" xr:uid="{17D864CB-9998-442C-A8B4-EE1B0ED72E15}"/>
    <cellStyle name="Comma [0] 2 2 2 2 4 4" xfId="2945" xr:uid="{F698C16F-C664-4B51-9EDE-96E485618206}"/>
    <cellStyle name="Comma [0] 2 2 2 2 5" xfId="586" xr:uid="{00000000-0005-0000-0000-00004A020000}"/>
    <cellStyle name="Comma [0] 2 2 2 2 5 2" xfId="4479" xr:uid="{A156C5E1-0D0A-4890-A953-762513883704}"/>
    <cellStyle name="Comma [0] 2 2 2 2 5 2 2" xfId="10964" xr:uid="{B74A7C31-94D4-4719-82DC-CF50C3D114E9}"/>
    <cellStyle name="Comma [0] 2 2 2 2 5 3" xfId="2946" xr:uid="{91365FC4-8E8D-411F-9D87-FFA9FE674BFF}"/>
    <cellStyle name="Comma [0] 2 2 2 2 6" xfId="3919" xr:uid="{2DBA5957-C0FF-4B11-9AC7-7C2853EF631B}"/>
    <cellStyle name="Comma [0] 2 2 2 2 6 2" xfId="10522" xr:uid="{6FE01A46-01E5-428A-9798-0DEABF8F6817}"/>
    <cellStyle name="Comma [0] 2 2 2 2 7" xfId="2930" xr:uid="{2C65235D-C4BE-41D1-A7BB-869A59CD0565}"/>
    <cellStyle name="Comma [0] 2 2 2 3" xfId="587" xr:uid="{00000000-0005-0000-0000-00004B020000}"/>
    <cellStyle name="Comma [0] 2 2 2 3 2" xfId="588" xr:uid="{00000000-0005-0000-0000-00004C020000}"/>
    <cellStyle name="Comma [0] 2 2 2 3 2 2" xfId="4480" xr:uid="{840EE5EC-5935-43F8-856C-2D928AAA5E3C}"/>
    <cellStyle name="Comma [0] 2 2 2 3 2 2 2" xfId="10965" xr:uid="{A827DE24-C771-46CF-934F-20EEFD4C9911}"/>
    <cellStyle name="Comma [0] 2 2 2 3 2 3" xfId="2948" xr:uid="{172E8906-7EA6-4E00-B083-8A41AA4F32F0}"/>
    <cellStyle name="Comma [0] 2 2 2 3 3" xfId="3930" xr:uid="{48F53B45-088B-4E9D-B8F7-A05BD95F2B94}"/>
    <cellStyle name="Comma [0] 2 2 2 3 3 2" xfId="10533" xr:uid="{266B4EC9-C251-4C00-9C46-1329698BAC2E}"/>
    <cellStyle name="Comma [0] 2 2 2 3 4" xfId="2947" xr:uid="{88B800A0-0A33-461E-AA12-CEA40BDBB561}"/>
    <cellStyle name="Comma [0] 2 2 2 4" xfId="589" xr:uid="{00000000-0005-0000-0000-00004D020000}"/>
    <cellStyle name="Comma [0] 2 2 2 4 2" xfId="590" xr:uid="{00000000-0005-0000-0000-00004E020000}"/>
    <cellStyle name="Comma [0] 2 2 2 4 2 2" xfId="4481" xr:uid="{787629BF-39A4-4655-91D4-17350282C843}"/>
    <cellStyle name="Comma [0] 2 2 2 4 2 2 2" xfId="10966" xr:uid="{492C3823-AC83-43AB-948E-28F9489C75E7}"/>
    <cellStyle name="Comma [0] 2 2 2 4 2 3" xfId="2950" xr:uid="{92A7B094-7903-4D56-A1EA-02EB5D094D5E}"/>
    <cellStyle name="Comma [0] 2 2 2 4 3" xfId="3931" xr:uid="{A0EB21E4-B8B8-416D-A51D-7EB72C85AAD8}"/>
    <cellStyle name="Comma [0] 2 2 2 4 3 2" xfId="10534" xr:uid="{163C519B-9679-47FE-9AA3-D8886B672B37}"/>
    <cellStyle name="Comma [0] 2 2 2 4 4" xfId="2949" xr:uid="{1F5B5BBF-561D-463C-B637-E9E63552FAC5}"/>
    <cellStyle name="Comma [0] 2 2 2 5" xfId="591" xr:uid="{00000000-0005-0000-0000-00004F020000}"/>
    <cellStyle name="Comma [0] 2 2 2 5 2" xfId="592" xr:uid="{00000000-0005-0000-0000-000050020000}"/>
    <cellStyle name="Comma [0] 2 2 2 5 2 2" xfId="4482" xr:uid="{48B6BB6E-00E4-4712-B9A8-BC6E90F0E246}"/>
    <cellStyle name="Comma [0] 2 2 2 5 2 2 2" xfId="10967" xr:uid="{458493C4-0C5A-47AE-AC49-42B68D8C72A8}"/>
    <cellStyle name="Comma [0] 2 2 2 5 2 3" xfId="2952" xr:uid="{3E20FAE1-3526-4F34-A115-340FDE3C3C0F}"/>
    <cellStyle name="Comma [0] 2 2 2 5 3" xfId="3932" xr:uid="{C225BEE8-80EF-499D-B134-9678DCB1B684}"/>
    <cellStyle name="Comma [0] 2 2 2 5 3 2" xfId="10535" xr:uid="{819CCE37-0FDD-49D2-B6AA-EC6288D24C0B}"/>
    <cellStyle name="Comma [0] 2 2 2 5 4" xfId="2951" xr:uid="{DC466FAF-6642-4F70-907C-517A3B5DBE0F}"/>
    <cellStyle name="Comma [0] 2 2 2 6" xfId="593" xr:uid="{00000000-0005-0000-0000-000051020000}"/>
    <cellStyle name="Comma [0] 2 2 2 6 2" xfId="4483" xr:uid="{68E450E4-6166-4A2D-B715-6E3DD2CD40E4}"/>
    <cellStyle name="Comma [0] 2 2 2 6 2 2" xfId="10968" xr:uid="{7B577CA5-A9F2-4D82-AF87-D63FDF688C26}"/>
    <cellStyle name="Comma [0] 2 2 2 6 3" xfId="2953" xr:uid="{BFA3DA10-D3ED-41D9-A5C5-F0F5C6D6F0F0}"/>
    <cellStyle name="Comma [0] 2 2 2 7" xfId="3918" xr:uid="{9865F296-B94B-4F9A-9A84-F04BD5D6E589}"/>
    <cellStyle name="Comma [0] 2 2 2 7 2" xfId="10521" xr:uid="{87578536-6E74-44E5-9F93-A2E98C3A0934}"/>
    <cellStyle name="Comma [0] 2 2 2 8" xfId="2929" xr:uid="{B886C559-8A99-4E64-87F5-AA4FD213593C}"/>
    <cellStyle name="Comma [0] 2 2 3" xfId="594" xr:uid="{00000000-0005-0000-0000-000052020000}"/>
    <cellStyle name="Comma [0] 2 2 3 2" xfId="3933" xr:uid="{415FE22A-D565-44FE-856F-12BA7D937B76}"/>
    <cellStyle name="Comma [0] 2 2 3 2 2" xfId="10536" xr:uid="{F5B699B3-2555-4D3A-B3F2-B256EA6063A1}"/>
    <cellStyle name="Comma [0] 2 2 3 3" xfId="4484" xr:uid="{5F3332B4-9139-4D00-9DA5-36550007D32B}"/>
    <cellStyle name="Comma [0] 2 2 3 3 2" xfId="10969" xr:uid="{316B4522-D63A-481F-9541-8806D8A2BE1B}"/>
    <cellStyle name="Comma [0] 2 2 3 4" xfId="2954" xr:uid="{3B0CB250-78CC-4A2F-8DEB-F6ABBC353D3C}"/>
    <cellStyle name="Comma [0] 2 2 4" xfId="595" xr:uid="{00000000-0005-0000-0000-000053020000}"/>
    <cellStyle name="Comma [0] 2 2 4 2" xfId="3934" xr:uid="{4DEB942E-6C62-4A26-9753-C01D3582DE39}"/>
    <cellStyle name="Comma [0] 2 2 4 2 2" xfId="10537" xr:uid="{AA913135-5F32-4951-B514-00280BCB87F1}"/>
    <cellStyle name="Comma [0] 2 2 4 3" xfId="4485" xr:uid="{9E2EF2E0-0CD1-4109-B9E3-4478D29B7541}"/>
    <cellStyle name="Comma [0] 2 2 4 3 2" xfId="10970" xr:uid="{F0CF8972-B90F-4432-9F47-997B6D7AA864}"/>
    <cellStyle name="Comma [0] 2 2 4 4" xfId="2955" xr:uid="{ECDD46A7-B1AE-421C-BDBB-6A0F4360D433}"/>
    <cellStyle name="Comma [0] 2 2 5" xfId="596" xr:uid="{00000000-0005-0000-0000-000054020000}"/>
    <cellStyle name="Comma [0] 2 2 5 2" xfId="3935" xr:uid="{7450CE5F-1C22-4053-98AB-29AF6C6BE95E}"/>
    <cellStyle name="Comma [0] 2 2 5 2 2" xfId="10538" xr:uid="{DC20F478-100E-4709-80B9-5C23BA7D2118}"/>
    <cellStyle name="Comma [0] 2 2 5 3" xfId="4486" xr:uid="{CD71C8D8-4CE7-4625-AAAA-97C0B482B23A}"/>
    <cellStyle name="Comma [0] 2 2 5 3 2" xfId="10971" xr:uid="{B98FB858-3628-4A0F-BEC1-174B74FD9681}"/>
    <cellStyle name="Comma [0] 2 2 5 4" xfId="2956" xr:uid="{A4156DAA-47F1-4830-8356-55E784153051}"/>
    <cellStyle name="Comma [0] 2 2 6" xfId="597" xr:uid="{00000000-0005-0000-0000-000055020000}"/>
    <cellStyle name="Comma [0] 2 2 6 2" xfId="598" xr:uid="{00000000-0005-0000-0000-000056020000}"/>
    <cellStyle name="Comma [0] 2 2 6 2 2" xfId="4487" xr:uid="{6C1188A9-1AEA-4BB4-81E9-D1324BE88362}"/>
    <cellStyle name="Comma [0] 2 2 6 2 2 2" xfId="10972" xr:uid="{FE6AAFE7-883A-43D0-BE26-B4E8F2C8DE1C}"/>
    <cellStyle name="Comma [0] 2 2 6 2 3" xfId="2958" xr:uid="{19BC522C-E3AF-4FEB-BD07-239A73310B9D}"/>
    <cellStyle name="Comma [0] 2 2 6 3" xfId="3936" xr:uid="{59E349A1-F6A2-4D4D-A047-D674FE22A798}"/>
    <cellStyle name="Comma [0] 2 2 6 3 2" xfId="10539" xr:uid="{9A9F210B-0FFB-47D4-9360-5F057A6EECC8}"/>
    <cellStyle name="Comma [0] 2 2 6 4" xfId="2957" xr:uid="{88A3DAE1-D96B-4265-BE5E-FFFC98C2A434}"/>
    <cellStyle name="Comma [0] 2 2 7" xfId="3917" xr:uid="{1032E4EC-6D40-45F4-97DC-AC6624FFF100}"/>
    <cellStyle name="Comma [0] 2 2 7 2" xfId="10520" xr:uid="{15BED214-74E8-4EC9-BF42-A1F9B5455383}"/>
    <cellStyle name="Comma [0] 2 2 8" xfId="2928" xr:uid="{2E10E786-0CEE-4F35-88B9-7DB8CD6C1A00}"/>
    <cellStyle name="Comma [0] 2 3" xfId="599" xr:uid="{00000000-0005-0000-0000-000057020000}"/>
    <cellStyle name="Comma [0] 2 3 10" xfId="2959" xr:uid="{963C2FE7-061B-4655-A0E2-DC1987C657ED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3940" xr:uid="{0FE5C81E-355C-4315-9AA0-80CBB1FD43BA}"/>
    <cellStyle name="Comma [0] 2 3 2 2 2 2 2" xfId="10543" xr:uid="{1A5CD7CF-F908-48B1-9473-8BA5B42E9B02}"/>
    <cellStyle name="Comma [0] 2 3 2 2 2 3" xfId="2962" xr:uid="{F192072A-E3CF-4B7F-9FF8-02F7BD46B165}"/>
    <cellStyle name="Comma [0] 2 3 2 2 3" xfId="603" xr:uid="{00000000-0005-0000-0000-00005B020000}"/>
    <cellStyle name="Comma [0] 2 3 2 2 3 2" xfId="3941" xr:uid="{12D55636-EB18-4902-8E26-CC8C8D4467CF}"/>
    <cellStyle name="Comma [0] 2 3 2 2 3 2 2" xfId="10544" xr:uid="{D6791DD0-2426-450F-AA40-B4729D53DFFD}"/>
    <cellStyle name="Comma [0] 2 3 2 2 3 3" xfId="2963" xr:uid="{9B66E67B-FDBC-4E04-A38E-E22FA2AD4E8F}"/>
    <cellStyle name="Comma [0] 2 3 2 2 4" xfId="604" xr:uid="{00000000-0005-0000-0000-00005C020000}"/>
    <cellStyle name="Comma [0] 2 3 2 2 4 2" xfId="3942" xr:uid="{57A0F9BA-8249-4DC1-8CC6-4FC08B55F3B9}"/>
    <cellStyle name="Comma [0] 2 3 2 2 4 2 2" xfId="10545" xr:uid="{44EF61A0-6B80-4E19-929D-073532305C88}"/>
    <cellStyle name="Comma [0] 2 3 2 2 4 3" xfId="2964" xr:uid="{5D152174-2A9A-43DC-92AD-DAF28587B1D1}"/>
    <cellStyle name="Comma [0] 2 3 2 2 5" xfId="3939" xr:uid="{DE49ADEE-6247-444E-AEF6-4C276B33ED10}"/>
    <cellStyle name="Comma [0] 2 3 2 2 5 2" xfId="10542" xr:uid="{DCA0431A-05C6-49B5-A46A-957EB761551B}"/>
    <cellStyle name="Comma [0] 2 3 2 2 6" xfId="2961" xr:uid="{C1D16AFC-8266-4420-A9E2-49FBB5B58E49}"/>
    <cellStyle name="Comma [0] 2 3 2 3" xfId="605" xr:uid="{00000000-0005-0000-0000-00005D020000}"/>
    <cellStyle name="Comma [0] 2 3 2 3 2" xfId="3943" xr:uid="{9AC02ED4-71F4-40F4-86B7-F28E5214BA97}"/>
    <cellStyle name="Comma [0] 2 3 2 3 2 2" xfId="10546" xr:uid="{C27CE80C-BBC0-45BB-B66D-8AB591D75B79}"/>
    <cellStyle name="Comma [0] 2 3 2 3 3" xfId="2965" xr:uid="{17E694B4-980F-418F-9A60-2E264EACF96C}"/>
    <cellStyle name="Comma [0] 2 3 2 4" xfId="606" xr:uid="{00000000-0005-0000-0000-00005E020000}"/>
    <cellStyle name="Comma [0] 2 3 2 4 2" xfId="3944" xr:uid="{639AD93B-E65B-4B07-B97B-96D5ADA77C17}"/>
    <cellStyle name="Comma [0] 2 3 2 4 2 2" xfId="10547" xr:uid="{797146EF-73FE-4E34-8611-05CDF14936EB}"/>
    <cellStyle name="Comma [0] 2 3 2 4 3" xfId="2966" xr:uid="{9F1FBF7F-5EBB-4050-9D52-8D6D97FF3011}"/>
    <cellStyle name="Comma [0] 2 3 2 5" xfId="607" xr:uid="{00000000-0005-0000-0000-00005F020000}"/>
    <cellStyle name="Comma [0] 2 3 2 5 2" xfId="3945" xr:uid="{E9EF3C8D-D123-4260-89F1-10DDB1D6C7FE}"/>
    <cellStyle name="Comma [0] 2 3 2 5 2 2" xfId="10548" xr:uid="{F77CF1DA-6B77-45A0-B664-749D2D72B16A}"/>
    <cellStyle name="Comma [0] 2 3 2 5 3" xfId="2967" xr:uid="{5C2919BB-869D-4A38-8DD4-145D1CB042D3}"/>
    <cellStyle name="Comma [0] 2 3 2 6" xfId="608" xr:uid="{00000000-0005-0000-0000-000060020000}"/>
    <cellStyle name="Comma [0] 2 3 2 6 2" xfId="4488" xr:uid="{51A77C8B-DA60-4687-B172-E811006F523F}"/>
    <cellStyle name="Comma [0] 2 3 2 6 2 2" xfId="10973" xr:uid="{F9346FAB-C055-42DA-9A46-744CCF8EAB35}"/>
    <cellStyle name="Comma [0] 2 3 2 6 3" xfId="2968" xr:uid="{C9C8004D-A4BD-4358-8BC0-799C7846B077}"/>
    <cellStyle name="Comma [0] 2 3 2 7" xfId="3938" xr:uid="{27755E22-5EDB-4D3A-A349-F4AAAC8FBC3A}"/>
    <cellStyle name="Comma [0] 2 3 2 7 2" xfId="10541" xr:uid="{C8A5B90B-3DD7-4E3A-ACAB-0F5DFB68DDFD}"/>
    <cellStyle name="Comma [0] 2 3 2 8" xfId="2960" xr:uid="{0B2D320F-184E-42BE-8AF9-A2462B36B33D}"/>
    <cellStyle name="Comma [0] 2 3 3" xfId="609" xr:uid="{00000000-0005-0000-0000-000061020000}"/>
    <cellStyle name="Comma [0] 2 3 3 2" xfId="3946" xr:uid="{B91D4F29-F438-4C76-8A0A-C75CC0323A69}"/>
    <cellStyle name="Comma [0] 2 3 3 2 2" xfId="10549" xr:uid="{502B5D1D-3B19-4700-AD52-3118B1867BA5}"/>
    <cellStyle name="Comma [0] 2 3 3 3" xfId="2969" xr:uid="{B9C92E03-437C-45C5-AA2A-31E8EB66138A}"/>
    <cellStyle name="Comma [0] 2 3 4" xfId="610" xr:uid="{00000000-0005-0000-0000-000062020000}"/>
    <cellStyle name="Comma [0] 2 3 4 2" xfId="3947" xr:uid="{A185BCF5-7ECC-4D2D-8FC1-CD3715A07831}"/>
    <cellStyle name="Comma [0] 2 3 4 2 2" xfId="10550" xr:uid="{CDCBEE63-DC4C-4761-970E-09E4C9B7B48E}"/>
    <cellStyle name="Comma [0] 2 3 4 3" xfId="2970" xr:uid="{F364B6E6-A547-45E0-9B22-794248D8DC81}"/>
    <cellStyle name="Comma [0] 2 3 5" xfId="611" xr:uid="{00000000-0005-0000-0000-000063020000}"/>
    <cellStyle name="Comma [0] 2 3 5 2" xfId="3948" xr:uid="{DF23F308-B98C-4B0A-9693-A49736B1432E}"/>
    <cellStyle name="Comma [0] 2 3 5 2 2" xfId="10551" xr:uid="{8C10FCF3-FF89-4FE1-861E-441590A7A239}"/>
    <cellStyle name="Comma [0] 2 3 5 3" xfId="2971" xr:uid="{677012CB-B004-4AA1-A814-B0B4FD2607CC}"/>
    <cellStyle name="Comma [0] 2 3 6" xfId="612" xr:uid="{00000000-0005-0000-0000-000064020000}"/>
    <cellStyle name="Comma [0] 2 3 6 2" xfId="3949" xr:uid="{5F7076F8-6EB9-4E71-8ADA-C708EFFD15FA}"/>
    <cellStyle name="Comma [0] 2 3 6 2 2" xfId="10552" xr:uid="{2F6D6EAE-49DA-411B-8059-3B9A7F888811}"/>
    <cellStyle name="Comma [0] 2 3 6 3" xfId="4489" xr:uid="{82BCBDE4-2A65-4E3C-B9F9-D89DBAC78FDE}"/>
    <cellStyle name="Comma [0] 2 3 6 3 2" xfId="10974" xr:uid="{111E6095-5AF1-4D89-B2AC-F413A46CA271}"/>
    <cellStyle name="Comma [0] 2 3 6 4" xfId="2972" xr:uid="{58979780-1053-430D-980D-3420C1EBB345}"/>
    <cellStyle name="Comma [0] 2 3 7" xfId="613" xr:uid="{00000000-0005-0000-0000-000065020000}"/>
    <cellStyle name="Comma [0] 2 3 7 2" xfId="4490" xr:uid="{02ABB111-5382-4106-8AB8-14FBE3B82F70}"/>
    <cellStyle name="Comma [0] 2 3 7 2 2" xfId="10975" xr:uid="{B3DF9BBE-C333-4222-8C2F-88E728E64C56}"/>
    <cellStyle name="Comma [0] 2 3 7 3" xfId="2973" xr:uid="{FA195AD2-2C0B-455C-A82C-07523696FC1B}"/>
    <cellStyle name="Comma [0] 2 3 8" xfId="614" xr:uid="{00000000-0005-0000-0000-000066020000}"/>
    <cellStyle name="Comma [0] 2 3 8 2" xfId="4491" xr:uid="{10A0167D-414E-485C-86B1-95FB3D2A8AA0}"/>
    <cellStyle name="Comma [0] 2 3 8 2 2" xfId="10976" xr:uid="{700DACDB-3485-4C8E-9100-DE8A6D16F860}"/>
    <cellStyle name="Comma [0] 2 3 8 3" xfId="2974" xr:uid="{3931689D-C8CE-4CE8-9CB5-A024ED243B63}"/>
    <cellStyle name="Comma [0] 2 3 9" xfId="3937" xr:uid="{4D9A14FB-B574-498C-95D0-907C0FF86EE0}"/>
    <cellStyle name="Comma [0] 2 3 9 2" xfId="10540" xr:uid="{C81B9476-9C2D-4A9F-9236-C08C6EE603D9}"/>
    <cellStyle name="Comma [0] 2 4" xfId="615" xr:uid="{00000000-0005-0000-0000-000067020000}"/>
    <cellStyle name="Comma [0] 2 4 2" xfId="616" xr:uid="{00000000-0005-0000-0000-000068020000}"/>
    <cellStyle name="Comma [0] 2 4 2 2" xfId="3950" xr:uid="{00693383-B119-478D-8275-4E0F5BD9201A}"/>
    <cellStyle name="Comma [0] 2 4 2 2 2" xfId="10553" xr:uid="{9E14BFB4-3243-4743-BB8B-2289D1864DBF}"/>
    <cellStyle name="Comma [0] 2 4 2 3" xfId="2975" xr:uid="{4A66E28C-AC74-40EA-A8A4-5E019F024FE9}"/>
    <cellStyle name="Comma [0] 2 4 3" xfId="617" xr:uid="{00000000-0005-0000-0000-000069020000}"/>
    <cellStyle name="Comma [0] 2 4 3 2" xfId="3951" xr:uid="{2731D00D-6C56-4322-8A13-00104AB53383}"/>
    <cellStyle name="Comma [0] 2 4 3 2 2" xfId="10554" xr:uid="{10E6F859-EDA2-4FAC-A8B9-81437DE7D95F}"/>
    <cellStyle name="Comma [0] 2 4 3 3" xfId="2976" xr:uid="{50448D0D-8E38-490D-814F-20FF3D827847}"/>
    <cellStyle name="Comma [0] 2 4 4" xfId="618" xr:uid="{00000000-0005-0000-0000-00006A020000}"/>
    <cellStyle name="Comma [0] 2 4 4 2" xfId="3952" xr:uid="{00D9AD19-2861-4EF7-8DBA-917F3C7FBA91}"/>
    <cellStyle name="Comma [0] 2 4 4 2 2" xfId="10555" xr:uid="{7C36726E-5253-4AF7-B6D6-4669D00FEF8C}"/>
    <cellStyle name="Comma [0] 2 4 4 3" xfId="2977" xr:uid="{061D82DC-1530-4417-BBE6-FB1C8A892978}"/>
    <cellStyle name="Comma [0] 2 4 5" xfId="619" xr:uid="{00000000-0005-0000-0000-00006B020000}"/>
    <cellStyle name="Comma [0] 2 4 5 2" xfId="620" xr:uid="{00000000-0005-0000-0000-00006C020000}"/>
    <cellStyle name="Comma [0] 2 4 5 2 2" xfId="4492" xr:uid="{F81FD4B9-7B72-438F-AC7C-EDA1E80CBB15}"/>
    <cellStyle name="Comma [0] 2 4 5 2 2 2" xfId="10977" xr:uid="{A514907B-2E0B-4589-A468-9E8894089310}"/>
    <cellStyle name="Comma [0] 2 4 5 2 3" xfId="2979" xr:uid="{476E6CE5-42B3-4B61-B900-B2A824A429AF}"/>
    <cellStyle name="Comma [0] 2 4 5 3" xfId="3953" xr:uid="{39C2E019-711D-4A7F-A09E-E637A4CA439B}"/>
    <cellStyle name="Comma [0] 2 4 5 3 2" xfId="10556" xr:uid="{35A41B59-BC89-438A-9C63-0F0D404B3493}"/>
    <cellStyle name="Comma [0] 2 4 5 4" xfId="2978" xr:uid="{D12B8113-C0C3-4511-8B1A-631CE54CEABA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3955" xr:uid="{88900EA7-5B6D-46A6-BE12-D92F7FB903BF}"/>
    <cellStyle name="Comma [0] 2 5 2 2 2" xfId="10558" xr:uid="{DBCB601D-B41A-432C-97C0-08AA0BC965B2}"/>
    <cellStyle name="Comma [0] 2 5 2 3" xfId="2981" xr:uid="{2072650E-451E-4061-BE99-2FB8017A8826}"/>
    <cellStyle name="Comma [0] 2 5 3" xfId="624" xr:uid="{00000000-0005-0000-0000-000070020000}"/>
    <cellStyle name="Comma [0] 2 5 3 2" xfId="3956" xr:uid="{280480B1-DBCD-4429-AA38-A809E3695CA3}"/>
    <cellStyle name="Comma [0] 2 5 3 2 2" xfId="10559" xr:uid="{D773F2CA-F57F-489E-94F7-7842571B84DB}"/>
    <cellStyle name="Comma [0] 2 5 3 3" xfId="2982" xr:uid="{046B6296-A29D-42BF-8715-5F33F74CA375}"/>
    <cellStyle name="Comma [0] 2 5 4" xfId="625" xr:uid="{00000000-0005-0000-0000-000071020000}"/>
    <cellStyle name="Comma [0] 2 5 4 2" xfId="3957" xr:uid="{594CDF61-8262-42EB-97B6-BE63AF3B74FD}"/>
    <cellStyle name="Comma [0] 2 5 4 2 2" xfId="10560" xr:uid="{CC725565-7847-402F-9CFE-C3A0C9AFC637}"/>
    <cellStyle name="Comma [0] 2 5 4 3" xfId="2983" xr:uid="{3337A6D4-8C70-401F-AEBE-073F22A4D9D5}"/>
    <cellStyle name="Comma [0] 2 5 5" xfId="3954" xr:uid="{D130F0EC-4B52-4966-942C-A9CF3EB92A3C}"/>
    <cellStyle name="Comma [0] 2 5 5 2" xfId="10557" xr:uid="{29BC884E-B014-4C2F-875A-A40ED09FD5D9}"/>
    <cellStyle name="Comma [0] 2 5 6" xfId="2980" xr:uid="{567D258E-DE09-4DDC-BB5E-A8FF752C5634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3963" xr:uid="{8A263836-F253-463A-9137-1F48E0CE9FE5}"/>
    <cellStyle name="Comma [0] 2 6 2 2 2 2 2 2 2" xfId="10566" xr:uid="{AD810B18-6374-4E82-9FE6-317E4ECA9BBD}"/>
    <cellStyle name="Comma [0] 2 6 2 2 2 2 2 3" xfId="2989" xr:uid="{62528083-9D70-405C-A833-C077359C567C}"/>
    <cellStyle name="Comma [0] 2 6 2 2 2 2 3" xfId="632" xr:uid="{00000000-0005-0000-0000-000078020000}"/>
    <cellStyle name="Comma [0] 2 6 2 2 2 2 3 2" xfId="3964" xr:uid="{351DB012-7781-40AA-AF34-C7FA4B9C9EB3}"/>
    <cellStyle name="Comma [0] 2 6 2 2 2 2 3 2 2" xfId="10567" xr:uid="{A5485171-727E-4759-8A5B-6B03C2668031}"/>
    <cellStyle name="Comma [0] 2 6 2 2 2 2 3 3" xfId="2990" xr:uid="{3D1DEB9E-0CDE-4FB1-BA15-C5AEEFF065A4}"/>
    <cellStyle name="Comma [0] 2 6 2 2 2 2 4" xfId="633" xr:uid="{00000000-0005-0000-0000-000079020000}"/>
    <cellStyle name="Comma [0] 2 6 2 2 2 2 4 2" xfId="3965" xr:uid="{EF885083-1374-40D1-AA19-B39955B05BB4}"/>
    <cellStyle name="Comma [0] 2 6 2 2 2 2 4 2 2" xfId="10568" xr:uid="{3D573306-FF9C-4C82-B049-4C386D352488}"/>
    <cellStyle name="Comma [0] 2 6 2 2 2 2 4 3" xfId="2991" xr:uid="{7080EF47-9B55-4580-9258-5709A21D99D0}"/>
    <cellStyle name="Comma [0] 2 6 2 2 2 2 5" xfId="634" xr:uid="{00000000-0005-0000-0000-00007A020000}"/>
    <cellStyle name="Comma [0] 2 6 2 2 2 2 5 2" xfId="3966" xr:uid="{C77D60A5-8BFC-4A33-8E24-65CDE0639B74}"/>
    <cellStyle name="Comma [0] 2 6 2 2 2 2 5 2 2" xfId="10569" xr:uid="{890751E7-5888-4DD9-AEA3-5794F8C77B7D}"/>
    <cellStyle name="Comma [0] 2 6 2 2 2 2 5 3" xfId="2992" xr:uid="{ADB8BB05-20BD-4BCC-BB76-D1A9C2BBC527}"/>
    <cellStyle name="Comma [0] 2 6 2 2 2 2 6" xfId="3962" xr:uid="{ADF59454-0F0F-4AF0-BE65-13F07AF0CDC3}"/>
    <cellStyle name="Comma [0] 2 6 2 2 2 2 6 2" xfId="10565" xr:uid="{33664331-5C6C-4726-81CC-48481AC02F4F}"/>
    <cellStyle name="Comma [0] 2 6 2 2 2 2 7" xfId="2988" xr:uid="{C3DE7697-B23C-4B1A-8DBC-3C5E0BD08B87}"/>
    <cellStyle name="Comma [0] 2 6 2 2 2 3" xfId="635" xr:uid="{00000000-0005-0000-0000-00007B020000}"/>
    <cellStyle name="Comma [0] 2 6 2 2 2 3 2" xfId="3967" xr:uid="{A059898E-F6C2-4770-9306-EDD3F1673554}"/>
    <cellStyle name="Comma [0] 2 6 2 2 2 3 2 2" xfId="10570" xr:uid="{C0FF906C-6C90-4E44-9CD2-67FE2E2BA36D}"/>
    <cellStyle name="Comma [0] 2 6 2 2 2 3 3" xfId="2993" xr:uid="{B267BABB-77C5-4F8A-90D5-DEF8B087D2E1}"/>
    <cellStyle name="Comma [0] 2 6 2 2 2 4" xfId="636" xr:uid="{00000000-0005-0000-0000-00007C020000}"/>
    <cellStyle name="Comma [0] 2 6 2 2 2 4 2" xfId="3968" xr:uid="{8BA19305-DFE8-4825-AD14-EE29A1C131EB}"/>
    <cellStyle name="Comma [0] 2 6 2 2 2 4 2 2" xfId="10571" xr:uid="{101F4531-84A8-4932-95CD-9552C374F91E}"/>
    <cellStyle name="Comma [0] 2 6 2 2 2 4 3" xfId="2994" xr:uid="{9C12A3BE-4A5A-4D5B-BAD5-2272BD02E738}"/>
    <cellStyle name="Comma [0] 2 6 2 2 2 5" xfId="637" xr:uid="{00000000-0005-0000-0000-00007D020000}"/>
    <cellStyle name="Comma [0] 2 6 2 2 2 5 2" xfId="3969" xr:uid="{8D46B706-F565-4705-AB53-93B4E896D4EF}"/>
    <cellStyle name="Comma [0] 2 6 2 2 2 5 2 2" xfId="10572" xr:uid="{A3AC937C-0B55-485A-9519-BC3B1AD68BA4}"/>
    <cellStyle name="Comma [0] 2 6 2 2 2 5 3" xfId="2995" xr:uid="{BBF5F9AD-8158-4EE7-A70F-DD1611811934}"/>
    <cellStyle name="Comma [0] 2 6 2 2 2 6" xfId="3961" xr:uid="{92D3673B-04A3-4174-9F91-6609D675DBBD}"/>
    <cellStyle name="Comma [0] 2 6 2 2 2 6 2" xfId="10564" xr:uid="{9FAEDFBF-1981-403A-86F0-18D082081AE6}"/>
    <cellStyle name="Comma [0] 2 6 2 2 2 7" xfId="2987" xr:uid="{DBD859DA-2FBB-421B-B522-379E6BF3E2C0}"/>
    <cellStyle name="Comma [0] 2 6 2 2 3" xfId="638" xr:uid="{00000000-0005-0000-0000-00007E020000}"/>
    <cellStyle name="Comma [0] 2 6 2 2 3 2" xfId="3970" xr:uid="{C64B5989-0EB6-47B6-8CAE-00D1480EAB11}"/>
    <cellStyle name="Comma [0] 2 6 2 2 3 2 2" xfId="10573" xr:uid="{F1540F31-A1B4-4563-AED8-6892397BE13F}"/>
    <cellStyle name="Comma [0] 2 6 2 2 3 3" xfId="2996" xr:uid="{6CFB9B18-CF8A-4B12-A6FF-7B60805D7076}"/>
    <cellStyle name="Comma [0] 2 6 2 2 4" xfId="639" xr:uid="{00000000-0005-0000-0000-00007F020000}"/>
    <cellStyle name="Comma [0] 2 6 2 2 4 2" xfId="3971" xr:uid="{D33627AF-96D0-4ED6-A919-5C11F92C8274}"/>
    <cellStyle name="Comma [0] 2 6 2 2 4 2 2" xfId="10574" xr:uid="{0190C8FA-FAF7-4521-8395-BC82B43308D8}"/>
    <cellStyle name="Comma [0] 2 6 2 2 4 3" xfId="2997" xr:uid="{CFC9703A-107F-44D1-A451-FB5E2E98C78C}"/>
    <cellStyle name="Comma [0] 2 6 2 2 5" xfId="640" xr:uid="{00000000-0005-0000-0000-000080020000}"/>
    <cellStyle name="Comma [0] 2 6 2 2 5 2" xfId="3972" xr:uid="{C92E63DB-71EF-489D-BE1E-7484108E296C}"/>
    <cellStyle name="Comma [0] 2 6 2 2 5 2 2" xfId="10575" xr:uid="{723DA469-95F7-4033-A513-07B2DF81E2EA}"/>
    <cellStyle name="Comma [0] 2 6 2 2 5 3" xfId="2998" xr:uid="{E6BA2705-77AA-4CA6-BBBE-C714042E8500}"/>
    <cellStyle name="Comma [0] 2 6 2 2 6" xfId="3960" xr:uid="{BECBC122-36CE-42EE-9E28-68A9DF210100}"/>
    <cellStyle name="Comma [0] 2 6 2 2 6 2" xfId="10563" xr:uid="{6734B92C-C82A-40B2-A907-53058AAF82C5}"/>
    <cellStyle name="Comma [0] 2 6 2 2 7" xfId="2986" xr:uid="{7A2D1547-DD1F-4F04-86BD-FC8406351B8D}"/>
    <cellStyle name="Comma [0] 2 6 2 3" xfId="641" xr:uid="{00000000-0005-0000-0000-000081020000}"/>
    <cellStyle name="Comma [0] 2 6 2 3 2" xfId="3973" xr:uid="{951D5E69-510E-4F2A-AB49-539F8844135A}"/>
    <cellStyle name="Comma [0] 2 6 2 3 2 2" xfId="10576" xr:uid="{6FA8B669-7C65-40CF-BA93-CC01FD814838}"/>
    <cellStyle name="Comma [0] 2 6 2 3 3" xfId="2999" xr:uid="{61382C29-9EC3-4DC9-ABA9-475D59C82BC9}"/>
    <cellStyle name="Comma [0] 2 6 2 4" xfId="642" xr:uid="{00000000-0005-0000-0000-000082020000}"/>
    <cellStyle name="Comma [0] 2 6 2 4 2" xfId="3974" xr:uid="{5A3F9B01-7D13-4DF9-B3D8-C0F2C8951FDD}"/>
    <cellStyle name="Comma [0] 2 6 2 4 2 2" xfId="10577" xr:uid="{4E334609-7D37-465C-9461-7269C937F2C2}"/>
    <cellStyle name="Comma [0] 2 6 2 4 3" xfId="3000" xr:uid="{97F84D46-08C9-4581-9AA8-D74603B019D4}"/>
    <cellStyle name="Comma [0] 2 6 2 5" xfId="643" xr:uid="{00000000-0005-0000-0000-000083020000}"/>
    <cellStyle name="Comma [0] 2 6 2 5 2" xfId="3975" xr:uid="{49E0A862-4252-4395-92C1-697720EAF130}"/>
    <cellStyle name="Comma [0] 2 6 2 5 2 2" xfId="10578" xr:uid="{8B7C8B7A-7C02-42ED-AE68-07A674E440E2}"/>
    <cellStyle name="Comma [0] 2 6 2 5 3" xfId="3001" xr:uid="{58BCB56D-A476-41A4-943E-6F1B175C61F2}"/>
    <cellStyle name="Comma [0] 2 6 2 6" xfId="3959" xr:uid="{C9E7CE2C-A64B-4684-BC31-B8EC22A9CFF9}"/>
    <cellStyle name="Comma [0] 2 6 2 6 2" xfId="10562" xr:uid="{D63B777B-1C5C-4845-8250-EB40079B576D}"/>
    <cellStyle name="Comma [0] 2 6 2 7" xfId="2985" xr:uid="{88B74432-8536-4E0C-86EF-67089032872C}"/>
    <cellStyle name="Comma [0] 2 6 3" xfId="644" xr:uid="{00000000-0005-0000-0000-000084020000}"/>
    <cellStyle name="Comma [0] 2 6 3 2" xfId="3976" xr:uid="{63EB9E16-DDF1-4321-BC40-5CEC289DAA08}"/>
    <cellStyle name="Comma [0] 2 6 3 2 2" xfId="10579" xr:uid="{D53611EB-ED01-400E-A0DC-194DF43969F8}"/>
    <cellStyle name="Comma [0] 2 6 3 3" xfId="3002" xr:uid="{C23AFD85-825E-4162-A37C-E813FDC19301}"/>
    <cellStyle name="Comma [0] 2 6 4" xfId="645" xr:uid="{00000000-0005-0000-0000-000085020000}"/>
    <cellStyle name="Comma [0] 2 6 4 2" xfId="3977" xr:uid="{24198C6E-1EF9-4E61-92D3-0E297B35F9D2}"/>
    <cellStyle name="Comma [0] 2 6 4 2 2" xfId="10580" xr:uid="{FEDEB0C1-C266-482D-B4F5-DB7DDC989735}"/>
    <cellStyle name="Comma [0] 2 6 4 3" xfId="3003" xr:uid="{1CD3D33C-AEED-4691-BA38-9F51D385AFE4}"/>
    <cellStyle name="Comma [0] 2 6 5" xfId="646" xr:uid="{00000000-0005-0000-0000-000086020000}"/>
    <cellStyle name="Comma [0] 2 6 5 2" xfId="3978" xr:uid="{AE566BDD-F560-406F-B593-3E4547E4AD8A}"/>
    <cellStyle name="Comma [0] 2 6 5 2 2" xfId="10581" xr:uid="{8EF90E21-43F3-42F3-9760-B2A36E442C57}"/>
    <cellStyle name="Comma [0] 2 6 5 3" xfId="3004" xr:uid="{AD51A3F0-EB4D-4F90-97A0-ECFFF4D11B07}"/>
    <cellStyle name="Comma [0] 2 6 6" xfId="3958" xr:uid="{C6A11E7D-2B16-41B3-AEC0-2342841B2D1E}"/>
    <cellStyle name="Comma [0] 2 6 6 2" xfId="10561" xr:uid="{405E9EB7-CB09-4E1A-B9FA-A16E94015E73}"/>
    <cellStyle name="Comma [0] 2 6 7" xfId="2984" xr:uid="{C5FED153-256C-4DAF-9475-DC3309B6F060}"/>
    <cellStyle name="Comma [0] 2 7" xfId="647" xr:uid="{00000000-0005-0000-0000-000087020000}"/>
    <cellStyle name="Comma [0] 2 7 2" xfId="648" xr:uid="{00000000-0005-0000-0000-000088020000}"/>
    <cellStyle name="Comma [0] 2 7 2 2" xfId="4493" xr:uid="{4F42C7DF-E903-46DA-B5B5-B232764511E6}"/>
    <cellStyle name="Comma [0] 2 7 2 2 2" xfId="10978" xr:uid="{CA945777-E535-45CC-A371-CC50A507D543}"/>
    <cellStyle name="Comma [0] 2 7 2 3" xfId="3006" xr:uid="{710EB07A-82DF-4BE5-AF40-C641A112ADD0}"/>
    <cellStyle name="Comma [0] 2 7 3" xfId="3979" xr:uid="{8A96E1AE-CFFB-4AFF-8279-051F7E8EBC45}"/>
    <cellStyle name="Comma [0] 2 7 3 2" xfId="10582" xr:uid="{CC91E787-F358-48D4-BFDE-BED598AFBF79}"/>
    <cellStyle name="Comma [0] 2 7 4" xfId="3005" xr:uid="{E9FB2353-AEE7-4C3F-8B85-B983DC5F3821}"/>
    <cellStyle name="Comma [0] 2 8" xfId="649" xr:uid="{00000000-0005-0000-0000-000089020000}"/>
    <cellStyle name="Comma [0] 2 8 2" xfId="3980" xr:uid="{A06EE43E-581B-4E0C-9242-8BBE13E55F0D}"/>
    <cellStyle name="Comma [0] 2 8 2 2" xfId="10583" xr:uid="{476B4DAD-16FB-41BA-9010-8A981D40E4FB}"/>
    <cellStyle name="Comma [0] 2 8 3" xfId="3007" xr:uid="{9DED8BAE-517E-4E65-B310-304C84CABB91}"/>
    <cellStyle name="Comma [0] 2 9" xfId="650" xr:uid="{00000000-0005-0000-0000-00008A020000}"/>
    <cellStyle name="Comma [0] 2 9 2" xfId="3981" xr:uid="{3D3D9F04-E162-44A3-B32D-A5FF2A630D53}"/>
    <cellStyle name="Comma [0] 2 9 2 2" xfId="10584" xr:uid="{16AAB54E-DD8B-469C-AB38-174FD9E91066}"/>
    <cellStyle name="Comma [0] 2 9 3" xfId="3008" xr:uid="{58278F35-FDB4-459E-9BF2-3ED16578E1C9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982" xr:uid="{9F91184B-B5A6-4154-8C3D-03FFB41278ED}"/>
    <cellStyle name="Comma [0] 22 2 2" xfId="10585" xr:uid="{0C6B1681-8B22-4CF5-9F83-FD00BDFD8AE8}"/>
    <cellStyle name="Comma [0] 22 3" xfId="4494" xr:uid="{06AC8E7C-D71F-46FA-ADAE-0FE4E3276DD1}"/>
    <cellStyle name="Comma [0] 22 3 2" xfId="10979" xr:uid="{E725844D-530C-4AE0-8A47-484B85CD7054}"/>
    <cellStyle name="Comma [0] 22 4" xfId="3009" xr:uid="{1812DA10-0530-4723-AEE6-22B5B4026952}"/>
    <cellStyle name="Comma [0] 23" xfId="656" xr:uid="{00000000-0005-0000-0000-000090020000}"/>
    <cellStyle name="Comma [0] 23 2" xfId="3983" xr:uid="{62584345-AC42-454E-9D36-A9D0C501F881}"/>
    <cellStyle name="Comma [0] 23 2 2" xfId="10586" xr:uid="{0B8DB03F-F016-4985-8AF4-D7F7B9B15DF5}"/>
    <cellStyle name="Comma [0] 23 3" xfId="4495" xr:uid="{C9907CC8-36E0-4F46-B601-945911914E72}"/>
    <cellStyle name="Comma [0] 23 3 2" xfId="10980" xr:uid="{CDD7E96A-C1CC-49DE-8CC4-31DE2D6C50C6}"/>
    <cellStyle name="Comma [0] 23 4" xfId="3010" xr:uid="{977122F7-AF33-4374-9A64-55020CCE90F6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496" xr:uid="{F1D33598-711F-40DF-BFBE-5735FA73DE6A}"/>
    <cellStyle name="Comma [0] 24 2 2 2 2" xfId="10981" xr:uid="{7E01F3CF-6A18-43C0-B2C7-3A32EBC0189C}"/>
    <cellStyle name="Comma [0] 24 2 2 3" xfId="3013" xr:uid="{C48D482E-A70A-43FA-84CD-2D7751FB2C4F}"/>
    <cellStyle name="Comma [0] 24 2 3" xfId="3985" xr:uid="{C79C8346-BB52-461E-B813-7A652D4ED64B}"/>
    <cellStyle name="Comma [0] 24 2 3 2" xfId="10588" xr:uid="{413EB642-093D-4F0D-9763-DBD713F6A5B1}"/>
    <cellStyle name="Comma [0] 24 2 4" xfId="3012" xr:uid="{5B0ABC11-77C4-488A-BDCF-E743D09BEEB2}"/>
    <cellStyle name="Comma [0] 24 3" xfId="660" xr:uid="{00000000-0005-0000-0000-000094020000}"/>
    <cellStyle name="Comma [0] 24 3 2" xfId="4497" xr:uid="{E4E1171A-2969-445C-A7C8-FD01EA660B57}"/>
    <cellStyle name="Comma [0] 24 3 2 2" xfId="10982" xr:uid="{256F4E12-7F32-4FA5-ACB4-F53D97596A44}"/>
    <cellStyle name="Comma [0] 24 3 3" xfId="3014" xr:uid="{63066EA3-9155-4CCF-BFE7-AA26A4EC45DD}"/>
    <cellStyle name="Comma [0] 24 4" xfId="3984" xr:uid="{7680616D-0618-44F4-BA85-0B416D7B9B33}"/>
    <cellStyle name="Comma [0] 24 4 2" xfId="10587" xr:uid="{360CE662-860D-43E5-9C7C-29B9D39B9CDA}"/>
    <cellStyle name="Comma [0] 24 5" xfId="3011" xr:uid="{005D09C2-E3A1-4B55-A2BA-C2397FABAB51}"/>
    <cellStyle name="Comma [0] 25" xfId="661" xr:uid="{00000000-0005-0000-0000-000095020000}"/>
    <cellStyle name="Comma [0] 25 2" xfId="3986" xr:uid="{DDB2278A-872D-44D6-A884-D6FC2E36ED16}"/>
    <cellStyle name="Comma [0] 25 2 2" xfId="10589" xr:uid="{CE2C8341-B38B-4DF0-8C55-47AA636D9F72}"/>
    <cellStyle name="Comma [0] 25 3" xfId="4498" xr:uid="{2D525395-CE33-4DE3-B2D3-FFCB1DBA0F15}"/>
    <cellStyle name="Comma [0] 25 3 2" xfId="10983" xr:uid="{199332E9-0410-4355-AE53-318567E8A11A}"/>
    <cellStyle name="Comma [0] 25 4" xfId="3015" xr:uid="{41C473EC-AADA-48D4-BFC1-7BE37C8BEBDD}"/>
    <cellStyle name="Comma [0] 26" xfId="662" xr:uid="{00000000-0005-0000-0000-000096020000}"/>
    <cellStyle name="Comma [0] 26 2" xfId="4499" xr:uid="{56D8E097-7F86-41C8-9543-0EC0769B135F}"/>
    <cellStyle name="Comma [0] 26 2 2" xfId="10984" xr:uid="{6F7A3808-A1AB-4ED4-96D1-F11E9FA4527A}"/>
    <cellStyle name="Comma [0] 26 3" xfId="3016" xr:uid="{87709D78-7CBE-4308-9768-C2B8F404DB49}"/>
    <cellStyle name="Comma [0] 27" xfId="663" xr:uid="{00000000-0005-0000-0000-000097020000}"/>
    <cellStyle name="Comma [0] 27 2" xfId="664" xr:uid="{00000000-0005-0000-0000-000098020000}"/>
    <cellStyle name="Comma [0] 27 2 2" xfId="4500" xr:uid="{61EE1BF5-BC39-48CA-9838-EB7E30679248}"/>
    <cellStyle name="Comma [0] 27 2 2 2" xfId="10985" xr:uid="{E4BE376B-E990-4179-8397-750663BD62EE}"/>
    <cellStyle name="Comma [0] 27 2 3" xfId="3018" xr:uid="{32325F7D-53E1-4AA1-9F9A-C35C550ACC46}"/>
    <cellStyle name="Comma [0] 27 3" xfId="3987" xr:uid="{E42C31E5-381B-4B33-BDF6-F65D48E185DF}"/>
    <cellStyle name="Comma [0] 27 3 2" xfId="10590" xr:uid="{7CC08579-E5EA-4FA7-ACC6-D2CD98895541}"/>
    <cellStyle name="Comma [0] 27 4" xfId="3017" xr:uid="{FA48A344-D20E-44FE-9F96-6ED341046052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989" xr:uid="{ED200307-D405-482B-9B11-33F7B492AD8F}"/>
    <cellStyle name="Comma [0] 3 2 2 2 2" xfId="10592" xr:uid="{07628ED4-6B11-4A40-B52C-DFDF81A0DBE0}"/>
    <cellStyle name="Comma [0] 3 2 2 3" xfId="3021" xr:uid="{27A51463-4010-4649-9214-21D1F3A1FE02}"/>
    <cellStyle name="Comma [0] 3 2 3" xfId="668" xr:uid="{00000000-0005-0000-0000-00009C020000}"/>
    <cellStyle name="Comma [0] 3 2 3 2" xfId="4501" xr:uid="{65BD2AA6-2A00-40D4-92C6-D0D647F3C60D}"/>
    <cellStyle name="Comma [0] 3 2 3 2 2" xfId="10986" xr:uid="{7DBDC762-B257-43AF-AA98-905A50E92413}"/>
    <cellStyle name="Comma [0] 3 2 3 3" xfId="3022" xr:uid="{9E08F2EB-B923-434D-8762-BFD2E810B32D}"/>
    <cellStyle name="Comma [0] 3 2 4" xfId="3988" xr:uid="{392522CD-B5DC-446E-B647-9B850E8A3A61}"/>
    <cellStyle name="Comma [0] 3 2 4 2" xfId="10591" xr:uid="{31A62F3F-B8CD-40D2-9AFD-7B2A65B11458}"/>
    <cellStyle name="Comma [0] 3 2 5" xfId="3020" xr:uid="{AD5BA773-5D72-47A1-908D-C14D07E4EEAE}"/>
    <cellStyle name="Comma [0] 3 3" xfId="669" xr:uid="{00000000-0005-0000-0000-00009D020000}"/>
    <cellStyle name="Comma [0] 3 3 2" xfId="4502" xr:uid="{57D35928-3B56-4745-BB85-822C2ED130A0}"/>
    <cellStyle name="Comma [0] 3 3 2 2" xfId="10987" xr:uid="{231399D9-EB65-49CA-BD9F-189F875CE78A}"/>
    <cellStyle name="Comma [0] 3 3 3" xfId="3023" xr:uid="{9CBBD381-3D93-4718-9F0B-3AB33AD4CBAF}"/>
    <cellStyle name="Comma [0] 3 4" xfId="3695" xr:uid="{59545F24-4284-4791-A507-05A8EFA42030}"/>
    <cellStyle name="Comma [0] 3 4 2" xfId="10502" xr:uid="{B33F285F-38BA-4E53-9762-EB5B32E942CA}"/>
    <cellStyle name="Comma [0] 3 5" xfId="3019" xr:uid="{6B08DAF4-4EDF-4950-931B-1ADAF7F2F453}"/>
    <cellStyle name="Comma [0] 32" xfId="670" xr:uid="{00000000-0005-0000-0000-00009E020000}"/>
    <cellStyle name="Comma [0] 32 2" xfId="671" xr:uid="{00000000-0005-0000-0000-00009F020000}"/>
    <cellStyle name="Comma [0] 32 2 2" xfId="4503" xr:uid="{DC6046EC-283A-4A3A-81CE-8EB45AC77AC6}"/>
    <cellStyle name="Comma [0] 32 2 2 2" xfId="10988" xr:uid="{2B992307-1D25-46A0-B760-090833DE2FB6}"/>
    <cellStyle name="Comma [0] 32 2 3" xfId="3025" xr:uid="{387DC65F-1B2D-41C5-8127-74D588093EBB}"/>
    <cellStyle name="Comma [0] 32 3" xfId="3990" xr:uid="{B23D0F3E-954A-486D-B19C-871CF7EF8D0F}"/>
    <cellStyle name="Comma [0] 32 3 2" xfId="10593" xr:uid="{590B499C-0CEA-44D9-999D-BA4B898A1E12}"/>
    <cellStyle name="Comma [0] 32 4" xfId="3024" xr:uid="{35E62713-9B70-47DF-BCA8-C9EFAA87A842}"/>
    <cellStyle name="Comma [0] 35" xfId="672" xr:uid="{00000000-0005-0000-0000-0000A0020000}"/>
    <cellStyle name="Comma [0] 35 2" xfId="3991" xr:uid="{34CA6DBA-4E75-4EC2-BF3F-0DEB25A230B7}"/>
    <cellStyle name="Comma [0] 35 2 2" xfId="10594" xr:uid="{846EC117-7697-49C8-B37E-1DC04F073131}"/>
    <cellStyle name="Comma [0] 35 3" xfId="3026" xr:uid="{A895768E-6BF2-4623-A6FE-431AF55ADA4C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504" xr:uid="{4C2D2806-04AE-4A56-A89F-ECC38964016F}"/>
    <cellStyle name="Comma [0] 4 2 2 2 2" xfId="10989" xr:uid="{8AF5FFC8-FA99-4558-956F-BF86ED4DC983}"/>
    <cellStyle name="Comma [0] 4 2 2 3" xfId="3029" xr:uid="{7A78FBFA-836D-40F2-87F4-809856E58E93}"/>
    <cellStyle name="Comma [0] 4 2 3" xfId="3993" xr:uid="{94D2C896-8279-4284-89CA-9BE163018AB7}"/>
    <cellStyle name="Comma [0] 4 2 3 2" xfId="10596" xr:uid="{79DDEF75-DFEB-436A-B59C-0F18BA1AF339}"/>
    <cellStyle name="Comma [0] 4 2 4" xfId="3028" xr:uid="{B3627E89-3801-484E-AD26-4B390601A6B1}"/>
    <cellStyle name="Comma [0] 4 3" xfId="676" xr:uid="{00000000-0005-0000-0000-0000A4020000}"/>
    <cellStyle name="Comma [0] 4 3 2" xfId="677" xr:uid="{00000000-0005-0000-0000-0000A5020000}"/>
    <cellStyle name="Comma [0] 4 3 2 2" xfId="4505" xr:uid="{F31ACBFC-6DFB-49BE-94B1-CF3B396C0345}"/>
    <cellStyle name="Comma [0] 4 3 2 2 2" xfId="10990" xr:uid="{69153164-6364-44C4-BBA0-3EE56A12F3A0}"/>
    <cellStyle name="Comma [0] 4 3 2 3" xfId="3031" xr:uid="{CEC0DF27-A430-49C3-9A01-1316604C1249}"/>
    <cellStyle name="Comma [0] 4 3 3" xfId="3994" xr:uid="{615A352D-212E-4DD0-B737-ECB48949DBFB}"/>
    <cellStyle name="Comma [0] 4 3 3 2" xfId="10597" xr:uid="{206CE46A-59A2-4900-A236-2E8A2044D90D}"/>
    <cellStyle name="Comma [0] 4 3 4" xfId="3030" xr:uid="{F03FB385-5229-4C9B-B752-BDF6C1CEFD59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506" xr:uid="{FF2400F2-D7C2-4599-A1EF-100D701F40BF}"/>
    <cellStyle name="Comma [0] 4 5 2 2" xfId="10991" xr:uid="{9C4D6A5A-31F4-4367-94EB-53CEB5471FD8}"/>
    <cellStyle name="Comma [0] 4 5 3" xfId="3032" xr:uid="{7CE9D0A0-B6DA-4635-B341-00D90E0410E4}"/>
    <cellStyle name="Comma [0] 4 6" xfId="681" xr:uid="{00000000-0005-0000-0000-0000A9020000}"/>
    <cellStyle name="Comma [0] 4 6 2" xfId="4507" xr:uid="{E4306B0B-C42D-4E55-BEAF-C678D1A30C59}"/>
    <cellStyle name="Comma [0] 4 6 2 2" xfId="10992" xr:uid="{5DD1C939-34AA-4DA9-8091-419E5068C0D6}"/>
    <cellStyle name="Comma [0] 4 6 3" xfId="3033" xr:uid="{B1B4D940-4B21-424C-B224-624413E64986}"/>
    <cellStyle name="Comma [0] 4 7" xfId="3992" xr:uid="{54E48215-BB77-46DB-B537-46E2D3E87161}"/>
    <cellStyle name="Comma [0] 4 7 2" xfId="10595" xr:uid="{E1F50D36-1BC3-4D49-B025-990F15CE9C78}"/>
    <cellStyle name="Comma [0] 4 8" xfId="3027" xr:uid="{D078AF5E-E462-4AFA-8F02-AD04BA762DAB}"/>
    <cellStyle name="Comma [0] 5" xfId="682" xr:uid="{00000000-0005-0000-0000-0000AA020000}"/>
    <cellStyle name="Comma [0] 5 2" xfId="683" xr:uid="{00000000-0005-0000-0000-0000AB020000}"/>
    <cellStyle name="Comma [0] 5 2 2" xfId="3996" xr:uid="{8C50ACAA-2423-4FE5-878D-5B7C226D97AB}"/>
    <cellStyle name="Comma [0] 5 2 2 2" xfId="10599" xr:uid="{75D09051-7030-4CA7-B06A-E8B8A754CF50}"/>
    <cellStyle name="Comma [0] 5 2 3" xfId="3035" xr:uid="{46CC72B1-FEA9-498B-9404-5A93722EF34D}"/>
    <cellStyle name="Comma [0] 5 3" xfId="684" xr:uid="{00000000-0005-0000-0000-0000AC020000}"/>
    <cellStyle name="Comma [0] 5 3 2" xfId="3997" xr:uid="{9A4B1F9D-9017-4D3A-AFFB-15B268EB2D4C}"/>
    <cellStyle name="Comma [0] 5 3 2 2" xfId="10600" xr:uid="{672129AA-1F96-4715-9EB3-DEF236A8581B}"/>
    <cellStyle name="Comma [0] 5 3 3" xfId="3036" xr:uid="{FD0519EE-F2DC-460B-9E7E-DA23ABEB0175}"/>
    <cellStyle name="Comma [0] 5 4" xfId="3995" xr:uid="{9CD40CC6-45C0-435A-81D0-024552F9003E}"/>
    <cellStyle name="Comma [0] 5 4 2" xfId="10598" xr:uid="{4457D159-F3AC-4981-872B-5B3DCE0C0F23}"/>
    <cellStyle name="Comma [0] 5 5" xfId="3034" xr:uid="{815CDE13-BC8D-4450-BAEC-5906C76C41D0}"/>
    <cellStyle name="Comma [0] 6" xfId="685" xr:uid="{00000000-0005-0000-0000-0000AD020000}"/>
    <cellStyle name="Comma [0] 6 2" xfId="686" xr:uid="{00000000-0005-0000-0000-0000AE020000}"/>
    <cellStyle name="Comma [0] 6 2 2" xfId="3999" xr:uid="{CEDD5653-CF44-4056-9AE3-095358793CAC}"/>
    <cellStyle name="Comma [0] 6 2 2 2" xfId="10602" xr:uid="{EB20BE35-FC97-4BDC-9C9E-334CE0882BFC}"/>
    <cellStyle name="Comma [0] 6 2 3" xfId="3038" xr:uid="{6F8015E3-F2E0-470C-9806-EEFCF755DA99}"/>
    <cellStyle name="Comma [0] 6 3" xfId="687" xr:uid="{00000000-0005-0000-0000-0000AF020000}"/>
    <cellStyle name="Comma [0] 6 3 2" xfId="688" xr:uid="{00000000-0005-0000-0000-0000B0020000}"/>
    <cellStyle name="Comma [0] 6 3 2 2" xfId="4508" xr:uid="{2C3745C3-1455-4851-91F6-F4DA76C3A6D0}"/>
    <cellStyle name="Comma [0] 6 3 2 2 2" xfId="10993" xr:uid="{FB4326ED-2C13-4698-BA6F-90304541ED74}"/>
    <cellStyle name="Comma [0] 6 3 2 3" xfId="3040" xr:uid="{3B9DDF78-2C3A-4EB0-8C82-0F7825B7A6CD}"/>
    <cellStyle name="Comma [0] 6 3 3" xfId="4000" xr:uid="{E2711E47-C37E-4347-ABFC-16B0676D21D7}"/>
    <cellStyle name="Comma [0] 6 3 3 2" xfId="10603" xr:uid="{B738C832-D983-4AFC-9A47-7D4BCE931C7B}"/>
    <cellStyle name="Comma [0] 6 3 4" xfId="3039" xr:uid="{659A110E-CBDD-4F7E-8AD2-DCEA9AB214F0}"/>
    <cellStyle name="Comma [0] 6 4" xfId="3998" xr:uid="{02770F2C-EF07-48A0-B9DA-BC7ADC1A3D84}"/>
    <cellStyle name="Comma [0] 6 4 2" xfId="10601" xr:uid="{D4113A26-14B9-4AAB-B9DA-E006F78EDEC4}"/>
    <cellStyle name="Comma [0] 6 5" xfId="3037" xr:uid="{A686F1E7-0A5E-4AF7-8B2D-03B583D9748B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509" xr:uid="{3C1876DF-B9F5-465B-A683-A5D33A08CA71}"/>
    <cellStyle name="Comma [0] 7 2 2 2 2" xfId="10994" xr:uid="{736EF43A-27E7-46E9-A1E3-3B30B7EB3F39}"/>
    <cellStyle name="Comma [0] 7 2 2 3" xfId="3042" xr:uid="{3D850348-AD59-4835-BC0D-2F6DD11D0B6B}"/>
    <cellStyle name="Comma [0] 7 2 3" xfId="4001" xr:uid="{97FF5CDB-1460-4221-9C52-581760D585F8}"/>
    <cellStyle name="Comma [0] 7 2 3 2" xfId="10604" xr:uid="{48951478-EBBF-4109-9C9E-2B4386158CD0}"/>
    <cellStyle name="Comma [0] 7 2 4" xfId="3041" xr:uid="{1FEDF816-EB7B-4E49-AFBF-31C211EA0B65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510" xr:uid="{C25C7485-D98E-49F2-A966-E25656755EDC}"/>
    <cellStyle name="Comma [0] 8 2 2 2 2" xfId="10995" xr:uid="{4CF9D4A7-E590-4D4E-83EE-58DD7EAB7557}"/>
    <cellStyle name="Comma [0] 8 2 2 3" xfId="3045" xr:uid="{27348F72-217B-4E13-A6F3-3619172B5211}"/>
    <cellStyle name="Comma [0] 8 2 3" xfId="4003" xr:uid="{31732686-5D2B-4FD2-9F02-0ABDF8DA7117}"/>
    <cellStyle name="Comma [0] 8 2 3 2" xfId="10606" xr:uid="{85FC0B70-8F22-449C-B970-A3889EEF4713}"/>
    <cellStyle name="Comma [0] 8 2 4" xfId="3044" xr:uid="{F3F3F469-719E-48A3-837C-22CEE7E4675A}"/>
    <cellStyle name="Comma [0] 8 3" xfId="696" xr:uid="{00000000-0005-0000-0000-0000B8020000}"/>
    <cellStyle name="Comma [0] 8 3 2" xfId="697" xr:uid="{00000000-0005-0000-0000-0000B9020000}"/>
    <cellStyle name="Comma [0] 8 3 2 2" xfId="4511" xr:uid="{1532DEFE-DCA0-436D-A8E5-8AAB68B6894A}"/>
    <cellStyle name="Comma [0] 8 3 2 2 2" xfId="10996" xr:uid="{FD53421C-EF06-46DA-BC99-FAB24735B48F}"/>
    <cellStyle name="Comma [0] 8 3 2 3" xfId="3047" xr:uid="{4D8B7E6D-1CCF-4715-9E8B-243FFA250297}"/>
    <cellStyle name="Comma [0] 8 3 3" xfId="4004" xr:uid="{2C95C691-9AE5-479E-AAA5-EDFF3FF2528B}"/>
    <cellStyle name="Comma [0] 8 3 3 2" xfId="10607" xr:uid="{29053F9C-9883-4848-B68F-339482307CA7}"/>
    <cellStyle name="Comma [0] 8 3 4" xfId="3046" xr:uid="{E9EF9DD4-44A0-4FC9-BA0E-0BE20EB07F05}"/>
    <cellStyle name="Comma [0] 8 4" xfId="698" xr:uid="{00000000-0005-0000-0000-0000BA020000}"/>
    <cellStyle name="Comma [0] 8 4 2" xfId="4512" xr:uid="{C5F94959-9104-4FAC-B530-9AAEFB2F72E3}"/>
    <cellStyle name="Comma [0] 8 4 2 2" xfId="10997" xr:uid="{3EFCA17D-04CF-46ED-988E-44B6C04A22B4}"/>
    <cellStyle name="Comma [0] 8 4 3" xfId="3048" xr:uid="{1BB4521F-40CD-4AF4-B1C0-C4BA38F72EBA}"/>
    <cellStyle name="Comma [0] 8 5" xfId="4002" xr:uid="{06D42683-FC1B-4EC0-A27B-93C7ACCD9A4E}"/>
    <cellStyle name="Comma [0] 8 5 2" xfId="10605" xr:uid="{673516D1-47A6-45BE-8B39-9826886D1709}"/>
    <cellStyle name="Comma [0] 8 6" xfId="3043" xr:uid="{2BC04F6A-1A6C-4ADC-AE5D-D9BF61899726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513" xr:uid="{43F6D004-5E9E-4A85-AB96-F5E359DFE7FA}"/>
    <cellStyle name="Comma [0] 9 2 2 2 2" xfId="10998" xr:uid="{A14DF98E-39D4-49D9-BA43-033E9940059F}"/>
    <cellStyle name="Comma [0] 9 2 2 3" xfId="3051" xr:uid="{48608072-B47A-493C-9D90-7E27C192ECC4}"/>
    <cellStyle name="Comma [0] 9 2 3" xfId="4006" xr:uid="{FA96E6C8-71FE-475A-A7E8-75C797BF1304}"/>
    <cellStyle name="Comma [0] 9 2 3 2" xfId="10609" xr:uid="{D203B34A-92BB-4610-BFC7-3FABE16ADAAE}"/>
    <cellStyle name="Comma [0] 9 2 4" xfId="3050" xr:uid="{D6F55195-74DD-49E7-9E7B-F84037E40417}"/>
    <cellStyle name="Comma [0] 9 3" xfId="702" xr:uid="{00000000-0005-0000-0000-0000BE020000}"/>
    <cellStyle name="Comma [0] 9 3 2" xfId="703" xr:uid="{00000000-0005-0000-0000-0000BF020000}"/>
    <cellStyle name="Comma [0] 9 3 2 2" xfId="4514" xr:uid="{B34A1163-5278-4770-ABFA-FCF23180F206}"/>
    <cellStyle name="Comma [0] 9 3 2 2 2" xfId="10999" xr:uid="{E708F514-2D1F-44B9-B213-70CF31E400A1}"/>
    <cellStyle name="Comma [0] 9 3 2 3" xfId="3053" xr:uid="{0DAB47C5-5FB0-4F47-8036-334F93F4BA45}"/>
    <cellStyle name="Comma [0] 9 3 3" xfId="4007" xr:uid="{354633B6-AB56-4301-99D8-73586DB193AA}"/>
    <cellStyle name="Comma [0] 9 3 3 2" xfId="10610" xr:uid="{38C718FA-5807-4B7F-9FFC-5FA2F4A3D3B1}"/>
    <cellStyle name="Comma [0] 9 3 4" xfId="3052" xr:uid="{C825EB49-012C-4EFF-AD38-00A280AAFB0D}"/>
    <cellStyle name="Comma [0] 9 4" xfId="4005" xr:uid="{AEEDDCF0-2D36-454E-B00A-DE123B29FBA6}"/>
    <cellStyle name="Comma [0] 9 4 2" xfId="10608" xr:uid="{56344DF2-638D-4C4C-A771-D8B8D8A9F4D1}"/>
    <cellStyle name="Comma [0] 9 5" xfId="3049" xr:uid="{3C6C1E4D-65DB-4607-BB85-13D5DF64B97B}"/>
    <cellStyle name="Comma [0] 90" xfId="704" xr:uid="{00000000-0005-0000-0000-0000C0020000}"/>
    <cellStyle name="Comma [0] 90 2" xfId="705" xr:uid="{00000000-0005-0000-0000-0000C1020000}"/>
    <cellStyle name="Comma [0] 90 2 2" xfId="4515" xr:uid="{104AAE2A-E3BD-4A88-85A6-E04F432C1841}"/>
    <cellStyle name="Comma [0] 90 2 2 2" xfId="11000" xr:uid="{4F94FBF8-AEC6-41C3-8B87-4E3779D4E9A9}"/>
    <cellStyle name="Comma [0] 90 2 3" xfId="3055" xr:uid="{E999ED59-7595-4036-8F2C-8791C2EF4C75}"/>
    <cellStyle name="Comma [0] 90 3" xfId="4008" xr:uid="{3BEBD657-49C9-4823-9140-1FA840E9EB74}"/>
    <cellStyle name="Comma [0] 90 3 2" xfId="10611" xr:uid="{81AEC5A6-5010-43B4-B53A-557023A5D818}"/>
    <cellStyle name="Comma [0] 90 4" xfId="3054" xr:uid="{6A0ED2B5-6127-4BE0-A49B-D135069C8CBE}"/>
    <cellStyle name="Comma [0] 91" xfId="706" xr:uid="{00000000-0005-0000-0000-0000C2020000}"/>
    <cellStyle name="Comma [0] 91 2" xfId="707" xr:uid="{00000000-0005-0000-0000-0000C3020000}"/>
    <cellStyle name="Comma [0] 91 2 2" xfId="4516" xr:uid="{5988F70E-EEE9-4D96-8FA8-40EF1E6A68A1}"/>
    <cellStyle name="Comma [0] 91 2 2 2" xfId="11001" xr:uid="{9E171AC5-8665-4E87-82A5-6E8950558077}"/>
    <cellStyle name="Comma [0] 91 2 3" xfId="3057" xr:uid="{416DB7F8-62DD-46BB-BDDE-D875B9DE1039}"/>
    <cellStyle name="Comma [0] 91 3" xfId="4009" xr:uid="{81DF69FB-606C-436F-ABC6-95E37EC6D52C}"/>
    <cellStyle name="Comma [0] 91 3 2" xfId="10612" xr:uid="{3922B80F-991B-417E-8035-A7468EA45C1F}"/>
    <cellStyle name="Comma [0] 91 4" xfId="3056" xr:uid="{E027C77B-A042-4A6C-96BC-143AD2C6CD18}"/>
    <cellStyle name="Comma [0] 93" xfId="708" xr:uid="{00000000-0005-0000-0000-0000C4020000}"/>
    <cellStyle name="Comma [0] 93 2" xfId="709" xr:uid="{00000000-0005-0000-0000-0000C5020000}"/>
    <cellStyle name="Comma [0] 93 2 2" xfId="4517" xr:uid="{E7F8497A-BA78-4329-BD6D-1F1BC18DAB3B}"/>
    <cellStyle name="Comma [0] 93 2 2 2" xfId="11002" xr:uid="{3DE863F5-A5D3-46D4-A484-A237B537C05E}"/>
    <cellStyle name="Comma [0] 93 2 3" xfId="3059" xr:uid="{B6BB7A70-396B-4838-AED4-F3448B12EE3C}"/>
    <cellStyle name="Comma [0] 93 3" xfId="4010" xr:uid="{B1E0EE37-12EA-4464-AFF0-21280D3DB619}"/>
    <cellStyle name="Comma [0] 93 3 2" xfId="10613" xr:uid="{7136FC7E-DA12-45B2-85A8-0A9541227F5A}"/>
    <cellStyle name="Comma [0] 93 4" xfId="3058" xr:uid="{C461589E-1CA8-4518-B1D7-7C95C3A876B9}"/>
    <cellStyle name="Comma [0] 94" xfId="710" xr:uid="{00000000-0005-0000-0000-0000C6020000}"/>
    <cellStyle name="Comma [0] 94 2" xfId="711" xr:uid="{00000000-0005-0000-0000-0000C7020000}"/>
    <cellStyle name="Comma [0] 94 2 2" xfId="4518" xr:uid="{3A647F3F-1FFD-4E39-8E9C-F5A2A339B87B}"/>
    <cellStyle name="Comma [0] 94 2 2 2" xfId="11003" xr:uid="{5D820A46-FE13-4858-80B8-BF83A16D5607}"/>
    <cellStyle name="Comma [0] 94 2 3" xfId="3061" xr:uid="{410E5150-F430-4165-8E3C-14D33B06D758}"/>
    <cellStyle name="Comma [0] 94 3" xfId="4011" xr:uid="{7EA6E7EC-3BCA-43E4-A950-0110EA8D2CAF}"/>
    <cellStyle name="Comma [0] 94 3 2" xfId="10614" xr:uid="{955C9530-40AD-410F-9CE2-B3B905EEBFA7}"/>
    <cellStyle name="Comma [0] 94 4" xfId="3060" xr:uid="{010D1012-BE5B-4727-BB82-7B17F836FA8A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4392" xr:uid="{372BCE3C-5140-42AD-8876-BA2BF5035F20}"/>
    <cellStyle name="Comma 10 2 2 2 2 2" xfId="10898" xr:uid="{38ACD08A-1713-4994-BAA2-B4257FD1AC03}"/>
    <cellStyle name="Comma 10 2 2 2 3" xfId="3064" xr:uid="{53A34C65-7F16-4AFA-834C-A43F2BBC1C7D}"/>
    <cellStyle name="Comma 10 2 2 3" xfId="4013" xr:uid="{20EB2C1F-03F0-4ABF-A204-2B34D745541F}"/>
    <cellStyle name="Comma 10 2 2 3 2" xfId="10616" xr:uid="{21B1747D-5203-4672-817B-4124ACA11DDF}"/>
    <cellStyle name="Comma 10 2 2 4" xfId="3063" xr:uid="{964331FC-DDCF-4DD3-B2C1-C75D41FE3F29}"/>
    <cellStyle name="Comma 10 2 3" xfId="718" xr:uid="{00000000-0005-0000-0000-0000CE020000}"/>
    <cellStyle name="Comma 10 2 3 2" xfId="4519" xr:uid="{2F58B9DB-4B2E-4008-84E5-58D462A6018A}"/>
    <cellStyle name="Comma 10 2 3 2 2" xfId="11004" xr:uid="{FA32CE70-22EB-4366-AF72-0004436987A6}"/>
    <cellStyle name="Comma 10 2 3 3" xfId="3065" xr:uid="{17298AD4-788A-4EDC-B229-E6771E06066B}"/>
    <cellStyle name="Comma 10 2 4" xfId="4012" xr:uid="{21E27C32-FC87-4CFF-A0AF-7168262C7F49}"/>
    <cellStyle name="Comma 10 2 4 2" xfId="10615" xr:uid="{BBE99834-AA75-4160-9285-A3C4B275D00C}"/>
    <cellStyle name="Comma 10 2 5" xfId="3062" xr:uid="{FA2F4BC7-4940-40A7-B45C-27432771AC7C}"/>
    <cellStyle name="Comma 10 3" xfId="719" xr:uid="{00000000-0005-0000-0000-0000CF020000}"/>
    <cellStyle name="Comma 10 3 2" xfId="720" xr:uid="{00000000-0005-0000-0000-0000D0020000}"/>
    <cellStyle name="Comma 10 3 2 2" xfId="4520" xr:uid="{75F04860-8998-4715-A486-BF2B8156B726}"/>
    <cellStyle name="Comma 10 3 2 2 2" xfId="11005" xr:uid="{1953DF63-3CB2-40B5-BCF2-247B88EEDF64}"/>
    <cellStyle name="Comma 10 3 2 3" xfId="3067" xr:uid="{692A1518-242B-477D-A073-E9BC42E4654F}"/>
    <cellStyle name="Comma 10 3 3" xfId="4014" xr:uid="{B8870729-46E5-4AC4-9C70-742FB091E86A}"/>
    <cellStyle name="Comma 10 3 3 2" xfId="10617" xr:uid="{90B33304-25A9-4325-81D0-E9A78D254798}"/>
    <cellStyle name="Comma 10 3 4" xfId="3066" xr:uid="{03264F8D-F9F6-42A3-B2A7-00769783D868}"/>
    <cellStyle name="Comma 10 4" xfId="721" xr:uid="{00000000-0005-0000-0000-0000D1020000}"/>
    <cellStyle name="Comma 10 4 2" xfId="722" xr:uid="{00000000-0005-0000-0000-0000D2020000}"/>
    <cellStyle name="Comma 10 4 2 2" xfId="4521" xr:uid="{B6835EF2-BB9E-4F43-B032-EBB193C6A437}"/>
    <cellStyle name="Comma 10 4 2 2 2" xfId="11006" xr:uid="{A4860737-0EF2-4B63-9712-DF75E6B59C04}"/>
    <cellStyle name="Comma 10 4 2 3" xfId="3069" xr:uid="{561AC146-95B2-4659-A108-3F219DBE28A0}"/>
    <cellStyle name="Comma 10 4 3" xfId="4015" xr:uid="{3789FAEB-997F-446B-B482-9FCD47A1019E}"/>
    <cellStyle name="Comma 10 4 3 2" xfId="10618" xr:uid="{2AF3A00E-B4E8-4FA6-9B3A-2E5B7F0395F7}"/>
    <cellStyle name="Comma 10 4 4" xfId="3068" xr:uid="{AC084B97-8871-45EB-9147-75D7B2D3D970}"/>
    <cellStyle name="Comma 10 5" xfId="723" xr:uid="{00000000-0005-0000-0000-0000D3020000}"/>
    <cellStyle name="Comma 10 5 2" xfId="724" xr:uid="{00000000-0005-0000-0000-0000D4020000}"/>
    <cellStyle name="Comma 10 5 2 2" xfId="4522" xr:uid="{75E03E51-9E9A-4EF0-9D67-AB7268C03014}"/>
    <cellStyle name="Comma 10 5 2 2 2" xfId="11007" xr:uid="{CDA2877B-364C-414F-A803-FF9D3E86174A}"/>
    <cellStyle name="Comma 10 5 2 3" xfId="3071" xr:uid="{01D231AE-7596-4ABA-8348-DC06892C2962}"/>
    <cellStyle name="Comma 10 5 3" xfId="4016" xr:uid="{1183C768-8762-4658-884A-FBCD17D97898}"/>
    <cellStyle name="Comma 10 5 3 2" xfId="10619" xr:uid="{FFACE039-8683-47BD-8F46-1C037A9D68FC}"/>
    <cellStyle name="Comma 10 5 4" xfId="3070" xr:uid="{DF0C076C-BC1B-46FF-A123-4DC48F322CB4}"/>
    <cellStyle name="Comma 10 6" xfId="725" xr:uid="{00000000-0005-0000-0000-0000D5020000}"/>
    <cellStyle name="Comma 10 6 2" xfId="726" xr:uid="{00000000-0005-0000-0000-0000D6020000}"/>
    <cellStyle name="Comma 10 6 2 2" xfId="4523" xr:uid="{3FB7A01A-E728-44F9-8CA3-EF67A79248BF}"/>
    <cellStyle name="Comma 10 6 2 2 2" xfId="11008" xr:uid="{5FD1AC5B-0841-4F3C-A625-808A4FF04AFF}"/>
    <cellStyle name="Comma 10 6 2 3" xfId="3073" xr:uid="{C18080DC-75F4-4C1F-AF72-46BC925A6171}"/>
    <cellStyle name="Comma 10 6 3" xfId="4017" xr:uid="{7B08E14F-0D67-43C9-98EC-93C30B26FC94}"/>
    <cellStyle name="Comma 10 6 3 2" xfId="10620" xr:uid="{AFF50840-02F7-4924-9532-BEE5F33124CD}"/>
    <cellStyle name="Comma 10 6 4" xfId="3072" xr:uid="{CEBF6EA2-2A79-4E5D-A7DC-9CFA171E3276}"/>
    <cellStyle name="Comma 10 7" xfId="727" xr:uid="{00000000-0005-0000-0000-0000D7020000}"/>
    <cellStyle name="Comma 10 7 2" xfId="4524" xr:uid="{8C1B329D-E3EB-4EB7-B1FA-22D3E0799EFC}"/>
    <cellStyle name="Comma 10 7 2 2" xfId="11009" xr:uid="{F2CE28A4-1760-4458-A969-14521FAF7BA4}"/>
    <cellStyle name="Comma 10 7 3" xfId="3074" xr:uid="{5741E922-792F-428D-9BBB-48AA722BD724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525" xr:uid="{8FFB6C57-7DDB-44D6-BEB8-5D94F0E829FD}"/>
    <cellStyle name="Comma 11 2 2 2" xfId="11010" xr:uid="{79333538-9732-43A1-B23F-4BD34C7E4C2B}"/>
    <cellStyle name="Comma 11 2 3" xfId="3076" xr:uid="{EB0BB255-6542-4259-8073-8D5A81D721B7}"/>
    <cellStyle name="Comma 11 3" xfId="4018" xr:uid="{DB5BD483-7433-41D0-AA2D-F0EEF24FDF00}"/>
    <cellStyle name="Comma 11 3 2" xfId="10621" xr:uid="{F9BD9DB1-1EDB-414A-A251-6E0498B13771}"/>
    <cellStyle name="Comma 11 4" xfId="3075" xr:uid="{F32FB12D-7AB4-447A-9AB5-27E456EDD457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526" xr:uid="{64482465-AF84-476F-95A0-04C5E511822E}"/>
    <cellStyle name="Comma 12 2 2 2 2" xfId="11011" xr:uid="{EA576536-5EB9-42BC-BC92-CAC05BB43994}"/>
    <cellStyle name="Comma 12 2 2 3" xfId="3079" xr:uid="{62082C43-1D19-4CA7-9265-92D4ADCE3DE3}"/>
    <cellStyle name="Comma 12 2 3" xfId="4020" xr:uid="{E68CCA81-250C-4700-A087-2195C23F0BBE}"/>
    <cellStyle name="Comma 12 2 3 2" xfId="10623" xr:uid="{B5579970-127A-4825-BE1B-802F85BD517B}"/>
    <cellStyle name="Comma 12 2 4" xfId="3078" xr:uid="{31F896C1-D7EE-4312-A4A9-D01A47E0AFEC}"/>
    <cellStyle name="Comma 12 3" xfId="734" xr:uid="{00000000-0005-0000-0000-0000DE020000}"/>
    <cellStyle name="Comma 12 3 2" xfId="735" xr:uid="{00000000-0005-0000-0000-0000DF020000}"/>
    <cellStyle name="Comma 12 3 2 2" xfId="4527" xr:uid="{7230D72D-816C-44F4-B1DC-6DD89F24F618}"/>
    <cellStyle name="Comma 12 3 2 2 2" xfId="11012" xr:uid="{AEEF308D-1D67-41B1-A0F6-C51868742CA8}"/>
    <cellStyle name="Comma 12 3 2 3" xfId="3081" xr:uid="{517C06F8-A513-482A-8FFF-E6682D1BF843}"/>
    <cellStyle name="Comma 12 3 3" xfId="4021" xr:uid="{5D173481-5733-457A-873D-5146E8E7EDB7}"/>
    <cellStyle name="Comma 12 3 3 2" xfId="10624" xr:uid="{A7266539-7118-4CE0-AAE2-8071076E62A6}"/>
    <cellStyle name="Comma 12 3 4" xfId="3080" xr:uid="{922C2B1F-CF08-42B0-9EE4-B2EC28DC5DF7}"/>
    <cellStyle name="Comma 12 4" xfId="736" xr:uid="{00000000-0005-0000-0000-0000E0020000}"/>
    <cellStyle name="Comma 12 4 2" xfId="737" xr:uid="{00000000-0005-0000-0000-0000E1020000}"/>
    <cellStyle name="Comma 12 4 2 2" xfId="4528" xr:uid="{2CB8E8BE-C4F8-4BA3-B921-8CEB296CB852}"/>
    <cellStyle name="Comma 12 4 2 2 2" xfId="11013" xr:uid="{E5DF3834-F806-414A-9428-37C70BAD3F26}"/>
    <cellStyle name="Comma 12 4 2 3" xfId="3083" xr:uid="{FCF0CFDE-FAA5-47C4-99D4-867B766C5DC4}"/>
    <cellStyle name="Comma 12 4 3" xfId="4022" xr:uid="{FC93356B-E4DE-4AF3-9CB2-9ED6EFACBF75}"/>
    <cellStyle name="Comma 12 4 3 2" xfId="10625" xr:uid="{E4D2490E-836E-46F8-A972-773E6DF68471}"/>
    <cellStyle name="Comma 12 4 4" xfId="3082" xr:uid="{17221E09-8EE4-451B-B7F3-163FF74D17D3}"/>
    <cellStyle name="Comma 12 5" xfId="738" xr:uid="{00000000-0005-0000-0000-0000E2020000}"/>
    <cellStyle name="Comma 12 5 2" xfId="739" xr:uid="{00000000-0005-0000-0000-0000E3020000}"/>
    <cellStyle name="Comma 12 5 2 2" xfId="4529" xr:uid="{2BD905D8-CD3E-4294-9256-FC18E2F4848E}"/>
    <cellStyle name="Comma 12 5 2 2 2" xfId="11014" xr:uid="{20FC1C70-846D-4D54-963B-E4FF3F0F6AA0}"/>
    <cellStyle name="Comma 12 5 2 3" xfId="3085" xr:uid="{6410180F-9B97-4A05-8993-6F90BC228E47}"/>
    <cellStyle name="Comma 12 5 3" xfId="4023" xr:uid="{9CBFB360-C852-4050-9388-C4B0AE8669B6}"/>
    <cellStyle name="Comma 12 5 3 2" xfId="10626" xr:uid="{83D54C59-597B-4469-B4E6-BFB7F5B2C038}"/>
    <cellStyle name="Comma 12 5 4" xfId="3084" xr:uid="{0A46E5A4-BC4E-413A-AF36-BD680B7A3DF3}"/>
    <cellStyle name="Comma 12 6" xfId="740" xr:uid="{00000000-0005-0000-0000-0000E4020000}"/>
    <cellStyle name="Comma 12 6 2" xfId="741" xr:uid="{00000000-0005-0000-0000-0000E5020000}"/>
    <cellStyle name="Comma 12 6 2 2" xfId="4530" xr:uid="{8A69562E-F13A-4C83-8F11-B81E9A76E14C}"/>
    <cellStyle name="Comma 12 6 2 2 2" xfId="11015" xr:uid="{A919E679-4781-4B7C-A4D6-FBE708BCAA88}"/>
    <cellStyle name="Comma 12 6 2 3" xfId="3087" xr:uid="{5AE0D21F-945D-4FCB-8160-63DFAD739E53}"/>
    <cellStyle name="Comma 12 6 3" xfId="4024" xr:uid="{34FCB11E-49B4-4EFF-B7C5-F20877DBE4AC}"/>
    <cellStyle name="Comma 12 6 3 2" xfId="10627" xr:uid="{FEAA359E-88B9-4BCA-9867-979F68ACB6AE}"/>
    <cellStyle name="Comma 12 6 4" xfId="3086" xr:uid="{2E00952F-B4C7-40AA-9477-A8F26FB5831C}"/>
    <cellStyle name="Comma 12 7" xfId="742" xr:uid="{00000000-0005-0000-0000-0000E6020000}"/>
    <cellStyle name="Comma 12 7 2" xfId="4531" xr:uid="{E4FB41E8-9449-427A-8EEE-00941FAE67A6}"/>
    <cellStyle name="Comma 12 7 2 2" xfId="11016" xr:uid="{09942D61-394C-4512-BCD6-09B685F80C43}"/>
    <cellStyle name="Comma 12 7 3" xfId="3088" xr:uid="{E7FB0355-02CA-497F-802D-8742F9A93920}"/>
    <cellStyle name="Comma 12 8" xfId="4019" xr:uid="{8324B07D-3D0A-4266-976F-B852E30B7D1F}"/>
    <cellStyle name="Comma 12 8 2" xfId="10622" xr:uid="{63877622-AEFF-40B6-8E06-9F9F71C9E118}"/>
    <cellStyle name="Comma 12 9" xfId="3077" xr:uid="{2556586B-0083-4DBE-AC34-D26897DFA5C1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532" xr:uid="{4AAAA086-63D2-4F5E-BCE8-4441CFB866D9}"/>
    <cellStyle name="Comma 13 2 2 2 2" xfId="11017" xr:uid="{BD042156-DE76-47F6-9CDD-51B4A09C8C9A}"/>
    <cellStyle name="Comma 13 2 2 3" xfId="3091" xr:uid="{379A2C9F-A6A9-4F01-A7EE-C64C59E90AC9}"/>
    <cellStyle name="Comma 13 2 3" xfId="4026" xr:uid="{A27DD3BC-9633-45E3-99AB-8468C7A12B7F}"/>
    <cellStyle name="Comma 13 2 3 2" xfId="10629" xr:uid="{D8F0039C-CC0B-4494-B0C3-BB435CA7EFEB}"/>
    <cellStyle name="Comma 13 2 4" xfId="3090" xr:uid="{BBA1E2AB-D93D-4070-9F41-34C45FB128A4}"/>
    <cellStyle name="Comma 13 3" xfId="746" xr:uid="{00000000-0005-0000-0000-0000EA020000}"/>
    <cellStyle name="Comma 13 3 2" xfId="4533" xr:uid="{4C4AD347-1113-40FD-BA6A-7A842D580794}"/>
    <cellStyle name="Comma 13 3 2 2" xfId="11018" xr:uid="{A3A88E55-ABEE-421A-B407-07E9E78C463C}"/>
    <cellStyle name="Comma 13 3 3" xfId="3092" xr:uid="{94E5B021-5A64-41F4-A8A3-E4B6B0E17CA6}"/>
    <cellStyle name="Comma 13 4" xfId="4025" xr:uid="{62754BAD-3D09-4D4D-95D3-68DCFC08A158}"/>
    <cellStyle name="Comma 13 4 2" xfId="10628" xr:uid="{FB43FD75-6C9A-46AD-B7CA-A63CFC6C2708}"/>
    <cellStyle name="Comma 13 5" xfId="3089" xr:uid="{5D2F68C3-4FE9-435B-8177-4A81BF89946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534" xr:uid="{839E40FD-F802-4FAA-8EBD-B235160D50C3}"/>
    <cellStyle name="Comma 14 2 2 2 2 2" xfId="11019" xr:uid="{B0A52FC2-3A03-4B55-8F73-C2EBA9FA3FCE}"/>
    <cellStyle name="Comma 14 2 2 2 3" xfId="3096" xr:uid="{3688CD98-3A38-4E35-8CB3-41100EC18906}"/>
    <cellStyle name="Comma 14 2 2 3" xfId="4029" xr:uid="{A3F2582A-EDE3-4500-B3AB-6FB7EB034ECC}"/>
    <cellStyle name="Comma 14 2 2 3 2" xfId="10632" xr:uid="{53470A11-70CB-4C0D-AA96-E8E3B0EA00C9}"/>
    <cellStyle name="Comma 14 2 2 4" xfId="3095" xr:uid="{15593649-E2B6-4D31-BEC8-5A983E4BFB1B}"/>
    <cellStyle name="Comma 14 2 3" xfId="751" xr:uid="{00000000-0005-0000-0000-0000EF020000}"/>
    <cellStyle name="Comma 14 2 3 2" xfId="4535" xr:uid="{C2C9E7CF-B955-49FF-960F-2C1623CEC7F3}"/>
    <cellStyle name="Comma 14 2 3 2 2" xfId="11020" xr:uid="{7FB41EED-B1CF-41D9-A302-1BC7C4B9F62C}"/>
    <cellStyle name="Comma 14 2 3 3" xfId="3097" xr:uid="{E2B7614A-01F8-4185-B4E2-FE2CF44C1C25}"/>
    <cellStyle name="Comma 14 2 4" xfId="4028" xr:uid="{E36A7E58-DE0A-4413-8A78-BBA8EEDE64AF}"/>
    <cellStyle name="Comma 14 2 4 2" xfId="10631" xr:uid="{5C069EC4-8B62-4A21-8F5B-B4DBB2B7059E}"/>
    <cellStyle name="Comma 14 2 5" xfId="3094" xr:uid="{CC840476-47F2-46A9-84B4-77EA4C5A7891}"/>
    <cellStyle name="Comma 14 3" xfId="752" xr:uid="{00000000-0005-0000-0000-0000F0020000}"/>
    <cellStyle name="Comma 14 3 2" xfId="4536" xr:uid="{E464334A-34E5-48B5-B939-9EC7A7F254AA}"/>
    <cellStyle name="Comma 14 3 2 2" xfId="11021" xr:uid="{CEF49E16-3B10-4B67-A387-1C04C51A47EB}"/>
    <cellStyle name="Comma 14 3 3" xfId="3098" xr:uid="{1982AE71-F20E-4FE5-A868-24D3C99ECCFB}"/>
    <cellStyle name="Comma 14 4" xfId="4027" xr:uid="{C5C8FA3B-F806-47FF-98D0-F55F9AFECDCC}"/>
    <cellStyle name="Comma 14 4 2" xfId="10630" xr:uid="{67674650-6ACF-4892-AD42-D707C73A1FB2}"/>
    <cellStyle name="Comma 14 5" xfId="3093" xr:uid="{70095214-C4E4-48C7-981A-1F1449E0BC82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537" xr:uid="{9F7B8E8D-81D3-482A-B118-013CE09FF774}"/>
    <cellStyle name="Comma 15 2 2 2 2" xfId="11022" xr:uid="{801D2B9C-D3D1-45EE-8B32-FA940BA42FA3}"/>
    <cellStyle name="Comma 15 2 2 3" xfId="3101" xr:uid="{597806E8-157A-44D9-B136-DCB1D730DF65}"/>
    <cellStyle name="Comma 15 2 3" xfId="4031" xr:uid="{98840E0E-8446-4DB9-947B-50D8EE4751CA}"/>
    <cellStyle name="Comma 15 2 3 2" xfId="10634" xr:uid="{01EAADCE-5CEE-4A36-BCA5-A1BF6EE0C264}"/>
    <cellStyle name="Comma 15 2 4" xfId="3100" xr:uid="{3C822A04-3C7A-4D03-8277-32F99BB4FF56}"/>
    <cellStyle name="Comma 15 3" xfId="756" xr:uid="{00000000-0005-0000-0000-0000F4020000}"/>
    <cellStyle name="Comma 15 3 2" xfId="757" xr:uid="{00000000-0005-0000-0000-0000F5020000}"/>
    <cellStyle name="Comma 15 3 2 2" xfId="4538" xr:uid="{493DC430-018B-453D-BCFC-ECDA5C7A9ABC}"/>
    <cellStyle name="Comma 15 3 2 2 2" xfId="11023" xr:uid="{FE765C9F-39EA-4DC9-AA3C-162471BF9F94}"/>
    <cellStyle name="Comma 15 3 2 3" xfId="3103" xr:uid="{2BB2A6CB-4D73-4B8D-AD1A-AC8F0296CF38}"/>
    <cellStyle name="Comma 15 3 3" xfId="4032" xr:uid="{DF4AF404-8DF5-4B14-986C-DA0DD18E9BA0}"/>
    <cellStyle name="Comma 15 3 3 2" xfId="10635" xr:uid="{6F177D0A-E6AA-4A3A-B485-077E703BAE46}"/>
    <cellStyle name="Comma 15 3 4" xfId="3102" xr:uid="{5FB4CDA4-D4BC-463B-B6CA-38D687948396}"/>
    <cellStyle name="Comma 15 4" xfId="758" xr:uid="{00000000-0005-0000-0000-0000F6020000}"/>
    <cellStyle name="Comma 15 4 2" xfId="759" xr:uid="{00000000-0005-0000-0000-0000F7020000}"/>
    <cellStyle name="Comma 15 4 2 2" xfId="4539" xr:uid="{A290BDA8-3F08-4491-B96F-6B1F277F75B4}"/>
    <cellStyle name="Comma 15 4 2 2 2" xfId="11024" xr:uid="{22D8E785-885F-4B4C-A5D8-E892622C11DB}"/>
    <cellStyle name="Comma 15 4 2 3" xfId="3105" xr:uid="{6C66F50B-F1F0-4956-A518-4A556A5DECEC}"/>
    <cellStyle name="Comma 15 4 3" xfId="4033" xr:uid="{F92F1871-C8C5-4CB4-982A-DBE6C5A3C95B}"/>
    <cellStyle name="Comma 15 4 3 2" xfId="10636" xr:uid="{270BD2F3-0FB8-41EA-8158-A6597CA208A5}"/>
    <cellStyle name="Comma 15 4 4" xfId="3104" xr:uid="{149DE43E-D3AE-4754-B66C-3859CEAFA987}"/>
    <cellStyle name="Comma 15 5" xfId="760" xr:uid="{00000000-0005-0000-0000-0000F8020000}"/>
    <cellStyle name="Comma 15 5 2" xfId="4540" xr:uid="{447BC87F-C0D8-4C84-B35B-1C80BF6EFEB9}"/>
    <cellStyle name="Comma 15 5 2 2" xfId="11025" xr:uid="{E3BC8D5D-D0E1-4ED4-86CF-23467F413DA9}"/>
    <cellStyle name="Comma 15 5 3" xfId="3106" xr:uid="{357E5F5D-85E8-460A-A5B3-49D20A6A64BA}"/>
    <cellStyle name="Comma 15 6" xfId="4030" xr:uid="{DFAED4E7-3084-4F33-B42C-03C714B5A999}"/>
    <cellStyle name="Comma 15 6 2" xfId="10633" xr:uid="{AC511AB6-058E-4BFE-B4F4-0BB33D1B779E}"/>
    <cellStyle name="Comma 15 7" xfId="3099" xr:uid="{62966ADC-BDCE-4EE4-B58F-6571157C5609}"/>
    <cellStyle name="Comma 16" xfId="761" xr:uid="{00000000-0005-0000-0000-0000F9020000}"/>
    <cellStyle name="Comma 16 2" xfId="762" xr:uid="{00000000-0005-0000-0000-0000FA020000}"/>
    <cellStyle name="Comma 16 2 2" xfId="4541" xr:uid="{732F8F05-CA32-4FDC-BBA7-7835EE7C31BC}"/>
    <cellStyle name="Comma 16 2 2 2" xfId="11026" xr:uid="{261BEF4B-AF7F-4C72-B625-EFF0ADD274D7}"/>
    <cellStyle name="Comma 16 2 3" xfId="3108" xr:uid="{BAD6A23D-7807-4E17-8D12-4E3D1BE1FE49}"/>
    <cellStyle name="Comma 16 3" xfId="4034" xr:uid="{FB7452F2-CC5C-4F46-8E36-10B596AAB755}"/>
    <cellStyle name="Comma 16 3 2" xfId="10637" xr:uid="{36B3BB22-3440-43AE-9243-6F3698BBA44F}"/>
    <cellStyle name="Comma 16 4" xfId="3107" xr:uid="{8C407CA2-D7D3-407A-BB82-0E981036442C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542" xr:uid="{5E8D23CF-DDAD-42CB-A51F-A80B4C08929A}"/>
    <cellStyle name="Comma 17 2 2 2 2" xfId="11027" xr:uid="{1D401445-281E-444A-9302-115C524475A5}"/>
    <cellStyle name="Comma 17 2 2 3" xfId="3111" xr:uid="{9ED12386-889D-4C2E-92D5-D94471FF9FAC}"/>
    <cellStyle name="Comma 17 2 3" xfId="4036" xr:uid="{D3C3EB9E-3CC3-47E9-81B7-8AF91B6FCF22}"/>
    <cellStyle name="Comma 17 2 3 2" xfId="10639" xr:uid="{B1BEB17B-27DE-4C2F-9C97-5C179649B4F3}"/>
    <cellStyle name="Comma 17 2 4" xfId="3110" xr:uid="{112B5839-8369-431A-9E50-9323933417F3}"/>
    <cellStyle name="Comma 17 3" xfId="4035" xr:uid="{365BEC91-794A-44A7-9B90-24FB0F94C5BA}"/>
    <cellStyle name="Comma 17 3 2" xfId="10638" xr:uid="{F9497E96-FEE2-4319-858B-E578A36F5F1A}"/>
    <cellStyle name="Comma 17 4" xfId="3109" xr:uid="{13DE24A7-DFF8-4A72-8479-D5B6E5E8B521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543" xr:uid="{55535CAB-F126-4768-B835-E163B04583BC}"/>
    <cellStyle name="Comma 18 2 2 2 2" xfId="11028" xr:uid="{CCF8DE03-394F-48B8-95CF-035339B421A1}"/>
    <cellStyle name="Comma 18 2 2 3" xfId="3114" xr:uid="{4406B785-49D2-4666-8C6A-30C63F6E8721}"/>
    <cellStyle name="Comma 18 2 3" xfId="4038" xr:uid="{48246273-546A-43B4-9939-7C70D1E6B7F0}"/>
    <cellStyle name="Comma 18 2 3 2" xfId="10641" xr:uid="{6E1DBD78-ADF5-4036-92FF-091DB8CBB824}"/>
    <cellStyle name="Comma 18 2 4" xfId="3113" xr:uid="{0A04A074-76A7-45F2-AA96-45E906DD39F4}"/>
    <cellStyle name="Comma 18 3" xfId="769" xr:uid="{00000000-0005-0000-0000-000001030000}"/>
    <cellStyle name="Comma 18 3 2" xfId="4544" xr:uid="{E41B50FD-9B5E-4594-98A9-9264696A3A7F}"/>
    <cellStyle name="Comma 18 3 2 2" xfId="11029" xr:uid="{C0CC1925-36D3-4737-9F8A-4194A4D2DC1F}"/>
    <cellStyle name="Comma 18 3 3" xfId="3115" xr:uid="{9230C5D0-CD14-4B51-BB52-8A00B094F047}"/>
    <cellStyle name="Comma 18 4" xfId="4037" xr:uid="{0091F036-E091-42D9-A6AC-6E2F62D4F89C}"/>
    <cellStyle name="Comma 18 4 2" xfId="10640" xr:uid="{F3146AFE-046F-464C-A3AB-1E8D0AB9AAC6}"/>
    <cellStyle name="Comma 18 5" xfId="3112" xr:uid="{1003F7AB-106E-4F17-A479-BCCCE2987FAF}"/>
    <cellStyle name="Comma 19" xfId="770" xr:uid="{00000000-0005-0000-0000-000002030000}"/>
    <cellStyle name="Comma 19 2" xfId="771" xr:uid="{00000000-0005-0000-0000-000003030000}"/>
    <cellStyle name="Comma 19 2 2" xfId="4040" xr:uid="{B2AC3CBE-E477-4EE4-8992-CEF1E00293D1}"/>
    <cellStyle name="Comma 19 2 2 2" xfId="10643" xr:uid="{D475B569-F8B3-438F-B330-455C50207811}"/>
    <cellStyle name="Comma 19 2 3" xfId="3117" xr:uid="{55D067D5-B1E5-4756-B018-00AFC127DC86}"/>
    <cellStyle name="Comma 19 3" xfId="772" xr:uid="{00000000-0005-0000-0000-000004030000}"/>
    <cellStyle name="Comma 19 3 2" xfId="4041" xr:uid="{499D0D22-EC97-4642-B026-F90EDF291EFC}"/>
    <cellStyle name="Comma 19 3 2 2" xfId="10644" xr:uid="{EE06AFF0-DEF1-4EE9-91BC-93B2369EACB2}"/>
    <cellStyle name="Comma 19 3 3" xfId="3118" xr:uid="{B3C5B986-9EF5-4457-B179-3B61DFBA2CBF}"/>
    <cellStyle name="Comma 19 4" xfId="773" xr:uid="{00000000-0005-0000-0000-000005030000}"/>
    <cellStyle name="Comma 19 4 2" xfId="4042" xr:uid="{FE7D4D1C-23F8-4B9F-9BC1-4726202D5C4E}"/>
    <cellStyle name="Comma 19 4 2 2" xfId="10645" xr:uid="{B8A5F3C8-55AE-4266-B3BC-F2081EB8FA37}"/>
    <cellStyle name="Comma 19 4 3" xfId="3119" xr:uid="{0E562599-1852-4BD2-8AAC-936BA2158D12}"/>
    <cellStyle name="Comma 19 5" xfId="774" xr:uid="{00000000-0005-0000-0000-000006030000}"/>
    <cellStyle name="Comma 19 5 2" xfId="4545" xr:uid="{BA4F0067-C877-4124-ABDB-8982A3B1DBA8}"/>
    <cellStyle name="Comma 19 5 2 2" xfId="11030" xr:uid="{61598B5C-DECE-4C58-9E22-AFF2F0877B0D}"/>
    <cellStyle name="Comma 19 5 3" xfId="3120" xr:uid="{D8BCE454-FE8B-45E9-B6A6-7E219EAA8777}"/>
    <cellStyle name="Comma 19 6" xfId="4039" xr:uid="{A50EF9F9-89BB-49DC-81C9-2969734889CA}"/>
    <cellStyle name="Comma 19 6 2" xfId="10642" xr:uid="{3B9DB159-180A-47F8-8A1F-75A10BE88953}"/>
    <cellStyle name="Comma 19 7" xfId="3116" xr:uid="{5232927A-0C57-46AA-8205-1D84D72A09B4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546" xr:uid="{2F8A4D17-9EE9-4379-B95A-97DF8FA70C56}"/>
    <cellStyle name="Comma 2 10 2 2 2" xfId="11031" xr:uid="{EB0675A0-EEED-44C5-BB22-24D3DF4601F9}"/>
    <cellStyle name="Comma 2 10 2 3" xfId="3123" xr:uid="{CA36BCA5-22D1-4F34-8755-60688994DE40}"/>
    <cellStyle name="Comma 2 10 3" xfId="4043" xr:uid="{89FEFCCD-A48A-42A6-A723-515F50266E85}"/>
    <cellStyle name="Comma 2 10 3 2" xfId="10646" xr:uid="{845E8231-2A4F-4D47-93DC-5FA7EB473593}"/>
    <cellStyle name="Comma 2 10 4" xfId="3122" xr:uid="{E0E0AAF7-B66D-4DC0-91B2-3EBEB05F25F7}"/>
    <cellStyle name="Comma 2 11" xfId="778" xr:uid="{00000000-0005-0000-0000-00000A030000}"/>
    <cellStyle name="Comma 2 11 2" xfId="779" xr:uid="{00000000-0005-0000-0000-00000B030000}"/>
    <cellStyle name="Comma 2 11 2 2" xfId="4547" xr:uid="{4070B0E7-89E5-492D-AEBD-32D95E4899BB}"/>
    <cellStyle name="Comma 2 11 2 2 2" xfId="11032" xr:uid="{BFB2EBC0-7FDC-48D1-9D5F-A7E9CCF5C910}"/>
    <cellStyle name="Comma 2 11 2 3" xfId="3125" xr:uid="{7210B3EA-1C0E-4860-A184-C085A34CB915}"/>
    <cellStyle name="Comma 2 11 3" xfId="4044" xr:uid="{EF0CF8D5-9C70-4489-8C1B-CEDDC4570505}"/>
    <cellStyle name="Comma 2 11 3 2" xfId="10647" xr:uid="{78C15A31-F22B-48C7-9743-F608ABAA1C82}"/>
    <cellStyle name="Comma 2 11 4" xfId="3124" xr:uid="{826D813C-45EE-4C73-8F31-2EBAFD7F6734}"/>
    <cellStyle name="Comma 2 12" xfId="780" xr:uid="{00000000-0005-0000-0000-00000C030000}"/>
    <cellStyle name="Comma 2 12 2" xfId="781" xr:uid="{00000000-0005-0000-0000-00000D030000}"/>
    <cellStyle name="Comma 2 12 2 2" xfId="4548" xr:uid="{BEEFFBB9-402E-446F-91FD-1E4A569E873C}"/>
    <cellStyle name="Comma 2 12 2 2 2" xfId="11033" xr:uid="{EDDD9E82-27DA-40E5-9A2D-8EF433F021A8}"/>
    <cellStyle name="Comma 2 12 2 3" xfId="3127" xr:uid="{D50AC4D5-9DE1-4153-9B76-31F668F08E33}"/>
    <cellStyle name="Comma 2 12 3" xfId="4045" xr:uid="{B5EED82B-6ECA-47F5-9E09-E1A13A67ABC0}"/>
    <cellStyle name="Comma 2 12 3 2" xfId="10648" xr:uid="{2DDB3180-CBCD-4504-9723-F88A5A7A9E91}"/>
    <cellStyle name="Comma 2 12 4" xfId="3126" xr:uid="{0F1EFDC2-BC6C-4955-8247-1A6A91D286A9}"/>
    <cellStyle name="Comma 2 13" xfId="782" xr:uid="{00000000-0005-0000-0000-00000E030000}"/>
    <cellStyle name="Comma 2 13 2" xfId="783" xr:uid="{00000000-0005-0000-0000-00000F030000}"/>
    <cellStyle name="Comma 2 13 2 2" xfId="4549" xr:uid="{34016D25-8283-4FA7-9496-C641F47EE05F}"/>
    <cellStyle name="Comma 2 13 2 2 2" xfId="11034" xr:uid="{F27077D1-AB31-45B4-A264-263ED2EE45BA}"/>
    <cellStyle name="Comma 2 13 2 3" xfId="3129" xr:uid="{563D091D-1702-4537-BE7B-604243B8C02A}"/>
    <cellStyle name="Comma 2 13 3" xfId="4046" xr:uid="{546F988A-1F5F-4425-97DD-B0B05F39BB6B}"/>
    <cellStyle name="Comma 2 13 3 2" xfId="10649" xr:uid="{5D608135-808E-414B-91F8-16C3B9296DBC}"/>
    <cellStyle name="Comma 2 13 4" xfId="3128" xr:uid="{7232A885-BD2B-471A-8330-EF40661F2919}"/>
    <cellStyle name="Comma 2 14" xfId="784" xr:uid="{00000000-0005-0000-0000-000010030000}"/>
    <cellStyle name="Comma 2 14 2" xfId="785" xr:uid="{00000000-0005-0000-0000-000011030000}"/>
    <cellStyle name="Comma 2 14 2 2" xfId="4550" xr:uid="{C45EF987-D489-49FF-ADA3-EAF5878D9B98}"/>
    <cellStyle name="Comma 2 14 2 2 2" xfId="11035" xr:uid="{01C6B3F3-A0A2-4D6E-B49D-DE12699A3C67}"/>
    <cellStyle name="Comma 2 14 2 3" xfId="3131" xr:uid="{44E5C684-2FC6-47E0-B5B5-CE86A8D6BEC0}"/>
    <cellStyle name="Comma 2 14 3" xfId="4047" xr:uid="{6F6F2A0C-D3DA-43CE-9CEE-EBEFF9E502FE}"/>
    <cellStyle name="Comma 2 14 3 2" xfId="10650" xr:uid="{2B13A45B-E392-4A92-ABD7-916C623E022F}"/>
    <cellStyle name="Comma 2 14 4" xfId="3130" xr:uid="{35440ADE-6FCE-4064-ACE5-6911F5D1513E}"/>
    <cellStyle name="Comma 2 15" xfId="786" xr:uid="{00000000-0005-0000-0000-000012030000}"/>
    <cellStyle name="Comma 2 15 2" xfId="787" xr:uid="{00000000-0005-0000-0000-000013030000}"/>
    <cellStyle name="Comma 2 15 2 2" xfId="4551" xr:uid="{4C2CFAA4-CF8F-4886-8D47-2E3CCA488D49}"/>
    <cellStyle name="Comma 2 15 2 2 2" xfId="11036" xr:uid="{07EBC742-7A21-4441-A49D-AFF75553480F}"/>
    <cellStyle name="Comma 2 15 2 3" xfId="3133" xr:uid="{944C3AD8-F135-437D-9ADC-B96C644FB679}"/>
    <cellStyle name="Comma 2 15 3" xfId="4048" xr:uid="{5F62D49A-A546-4C19-84A0-FCAF10D16C94}"/>
    <cellStyle name="Comma 2 15 3 2" xfId="10651" xr:uid="{DA2A0784-69B7-4311-B9CD-DB740D7F9003}"/>
    <cellStyle name="Comma 2 15 4" xfId="3132" xr:uid="{81560237-4B75-4ADF-AB4E-CA5371EBF064}"/>
    <cellStyle name="Comma 2 16" xfId="788" xr:uid="{00000000-0005-0000-0000-000014030000}"/>
    <cellStyle name="Comma 2 16 2" xfId="789" xr:uid="{00000000-0005-0000-0000-000015030000}"/>
    <cellStyle name="Comma 2 16 2 2" xfId="4552" xr:uid="{0C3CD8F7-6C08-4D0D-9DA6-9C32D54186D1}"/>
    <cellStyle name="Comma 2 16 2 2 2" xfId="11037" xr:uid="{105BFC4D-ABB2-48A8-8C5D-E7EB899F74D7}"/>
    <cellStyle name="Comma 2 16 2 3" xfId="3135" xr:uid="{04452001-E6BB-48C3-81AE-CD458B880E34}"/>
    <cellStyle name="Comma 2 16 3" xfId="4049" xr:uid="{61778DE9-2DB9-4D67-8E69-D12030E0E70A}"/>
    <cellStyle name="Comma 2 16 3 2" xfId="10652" xr:uid="{0D6A192C-2EBF-42ED-A75C-6575AB0022D5}"/>
    <cellStyle name="Comma 2 16 4" xfId="3134" xr:uid="{5A79EFFC-0352-4FC0-AC94-94F56007061D}"/>
    <cellStyle name="Comma 2 17" xfId="790" xr:uid="{00000000-0005-0000-0000-000016030000}"/>
    <cellStyle name="Comma 2 17 2" xfId="791" xr:uid="{00000000-0005-0000-0000-000017030000}"/>
    <cellStyle name="Comma 2 17 2 2" xfId="4553" xr:uid="{FFE4C2E7-F794-4C30-AC63-6971A7EB3525}"/>
    <cellStyle name="Comma 2 17 2 2 2" xfId="11038" xr:uid="{59CF5B63-C776-4D0C-9916-63C0AE7E6B87}"/>
    <cellStyle name="Comma 2 17 2 3" xfId="3137" xr:uid="{CC1F98B8-A591-4312-8AB9-ACAB9EB2ED36}"/>
    <cellStyle name="Comma 2 17 3" xfId="4050" xr:uid="{65BC35CA-2A42-4839-9531-2D6458E75288}"/>
    <cellStyle name="Comma 2 17 3 2" xfId="10653" xr:uid="{4E8D4D1D-9E36-4375-9164-A80E13D25E17}"/>
    <cellStyle name="Comma 2 17 4" xfId="3136" xr:uid="{EDAAD6FA-ACE4-4815-8581-BD08E9F64314}"/>
    <cellStyle name="Comma 2 18" xfId="792" xr:uid="{00000000-0005-0000-0000-000018030000}"/>
    <cellStyle name="Comma 2 18 2" xfId="793" xr:uid="{00000000-0005-0000-0000-000019030000}"/>
    <cellStyle name="Comma 2 18 2 2" xfId="4554" xr:uid="{82C43839-51C5-4CE8-A496-27D6AFFA44E5}"/>
    <cellStyle name="Comma 2 18 2 2 2" xfId="11039" xr:uid="{F1DFB58C-6E82-4471-A098-FA84F651EC6C}"/>
    <cellStyle name="Comma 2 18 2 3" xfId="3139" xr:uid="{0F40DAE6-4D48-4D55-AD7C-D35D447B874D}"/>
    <cellStyle name="Comma 2 18 3" xfId="4051" xr:uid="{999E1486-2E78-4B68-A198-8A76AA580825}"/>
    <cellStyle name="Comma 2 18 3 2" xfId="10654" xr:uid="{F8EC1B00-E4FC-48FF-A3E0-FA1935DE6980}"/>
    <cellStyle name="Comma 2 18 4" xfId="3138" xr:uid="{610B9A03-BF21-4A39-BDD8-9BB58335E5A9}"/>
    <cellStyle name="Comma 2 19" xfId="794" xr:uid="{00000000-0005-0000-0000-00001A030000}"/>
    <cellStyle name="Comma 2 19 2" xfId="795" xr:uid="{00000000-0005-0000-0000-00001B030000}"/>
    <cellStyle name="Comma 2 19 2 2" xfId="4555" xr:uid="{0F472524-9748-4CFE-9D4F-20ADE1298867}"/>
    <cellStyle name="Comma 2 19 2 2 2" xfId="11040" xr:uid="{FE2C8DCF-CC6E-45B4-9362-9710ECA9048C}"/>
    <cellStyle name="Comma 2 19 2 3" xfId="3141" xr:uid="{2D6B93F7-5242-4E6B-9F83-038CD58AB61A}"/>
    <cellStyle name="Comma 2 19 3" xfId="4052" xr:uid="{8664C46A-33ED-44F4-8E07-88A66659BCA1}"/>
    <cellStyle name="Comma 2 19 3 2" xfId="10655" xr:uid="{C8DD08C7-CFC8-4ECD-A1AA-850C4D5167CE}"/>
    <cellStyle name="Comma 2 19 4" xfId="3140" xr:uid="{A7622ED6-A559-4AA3-BABE-22F802C00B78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558" xr:uid="{F8CDD44D-0222-44A2-AEA7-F7DEBC647D82}"/>
    <cellStyle name="Comma 2 2 2 2 2 2 2 2 2 2 2" xfId="11043" xr:uid="{7EF9584D-E961-44AA-ADF0-5077C584E6E7}"/>
    <cellStyle name="Comma 2 2 2 2 2 2 2 2 2 3" xfId="3148" xr:uid="{713F211C-ABBC-4419-A54E-F4DF072E5DBD}"/>
    <cellStyle name="Comma 2 2 2 2 2 2 2 2 3" xfId="4058" xr:uid="{8D31A84A-F522-4FA8-A1A4-53160A100692}"/>
    <cellStyle name="Comma 2 2 2 2 2 2 2 2 3 2" xfId="10661" xr:uid="{B0F682E0-936A-416E-A5E2-29059066991F}"/>
    <cellStyle name="Comma 2 2 2 2 2 2 2 2 4" xfId="3147" xr:uid="{657A1FA9-C250-44A0-9D4A-A06F2ECD8768}"/>
    <cellStyle name="Comma 2 2 2 2 2 2 2 3" xfId="804" xr:uid="{00000000-0005-0000-0000-000024030000}"/>
    <cellStyle name="Comma 2 2 2 2 2 2 2 3 2" xfId="805" xr:uid="{00000000-0005-0000-0000-000025030000}"/>
    <cellStyle name="Comma 2 2 2 2 2 2 2 3 2 2" xfId="4559" xr:uid="{21AD8356-13C3-4120-9F7C-3115A4F88B32}"/>
    <cellStyle name="Comma 2 2 2 2 2 2 2 3 2 2 2" xfId="11044" xr:uid="{ABD98FAD-E75C-45E5-94D4-222C59790DEB}"/>
    <cellStyle name="Comma 2 2 2 2 2 2 2 3 2 3" xfId="3150" xr:uid="{4D278EA7-57CF-4CA4-A8DA-B21E790A615A}"/>
    <cellStyle name="Comma 2 2 2 2 2 2 2 3 3" xfId="4059" xr:uid="{253AA896-D432-4245-BF04-C7862468A200}"/>
    <cellStyle name="Comma 2 2 2 2 2 2 2 3 3 2" xfId="10662" xr:uid="{6E71D0DB-48CC-4D8E-8E7F-E5D9C73818D5}"/>
    <cellStyle name="Comma 2 2 2 2 2 2 2 3 4" xfId="3149" xr:uid="{620E56EB-E2ED-4F3F-95B8-344A6E392A12}"/>
    <cellStyle name="Comma 2 2 2 2 2 2 2 4" xfId="4057" xr:uid="{9F7B3C99-E891-4C35-AF98-2DC271DB0C90}"/>
    <cellStyle name="Comma 2 2 2 2 2 2 2 4 2" xfId="10660" xr:uid="{AF71DDF5-4766-4566-8937-F765155B3A62}"/>
    <cellStyle name="Comma 2 2 2 2 2 2 2 5" xfId="4557" xr:uid="{B947042E-7256-489D-B2B5-BB77ACC4F162}"/>
    <cellStyle name="Comma 2 2 2 2 2 2 2 5 2" xfId="11042" xr:uid="{21A99447-8C4F-48E1-B871-D5A5A6584606}"/>
    <cellStyle name="Comma 2 2 2 2 2 2 2 6" xfId="3146" xr:uid="{D0219455-4E31-4309-9AE1-1869FE9467C8}"/>
    <cellStyle name="Comma 2 2 2 2 2 2 3" xfId="806" xr:uid="{00000000-0005-0000-0000-000026030000}"/>
    <cellStyle name="Comma 2 2 2 2 2 2 3 2" xfId="4060" xr:uid="{2C2D4F9B-7911-416A-B445-8CD59968FB68}"/>
    <cellStyle name="Comma 2 2 2 2 2 2 3 2 2" xfId="10663" xr:uid="{13CCA067-B945-4B5D-A001-B1A97A1E41C3}"/>
    <cellStyle name="Comma 2 2 2 2 2 2 3 3" xfId="4560" xr:uid="{9CC99DB4-B110-4DB5-9322-06F3E57A0348}"/>
    <cellStyle name="Comma 2 2 2 2 2 2 3 3 2" xfId="11045" xr:uid="{80E0DDFA-08F8-4C67-81E1-78564F750461}"/>
    <cellStyle name="Comma 2 2 2 2 2 2 3 4" xfId="3151" xr:uid="{869E668E-816C-4765-B772-3F6972DBEC3F}"/>
    <cellStyle name="Comma 2 2 2 2 2 2 4" xfId="807" xr:uid="{00000000-0005-0000-0000-000027030000}"/>
    <cellStyle name="Comma 2 2 2 2 2 2 4 2" xfId="4561" xr:uid="{9B7490E0-3410-480C-99AF-B39E33CF0E8D}"/>
    <cellStyle name="Comma 2 2 2 2 2 2 4 2 2" xfId="11046" xr:uid="{F7620797-EE40-42EA-AACD-DE53B7A0E6E1}"/>
    <cellStyle name="Comma 2 2 2 2 2 2 4 3" xfId="3152" xr:uid="{B245AA5A-9127-44EE-8CDA-923A8C1B039B}"/>
    <cellStyle name="Comma 2 2 2 2 2 2 5" xfId="4056" xr:uid="{3AF450E6-0310-4DF9-A272-B01D06B6B960}"/>
    <cellStyle name="Comma 2 2 2 2 2 2 5 2" xfId="10659" xr:uid="{23DB794D-56F8-43AC-868E-92CE2594392B}"/>
    <cellStyle name="Comma 2 2 2 2 2 2 6" xfId="3145" xr:uid="{ECAA0E39-2325-4255-ADC8-A8FC5C1C3244}"/>
    <cellStyle name="Comma 2 2 2 2 2 3" xfId="808" xr:uid="{00000000-0005-0000-0000-000028030000}"/>
    <cellStyle name="Comma 2 2 2 2 2 3 2" xfId="809" xr:uid="{00000000-0005-0000-0000-000029030000}"/>
    <cellStyle name="Comma 2 2 2 2 2 3 2 2" xfId="4562" xr:uid="{6F20AD32-F505-491D-98F0-1A9F92665BC4}"/>
    <cellStyle name="Comma 2 2 2 2 2 3 2 2 2" xfId="11047" xr:uid="{B80BF15C-098C-407A-8547-A105E5E02A5E}"/>
    <cellStyle name="Comma 2 2 2 2 2 3 2 3" xfId="3154" xr:uid="{237325FF-F1A8-48D6-9D21-713503B571E7}"/>
    <cellStyle name="Comma 2 2 2 2 2 3 3" xfId="4061" xr:uid="{70762D40-EF73-4C8F-A312-79382A0E302F}"/>
    <cellStyle name="Comma 2 2 2 2 2 3 3 2" xfId="10664" xr:uid="{22C5423F-A0BC-430D-83F7-652DE845754A}"/>
    <cellStyle name="Comma 2 2 2 2 2 3 4" xfId="3153" xr:uid="{8FA5E5C4-967D-4663-9D30-F314F269159F}"/>
    <cellStyle name="Comma 2 2 2 2 2 4" xfId="810" xr:uid="{00000000-0005-0000-0000-00002A030000}"/>
    <cellStyle name="Comma 2 2 2 2 2 4 2" xfId="811" xr:uid="{00000000-0005-0000-0000-00002B030000}"/>
    <cellStyle name="Comma 2 2 2 2 2 4 2 2" xfId="4563" xr:uid="{8E8020E4-855C-43C8-8DF2-20F41EDCD1AA}"/>
    <cellStyle name="Comma 2 2 2 2 2 4 2 2 2" xfId="11048" xr:uid="{9F426169-A941-4E5A-96D0-3A1804F9EA62}"/>
    <cellStyle name="Comma 2 2 2 2 2 4 2 3" xfId="3156" xr:uid="{5852DE6A-952A-4F3C-9221-0778CB5C125A}"/>
    <cellStyle name="Comma 2 2 2 2 2 4 3" xfId="4062" xr:uid="{33B04E70-07C8-4404-8AD6-F4D833A7BD4D}"/>
    <cellStyle name="Comma 2 2 2 2 2 4 3 2" xfId="10665" xr:uid="{A0CF0ABB-F22C-492E-A93A-1DA07C865DBD}"/>
    <cellStyle name="Comma 2 2 2 2 2 4 4" xfId="3155" xr:uid="{5723795A-3A40-48CB-BAAA-BFA53A219523}"/>
    <cellStyle name="Comma 2 2 2 2 2 5" xfId="4055" xr:uid="{04131390-9120-44DA-9AF0-0827B23169D6}"/>
    <cellStyle name="Comma 2 2 2 2 2 5 2" xfId="10658" xr:uid="{EBD1A0AF-27B7-41CD-A063-76C22B3D944F}"/>
    <cellStyle name="Comma 2 2 2 2 2 6" xfId="4556" xr:uid="{FC888035-318A-462F-B68B-ADF14BEFF533}"/>
    <cellStyle name="Comma 2 2 2 2 2 6 2" xfId="11041" xr:uid="{7BA54027-38D3-4A55-A5AA-2EF3A193B76D}"/>
    <cellStyle name="Comma 2 2 2 2 2 7" xfId="3144" xr:uid="{013164C6-F766-4C4D-A90A-4C6435AF284D}"/>
    <cellStyle name="Comma 2 2 2 2 3" xfId="812" xr:uid="{00000000-0005-0000-0000-00002C030000}"/>
    <cellStyle name="Comma 2 2 2 2 3 2" xfId="4063" xr:uid="{681D4848-B0F1-4034-8AEC-47F4EFB6E1AB}"/>
    <cellStyle name="Comma 2 2 2 2 3 2 2" xfId="10666" xr:uid="{00F6F4B0-3020-4EE2-99BD-B3B7CE217B8C}"/>
    <cellStyle name="Comma 2 2 2 2 3 3" xfId="4564" xr:uid="{45E02B00-2F19-4BA7-B676-4A5F463F7F01}"/>
    <cellStyle name="Comma 2 2 2 2 3 3 2" xfId="11049" xr:uid="{8B501192-1995-4A7E-A8DE-9C9A8B1E985A}"/>
    <cellStyle name="Comma 2 2 2 2 3 4" xfId="3157" xr:uid="{8C1BE0FB-3117-47BC-96F6-3EA00EF89AB9}"/>
    <cellStyle name="Comma 2 2 2 2 4" xfId="813" xr:uid="{00000000-0005-0000-0000-00002D030000}"/>
    <cellStyle name="Comma 2 2 2 2 4 2" xfId="4064" xr:uid="{15C8A707-B94B-41CD-91B9-25BDCB0E2340}"/>
    <cellStyle name="Comma 2 2 2 2 4 2 2" xfId="10667" xr:uid="{B98B8578-4292-440E-9A67-73DA91899F34}"/>
    <cellStyle name="Comma 2 2 2 2 4 3" xfId="4565" xr:uid="{EDCD0708-BDC2-4045-9FA8-DBD2AE6D7402}"/>
    <cellStyle name="Comma 2 2 2 2 4 3 2" xfId="11050" xr:uid="{C4877FA2-9CFF-4760-A1A0-D2FF0804B812}"/>
    <cellStyle name="Comma 2 2 2 2 4 4" xfId="3158" xr:uid="{E8705365-E3E3-49E3-A450-FEB6942DC7F8}"/>
    <cellStyle name="Comma 2 2 2 2 5" xfId="814" xr:uid="{00000000-0005-0000-0000-00002E030000}"/>
    <cellStyle name="Comma 2 2 2 2 5 2" xfId="4566" xr:uid="{65B6D4F1-304B-4F6B-B0E3-A5AB04C71C82}"/>
    <cellStyle name="Comma 2 2 2 2 5 2 2" xfId="11051" xr:uid="{A4F4E89C-A127-45BB-9715-A41353531933}"/>
    <cellStyle name="Comma 2 2 2 2 5 3" xfId="3159" xr:uid="{370CDBFA-AD9C-4FD0-8E7C-23462F81F1F7}"/>
    <cellStyle name="Comma 2 2 2 2 6" xfId="4054" xr:uid="{ABD1790D-DB76-4C0C-9CE9-7212283B1C04}"/>
    <cellStyle name="Comma 2 2 2 2 6 2" xfId="10657" xr:uid="{05DE01C2-043C-43AD-BF8B-3BC7A3EC888B}"/>
    <cellStyle name="Comma 2 2 2 2 7" xfId="3143" xr:uid="{70EB74C3-80D6-4864-813D-22E8A765C2BB}"/>
    <cellStyle name="Comma 2 2 2 3" xfId="815" xr:uid="{00000000-0005-0000-0000-00002F030000}"/>
    <cellStyle name="Comma 2 2 2 3 2" xfId="816" xr:uid="{00000000-0005-0000-0000-000030030000}"/>
    <cellStyle name="Comma 2 2 2 3 2 2" xfId="4567" xr:uid="{DC873C2E-E3F0-4C09-9C8D-BC4599FDAF93}"/>
    <cellStyle name="Comma 2 2 2 3 2 2 2" xfId="11052" xr:uid="{008480E6-8AF1-4BB3-B3AB-808EA8150D41}"/>
    <cellStyle name="Comma 2 2 2 3 2 3" xfId="3161" xr:uid="{B8C8A491-748F-44F1-BCDB-BDF0BF6CC424}"/>
    <cellStyle name="Comma 2 2 2 3 3" xfId="4065" xr:uid="{E2A4D7A6-C9ED-4144-A5E4-C770D33B4316}"/>
    <cellStyle name="Comma 2 2 2 3 3 2" xfId="10668" xr:uid="{2F83B7F6-0CDA-4734-A09E-414705DB9FF4}"/>
    <cellStyle name="Comma 2 2 2 3 4" xfId="3160" xr:uid="{2BC32019-DD55-46C0-BD99-CFAF3E1E8F73}"/>
    <cellStyle name="Comma 2 2 2 4" xfId="817" xr:uid="{00000000-0005-0000-0000-000031030000}"/>
    <cellStyle name="Comma 2 2 2 4 2" xfId="818" xr:uid="{00000000-0005-0000-0000-000032030000}"/>
    <cellStyle name="Comma 2 2 2 4 2 2" xfId="4568" xr:uid="{F60D44B6-6D65-4984-9632-126800F59AE5}"/>
    <cellStyle name="Comma 2 2 2 4 2 2 2" xfId="11053" xr:uid="{890346AC-F0FF-46E3-BD45-10E04FF75401}"/>
    <cellStyle name="Comma 2 2 2 4 2 3" xfId="3163" xr:uid="{1EAD43A4-9C1D-47CA-9177-62DE664062D0}"/>
    <cellStyle name="Comma 2 2 2 4 3" xfId="4066" xr:uid="{BC37484D-4DCF-4CEB-A160-8879A3B413ED}"/>
    <cellStyle name="Comma 2 2 2 4 3 2" xfId="10669" xr:uid="{B709F6CF-DA8F-431A-8A6E-958608E5A1B7}"/>
    <cellStyle name="Comma 2 2 2 4 4" xfId="3162" xr:uid="{2945BB3B-467A-4D90-9249-95F2AAF82D07}"/>
    <cellStyle name="Comma 2 2 2 5" xfId="819" xr:uid="{00000000-0005-0000-0000-000033030000}"/>
    <cellStyle name="Comma 2 2 2 5 2" xfId="820" xr:uid="{00000000-0005-0000-0000-000034030000}"/>
    <cellStyle name="Comma 2 2 2 5 2 2" xfId="4569" xr:uid="{655374E2-3846-4A9A-893F-C6D7F4616B77}"/>
    <cellStyle name="Comma 2 2 2 5 2 2 2" xfId="11054" xr:uid="{D143811C-751E-4AFA-B450-3282E3B5AEEB}"/>
    <cellStyle name="Comma 2 2 2 5 2 3" xfId="3165" xr:uid="{E58BFEDB-70D3-4C3F-B0EA-73283B0CE01F}"/>
    <cellStyle name="Comma 2 2 2 5 3" xfId="4067" xr:uid="{FA86A298-1B73-4329-87D1-D3DDD5F796C2}"/>
    <cellStyle name="Comma 2 2 2 5 3 2" xfId="10670" xr:uid="{AD7BDF41-0A11-4C3F-A82F-ACDBB9207842}"/>
    <cellStyle name="Comma 2 2 2 5 4" xfId="3164" xr:uid="{4DA3AB07-7CAE-48B0-B015-2248E2C81325}"/>
    <cellStyle name="Comma 2 2 2 6" xfId="4053" xr:uid="{DF9DE59D-63D9-4DE4-BB85-B3769ADAD717}"/>
    <cellStyle name="Comma 2 2 2 6 2" xfId="10656" xr:uid="{F4BE3E58-6C7D-4886-842E-81A86BB36186}"/>
    <cellStyle name="Comma 2 2 2 7" xfId="3142" xr:uid="{0C25A9AE-71DD-43EB-8C32-3C98F27F3607}"/>
    <cellStyle name="Comma 2 2 3" xfId="821" xr:uid="{00000000-0005-0000-0000-000035030000}"/>
    <cellStyle name="Comma 2 2 3 2" xfId="822" xr:uid="{00000000-0005-0000-0000-000036030000}"/>
    <cellStyle name="Comma 2 2 3 2 2" xfId="4570" xr:uid="{53CBF3C1-F4C2-4C70-B309-BBDD3FDCF89C}"/>
    <cellStyle name="Comma 2 2 3 2 2 2" xfId="11055" xr:uid="{B9CC8852-68F5-42B8-A04B-956B27B6E0EA}"/>
    <cellStyle name="Comma 2 2 3 2 3" xfId="3167" xr:uid="{B7DA5139-BA57-4FFD-BF8E-4A69A64BBB4F}"/>
    <cellStyle name="Comma 2 2 3 3" xfId="4068" xr:uid="{125E438C-5949-424F-B013-40C27F7BD310}"/>
    <cellStyle name="Comma 2 2 3 3 2" xfId="10671" xr:uid="{124D8B28-BC05-49DF-8D4B-ABD82AA55FC2}"/>
    <cellStyle name="Comma 2 2 3 4" xfId="3166" xr:uid="{25A50978-CDF8-469D-9233-66792993CD3F}"/>
    <cellStyle name="Comma 2 2 4" xfId="823" xr:uid="{00000000-0005-0000-0000-000037030000}"/>
    <cellStyle name="Comma 2 2 4 2" xfId="4069" xr:uid="{9B067DDF-822C-49A4-A664-5F08AA71E9F5}"/>
    <cellStyle name="Comma 2 2 4 2 2" xfId="10672" xr:uid="{09211DCD-BB6D-4B3C-B9DF-1D0501A1C38D}"/>
    <cellStyle name="Comma 2 2 4 3" xfId="4571" xr:uid="{CB68476B-0971-43C7-95D3-CE06DA5AC4BB}"/>
    <cellStyle name="Comma 2 2 4 3 2" xfId="11056" xr:uid="{2B3AF34D-05FC-4ECB-A2BC-499DFEB22BCF}"/>
    <cellStyle name="Comma 2 2 4 4" xfId="3168" xr:uid="{A4DFCD44-1211-4577-8F11-36E0CEEC738B}"/>
    <cellStyle name="Comma 2 2 5" xfId="824" xr:uid="{00000000-0005-0000-0000-000038030000}"/>
    <cellStyle name="Comma 2 2 5 2" xfId="4070" xr:uid="{BFAFDE5D-C685-48E8-B15A-25C77D739235}"/>
    <cellStyle name="Comma 2 2 5 2 2" xfId="10673" xr:uid="{4D0C7CC2-D289-4A63-91A3-863B2E77973B}"/>
    <cellStyle name="Comma 2 2 5 3" xfId="4572" xr:uid="{332CCDE1-85D3-4980-B63A-818BBC1D1AD2}"/>
    <cellStyle name="Comma 2 2 5 3 2" xfId="11057" xr:uid="{F6185BB1-4CA6-4BC5-8A56-278BAB3E7D6A}"/>
    <cellStyle name="Comma 2 2 5 4" xfId="3169" xr:uid="{39F159A1-2F8D-441A-A359-C27F8A5A9E6C}"/>
    <cellStyle name="Comma 2 2 6" xfId="825" xr:uid="{00000000-0005-0000-0000-000039030000}"/>
    <cellStyle name="Comma 2 2 6 2" xfId="4071" xr:uid="{11956F52-3D26-4648-87CE-4DCAC612F5C3}"/>
    <cellStyle name="Comma 2 2 6 2 2" xfId="10674" xr:uid="{BDE57B65-98BA-434C-B97C-601ED201A1A6}"/>
    <cellStyle name="Comma 2 2 6 3" xfId="3170" xr:uid="{711914D9-DDEA-4CF3-A9B0-2BE03D633126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573" xr:uid="{22C6FCDE-E718-40DD-8F8F-EC7B1EF040D5}"/>
    <cellStyle name="Comma 2 20 2 2 2" xfId="11058" xr:uid="{B32B178D-21F1-4559-A210-39EAE2C4AD5B}"/>
    <cellStyle name="Comma 2 20 2 3" xfId="3172" xr:uid="{5E158D33-EF35-436C-B911-CD86F49D9304}"/>
    <cellStyle name="Comma 2 20 3" xfId="4072" xr:uid="{38D66EFB-A420-4270-9B22-B2A2FCAEECBB}"/>
    <cellStyle name="Comma 2 20 3 2" xfId="10675" xr:uid="{1F032C7E-62F8-4D93-8B9E-9D88F6500767}"/>
    <cellStyle name="Comma 2 20 4" xfId="3171" xr:uid="{1356CDB3-9904-4F55-946B-3305F7BE0A6A}"/>
    <cellStyle name="Comma 2 21" xfId="829" xr:uid="{00000000-0005-0000-0000-00003D030000}"/>
    <cellStyle name="Comma 2 21 2" xfId="830" xr:uid="{00000000-0005-0000-0000-00003E030000}"/>
    <cellStyle name="Comma 2 21 2 2" xfId="4574" xr:uid="{B76500BE-B6E2-4F2A-8175-C40F52F33D78}"/>
    <cellStyle name="Comma 2 21 2 2 2" xfId="11059" xr:uid="{0AC8A45F-4D0D-46CE-AD01-EF95FB3466CA}"/>
    <cellStyle name="Comma 2 21 2 3" xfId="3174" xr:uid="{2203EF1E-23E9-435F-B99A-7BC3EED1ED54}"/>
    <cellStyle name="Comma 2 21 3" xfId="4073" xr:uid="{5A2DA7D8-0635-4F79-8CA9-895DA0758B96}"/>
    <cellStyle name="Comma 2 21 3 2" xfId="10676" xr:uid="{152C24EC-B64A-4D14-B7FD-F0CABA106DA1}"/>
    <cellStyle name="Comma 2 21 4" xfId="3173" xr:uid="{4E8524DC-3FF5-42B2-BE71-ADC48CD63A5E}"/>
    <cellStyle name="Comma 2 22" xfId="831" xr:uid="{00000000-0005-0000-0000-00003F030000}"/>
    <cellStyle name="Comma 2 22 2" xfId="832" xr:uid="{00000000-0005-0000-0000-000040030000}"/>
    <cellStyle name="Comma 2 22 2 2" xfId="4575" xr:uid="{77B08CC3-358E-429E-9BFF-713B1B9F86B1}"/>
    <cellStyle name="Comma 2 22 2 2 2" xfId="11060" xr:uid="{E639C144-E4AA-41F2-957D-10DD6F670593}"/>
    <cellStyle name="Comma 2 22 2 3" xfId="3176" xr:uid="{D424BE9D-0784-4F8A-A87A-01564599A74A}"/>
    <cellStyle name="Comma 2 22 3" xfId="4074" xr:uid="{CF145B7D-8573-494E-A573-60F68434B5F7}"/>
    <cellStyle name="Comma 2 22 3 2" xfId="10677" xr:uid="{D650B547-E061-46F6-893A-A5B40C76EACD}"/>
    <cellStyle name="Comma 2 22 4" xfId="3175" xr:uid="{FD6DA7E6-8707-4515-ACCD-0031D20F3943}"/>
    <cellStyle name="Comma 2 23" xfId="833" xr:uid="{00000000-0005-0000-0000-000041030000}"/>
    <cellStyle name="Comma 2 23 2" xfId="834" xr:uid="{00000000-0005-0000-0000-000042030000}"/>
    <cellStyle name="Comma 2 23 2 2" xfId="4576" xr:uid="{9C7A5B8D-6C2E-44DA-87D6-3A6115E80CC0}"/>
    <cellStyle name="Comma 2 23 2 2 2" xfId="11061" xr:uid="{64CF69B3-F30C-4BB4-BCC1-F9C6A7CE647E}"/>
    <cellStyle name="Comma 2 23 2 3" xfId="3178" xr:uid="{1AA3DF8E-C402-4498-B685-53CC7A7ED074}"/>
    <cellStyle name="Comma 2 23 3" xfId="4075" xr:uid="{0D8EDE65-D40F-4DEE-9DCA-3867D8793BDD}"/>
    <cellStyle name="Comma 2 23 3 2" xfId="10678" xr:uid="{A9C6F538-2A72-45E8-91BA-D4B6E404B597}"/>
    <cellStyle name="Comma 2 23 4" xfId="3177" xr:uid="{E9E97770-A410-4DB4-9705-0E256B0D32E1}"/>
    <cellStyle name="Comma 2 24" xfId="835" xr:uid="{00000000-0005-0000-0000-000043030000}"/>
    <cellStyle name="Comma 2 24 2" xfId="836" xr:uid="{00000000-0005-0000-0000-000044030000}"/>
    <cellStyle name="Comma 2 24 2 2" xfId="4577" xr:uid="{F13D9693-CB7E-4D6D-BB0C-7AEBF5BA683E}"/>
    <cellStyle name="Comma 2 24 2 2 2" xfId="11062" xr:uid="{2BCA3FB4-78BC-4BE8-9B38-30376C9BDA1D}"/>
    <cellStyle name="Comma 2 24 2 3" xfId="3180" xr:uid="{DDF15B84-3B00-4518-BA63-D49D4F9477D5}"/>
    <cellStyle name="Comma 2 24 3" xfId="4076" xr:uid="{BEF2E349-C4FE-4923-9094-0F8D5B0140D4}"/>
    <cellStyle name="Comma 2 24 3 2" xfId="10679" xr:uid="{66E97493-4A72-4FC1-B6A4-41B03C8722FE}"/>
    <cellStyle name="Comma 2 24 4" xfId="3179" xr:uid="{EF8AFE0E-99F1-4409-BDB4-27157D540638}"/>
    <cellStyle name="Comma 2 25" xfId="837" xr:uid="{00000000-0005-0000-0000-000045030000}"/>
    <cellStyle name="Comma 2 25 2" xfId="838" xr:uid="{00000000-0005-0000-0000-000046030000}"/>
    <cellStyle name="Comma 2 25 2 2" xfId="4578" xr:uid="{BE9B89ED-F6C3-4D07-819E-46FA923721E8}"/>
    <cellStyle name="Comma 2 25 2 2 2" xfId="11063" xr:uid="{C5DBDAF4-18A9-4BB2-B56C-4F712F8A4EF8}"/>
    <cellStyle name="Comma 2 25 2 3" xfId="3182" xr:uid="{A2B70BD1-AD6A-4619-8EE2-5DA9D7EB5383}"/>
    <cellStyle name="Comma 2 25 3" xfId="4077" xr:uid="{DD05E774-516A-4C5E-8159-7D9BD738C228}"/>
    <cellStyle name="Comma 2 25 3 2" xfId="10680" xr:uid="{5AC2E12C-9898-4FDD-87E7-71C8B3E6C1D6}"/>
    <cellStyle name="Comma 2 25 4" xfId="3181" xr:uid="{236B90EE-4691-4313-AF30-7BE41A8E8808}"/>
    <cellStyle name="Comma 2 26" xfId="839" xr:uid="{00000000-0005-0000-0000-000047030000}"/>
    <cellStyle name="Comma 2 26 2" xfId="840" xr:uid="{00000000-0005-0000-0000-000048030000}"/>
    <cellStyle name="Comma 2 26 2 2" xfId="4579" xr:uid="{9CD4FBA3-2B30-41E8-BBB7-800763D25C1C}"/>
    <cellStyle name="Comma 2 26 2 2 2" xfId="11064" xr:uid="{73B69818-9FAB-4DB2-AED4-2239571AB590}"/>
    <cellStyle name="Comma 2 26 2 3" xfId="3184" xr:uid="{81D78414-BC52-41B9-BE94-89D9B572D5EA}"/>
    <cellStyle name="Comma 2 26 3" xfId="4078" xr:uid="{7E2A8908-CB2B-4E3C-83C6-C39AE2818E63}"/>
    <cellStyle name="Comma 2 26 3 2" xfId="10681" xr:uid="{9907DD88-1109-4D55-891B-9F8C4E0D2FAC}"/>
    <cellStyle name="Comma 2 26 4" xfId="3183" xr:uid="{2491B7B6-0BF2-490D-BBFA-BA803AF26FF9}"/>
    <cellStyle name="Comma 2 27" xfId="841" xr:uid="{00000000-0005-0000-0000-000049030000}"/>
    <cellStyle name="Comma 2 27 2" xfId="842" xr:uid="{00000000-0005-0000-0000-00004A030000}"/>
    <cellStyle name="Comma 2 27 2 2" xfId="4580" xr:uid="{BC317B9B-3DF5-400E-BB0B-F90CDA43195D}"/>
    <cellStyle name="Comma 2 27 2 2 2" xfId="11065" xr:uid="{C2EE0822-0B70-4736-A109-6BAA530D1492}"/>
    <cellStyle name="Comma 2 27 2 3" xfId="3186" xr:uid="{79D463E0-759A-4FFD-BEFF-0F9AC62367EC}"/>
    <cellStyle name="Comma 2 27 3" xfId="4079" xr:uid="{3790B7EC-E1AB-4863-807C-EFE055ED6D7B}"/>
    <cellStyle name="Comma 2 27 3 2" xfId="10682" xr:uid="{0B7966D8-9984-4670-9A8A-54861B62EAD5}"/>
    <cellStyle name="Comma 2 27 4" xfId="3185" xr:uid="{D5FE965D-FC32-4511-912A-3D1A7E05878C}"/>
    <cellStyle name="Comma 2 28" xfId="843" xr:uid="{00000000-0005-0000-0000-00004B030000}"/>
    <cellStyle name="Comma 2 28 2" xfId="844" xr:uid="{00000000-0005-0000-0000-00004C030000}"/>
    <cellStyle name="Comma 2 28 2 2" xfId="4581" xr:uid="{1DFC65BA-25BF-4DAF-BD90-248DE805A88B}"/>
    <cellStyle name="Comma 2 28 2 2 2" xfId="11066" xr:uid="{9A4D0E2F-8812-4403-87F5-3F09954906EA}"/>
    <cellStyle name="Comma 2 28 2 3" xfId="3188" xr:uid="{074181C5-3217-4634-9A94-46DB2A8653CA}"/>
    <cellStyle name="Comma 2 28 3" xfId="4080" xr:uid="{33C06781-7442-4BFF-AE22-4CE5A0CB0F2E}"/>
    <cellStyle name="Comma 2 28 3 2" xfId="10683" xr:uid="{174D9E26-9E04-4AD2-9338-074C70B1CFE7}"/>
    <cellStyle name="Comma 2 28 4" xfId="3187" xr:uid="{C661288D-3DBC-41CA-A150-C58C99B34B2C}"/>
    <cellStyle name="Comma 2 29" xfId="845" xr:uid="{00000000-0005-0000-0000-00004D030000}"/>
    <cellStyle name="Comma 2 29 2" xfId="846" xr:uid="{00000000-0005-0000-0000-00004E030000}"/>
    <cellStyle name="Comma 2 29 2 2" xfId="4582" xr:uid="{C13125F4-BA0D-4681-9B00-70192F56C408}"/>
    <cellStyle name="Comma 2 29 2 2 2" xfId="11067" xr:uid="{4E6300AF-5C55-4C5D-9FB0-FDD0690F9606}"/>
    <cellStyle name="Comma 2 29 2 3" xfId="3190" xr:uid="{4E530FF4-3B73-4E12-957F-53548E8ECD0F}"/>
    <cellStyle name="Comma 2 29 3" xfId="4081" xr:uid="{E2F4358A-4A73-466A-AFB1-323D50400796}"/>
    <cellStyle name="Comma 2 29 3 2" xfId="10684" xr:uid="{B09D064C-9558-4F01-9E71-427B2FD04129}"/>
    <cellStyle name="Comma 2 29 4" xfId="3189" xr:uid="{F6534135-6807-4134-A516-EE9B11CD0E4D}"/>
    <cellStyle name="Comma 2 3" xfId="847" xr:uid="{00000000-0005-0000-0000-00004F030000}"/>
    <cellStyle name="Comma 2 3 2" xfId="848" xr:uid="{00000000-0005-0000-0000-000050030000}"/>
    <cellStyle name="Comma 2 3 2 2" xfId="4583" xr:uid="{61AEEC7C-BEA6-4CEE-9B4D-6ED54312CB33}"/>
    <cellStyle name="Comma 2 3 2 2 2" xfId="11068" xr:uid="{4BD32DF9-D549-4FAD-98B0-DB0F195F0A7E}"/>
    <cellStyle name="Comma 2 3 2 3" xfId="3192" xr:uid="{BD1E3202-44F7-45F1-885B-15DF7A630A50}"/>
    <cellStyle name="Comma 2 3 3" xfId="4082" xr:uid="{2765C04D-FE34-4024-96D9-4A3F02F75540}"/>
    <cellStyle name="Comma 2 3 3 2" xfId="10685" xr:uid="{22DCDB7C-0699-4581-AC4D-6C66A8B5FF3B}"/>
    <cellStyle name="Comma 2 3 4" xfId="3191" xr:uid="{877D2DAE-2A2B-432B-85BF-1360CEF07E4D}"/>
    <cellStyle name="Comma 2 30" xfId="849" xr:uid="{00000000-0005-0000-0000-000051030000}"/>
    <cellStyle name="Comma 2 30 2" xfId="850" xr:uid="{00000000-0005-0000-0000-000052030000}"/>
    <cellStyle name="Comma 2 30 2 2" xfId="4584" xr:uid="{1CFC9F0D-678D-44CC-8B2E-0541AACBE64E}"/>
    <cellStyle name="Comma 2 30 2 2 2" xfId="11069" xr:uid="{55B9E7A3-FAA7-48D7-812C-A1DCAB90ADC1}"/>
    <cellStyle name="Comma 2 30 2 3" xfId="3194" xr:uid="{700F7C2E-358A-4B4D-8B46-705A569AC8C7}"/>
    <cellStyle name="Comma 2 30 3" xfId="4083" xr:uid="{2E898EDA-ADA2-4342-9CA5-4ADBCA752DFC}"/>
    <cellStyle name="Comma 2 30 3 2" xfId="10686" xr:uid="{9470975F-D171-4768-A46A-81C06FB1D665}"/>
    <cellStyle name="Comma 2 30 4" xfId="3193" xr:uid="{B41185DF-3679-4D1E-BD92-7B4A9C79742D}"/>
    <cellStyle name="Comma 2 31" xfId="851" xr:uid="{00000000-0005-0000-0000-000053030000}"/>
    <cellStyle name="Comma 2 31 2" xfId="852" xr:uid="{00000000-0005-0000-0000-000054030000}"/>
    <cellStyle name="Comma 2 31 2 2" xfId="4585" xr:uid="{95368DF0-1C82-4959-BB84-830820858719}"/>
    <cellStyle name="Comma 2 31 2 2 2" xfId="11070" xr:uid="{C1C47A0E-5F41-43EE-9831-9D348D5D21E1}"/>
    <cellStyle name="Comma 2 31 2 3" xfId="3196" xr:uid="{66C92880-9066-4304-8DBC-E0DD76FF2D93}"/>
    <cellStyle name="Comma 2 31 3" xfId="4084" xr:uid="{722D13C8-FB9C-4D63-8425-9E52A1D70558}"/>
    <cellStyle name="Comma 2 31 3 2" xfId="10687" xr:uid="{EA7E00BC-681F-4ADC-8607-B33DFD8A9BA2}"/>
    <cellStyle name="Comma 2 31 4" xfId="3195" xr:uid="{5DAA0245-F84F-4AAE-9BFD-A38473509B8F}"/>
    <cellStyle name="Comma 2 32" xfId="853" xr:uid="{00000000-0005-0000-0000-000055030000}"/>
    <cellStyle name="Comma 2 32 2" xfId="854" xr:uid="{00000000-0005-0000-0000-000056030000}"/>
    <cellStyle name="Comma 2 32 2 2" xfId="4586" xr:uid="{EA3C91A3-DF70-4020-8052-9F8F8BE18381}"/>
    <cellStyle name="Comma 2 32 2 2 2" xfId="11071" xr:uid="{19F0C290-6E85-41A3-89C9-754D68B2B5A3}"/>
    <cellStyle name="Comma 2 32 2 3" xfId="3198" xr:uid="{E80DE2A6-4858-4C70-83E7-4C58C4670F0F}"/>
    <cellStyle name="Comma 2 32 3" xfId="4085" xr:uid="{E828AD64-03D6-4CC3-BE5F-8C1DA5BDC380}"/>
    <cellStyle name="Comma 2 32 3 2" xfId="10688" xr:uid="{D638CE01-F082-4B48-B842-8B567DC648A3}"/>
    <cellStyle name="Comma 2 32 4" xfId="3197" xr:uid="{1CD783C5-947C-4E65-A9DF-B08D235CD4DA}"/>
    <cellStyle name="Comma 2 33" xfId="855" xr:uid="{00000000-0005-0000-0000-000057030000}"/>
    <cellStyle name="Comma 2 33 2" xfId="856" xr:uid="{00000000-0005-0000-0000-000058030000}"/>
    <cellStyle name="Comma 2 33 2 2" xfId="4587" xr:uid="{C224DD02-72C1-4F2A-9B88-ABA01AEBA330}"/>
    <cellStyle name="Comma 2 33 2 2 2" xfId="11072" xr:uid="{D4024FEF-B9BC-4656-A396-7BAA0C0DB4A6}"/>
    <cellStyle name="Comma 2 33 2 3" xfId="3200" xr:uid="{25AC2466-96AB-4143-A25B-05C8A9BBA432}"/>
    <cellStyle name="Comma 2 33 3" xfId="4086" xr:uid="{0A501C08-0C81-42E7-9C10-D768DD006E80}"/>
    <cellStyle name="Comma 2 33 3 2" xfId="10689" xr:uid="{D4E2FC68-A369-43C4-A6B3-971DD00528C2}"/>
    <cellStyle name="Comma 2 33 4" xfId="3199" xr:uid="{D710BDF1-3898-4A21-8ACE-824468B85055}"/>
    <cellStyle name="Comma 2 34" xfId="857" xr:uid="{00000000-0005-0000-0000-000059030000}"/>
    <cellStyle name="Comma 2 34 2" xfId="858" xr:uid="{00000000-0005-0000-0000-00005A030000}"/>
    <cellStyle name="Comma 2 34 2 2" xfId="4588" xr:uid="{AB6F6312-AC1F-4920-934E-4132B2A8A2AA}"/>
    <cellStyle name="Comma 2 34 2 2 2" xfId="11073" xr:uid="{AE1268D3-1E72-4EBF-9CBB-43F015F234A8}"/>
    <cellStyle name="Comma 2 34 2 3" xfId="3202" xr:uid="{468DDCF5-368E-4A59-91EC-8F2109BE6C26}"/>
    <cellStyle name="Comma 2 34 3" xfId="4087" xr:uid="{D9FB03EA-898D-47AA-85AA-2918B73FCCCD}"/>
    <cellStyle name="Comma 2 34 3 2" xfId="10690" xr:uid="{00C1482F-0D39-449A-B97C-AEBEF93DFAAA}"/>
    <cellStyle name="Comma 2 34 4" xfId="3201" xr:uid="{73A82979-295D-4283-B751-E94C9E7811A7}"/>
    <cellStyle name="Comma 2 35" xfId="859" xr:uid="{00000000-0005-0000-0000-00005B030000}"/>
    <cellStyle name="Comma 2 35 2" xfId="860" xr:uid="{00000000-0005-0000-0000-00005C030000}"/>
    <cellStyle name="Comma 2 35 2 2" xfId="4589" xr:uid="{5FE40981-2C61-49F0-AD21-E2B27680C53E}"/>
    <cellStyle name="Comma 2 35 2 2 2" xfId="11074" xr:uid="{D8C16A2F-E461-475F-B43F-E58FF932700C}"/>
    <cellStyle name="Comma 2 35 2 3" xfId="3204" xr:uid="{7F31CD76-CF5C-4969-8DED-614FBF8730FA}"/>
    <cellStyle name="Comma 2 35 3" xfId="4088" xr:uid="{83ED77A2-1BE8-41FE-955D-1DFA349AA709}"/>
    <cellStyle name="Comma 2 35 3 2" xfId="10691" xr:uid="{E526BE38-DB2F-43B2-AACD-D93123EB3FA9}"/>
    <cellStyle name="Comma 2 35 4" xfId="3203" xr:uid="{1BA6E075-C13A-4A38-917B-56D383A0A4DA}"/>
    <cellStyle name="Comma 2 36" xfId="861" xr:uid="{00000000-0005-0000-0000-00005D030000}"/>
    <cellStyle name="Comma 2 36 2" xfId="862" xr:uid="{00000000-0005-0000-0000-00005E030000}"/>
    <cellStyle name="Comma 2 36 2 2" xfId="4590" xr:uid="{CCA5FE73-FC75-49BD-97E6-C208F4504DD3}"/>
    <cellStyle name="Comma 2 36 2 2 2" xfId="11075" xr:uid="{ACC271FA-C00A-4448-B055-13EBECD63F62}"/>
    <cellStyle name="Comma 2 36 2 3" xfId="3206" xr:uid="{2A77A357-D10D-40BC-A4D0-6E78F8D67612}"/>
    <cellStyle name="Comma 2 36 3" xfId="4089" xr:uid="{FC7B168B-F00A-4C45-8BAC-7EB29457BEDE}"/>
    <cellStyle name="Comma 2 36 3 2" xfId="10692" xr:uid="{FE5A6A81-5AB9-4966-A259-E9F06190C0EA}"/>
    <cellStyle name="Comma 2 36 4" xfId="3205" xr:uid="{95968BAA-447B-4E43-9555-78821C705220}"/>
    <cellStyle name="Comma 2 37" xfId="863" xr:uid="{00000000-0005-0000-0000-00005F030000}"/>
    <cellStyle name="Comma 2 37 2" xfId="864" xr:uid="{00000000-0005-0000-0000-000060030000}"/>
    <cellStyle name="Comma 2 37 2 2" xfId="4591" xr:uid="{07F0C75A-B5CC-436F-9A11-6CFF4915798F}"/>
    <cellStyle name="Comma 2 37 2 2 2" xfId="11076" xr:uid="{22F9DF77-31BC-475B-9588-AE05B7C1DF7E}"/>
    <cellStyle name="Comma 2 37 2 3" xfId="3208" xr:uid="{64531385-21A1-40A3-9AA0-04E60AEB23FB}"/>
    <cellStyle name="Comma 2 37 3" xfId="4090" xr:uid="{91314840-5DB2-4FC5-8EDA-A49C105DC648}"/>
    <cellStyle name="Comma 2 37 3 2" xfId="10693" xr:uid="{FED995E7-0D8E-4E8F-A2DD-31A9C40A5137}"/>
    <cellStyle name="Comma 2 37 4" xfId="3207" xr:uid="{60DEA5A2-AFF0-4768-9A85-C6F57A53A654}"/>
    <cellStyle name="Comma 2 38" xfId="865" xr:uid="{00000000-0005-0000-0000-000061030000}"/>
    <cellStyle name="Comma 2 38 2" xfId="866" xr:uid="{00000000-0005-0000-0000-000062030000}"/>
    <cellStyle name="Comma 2 38 2 2" xfId="4592" xr:uid="{AB6A07C2-3B59-46A6-98A9-0B2002748B2C}"/>
    <cellStyle name="Comma 2 38 2 2 2" xfId="11077" xr:uid="{C72B9FD8-C8F3-4BF0-8110-6FF1ADF4925C}"/>
    <cellStyle name="Comma 2 38 2 3" xfId="3210" xr:uid="{68106683-25DD-44EB-BEFC-C744ED36BE83}"/>
    <cellStyle name="Comma 2 38 3" xfId="4091" xr:uid="{1F1B7188-3504-48F0-9CFC-1B0394EE39C9}"/>
    <cellStyle name="Comma 2 38 3 2" xfId="10694" xr:uid="{AB3C44AE-6A80-466A-A904-016541D274BF}"/>
    <cellStyle name="Comma 2 38 4" xfId="3209" xr:uid="{2A9C95F3-3AE2-445B-8A78-8692157D6CE0}"/>
    <cellStyle name="Comma 2 39" xfId="867" xr:uid="{00000000-0005-0000-0000-000063030000}"/>
    <cellStyle name="Comma 2 39 2" xfId="868" xr:uid="{00000000-0005-0000-0000-000064030000}"/>
    <cellStyle name="Comma 2 39 2 2" xfId="4593" xr:uid="{CE8FE9F9-A83E-4FEC-846D-B16C5FBCD81F}"/>
    <cellStyle name="Comma 2 39 2 2 2" xfId="11078" xr:uid="{F537C042-98AC-48C3-8C3C-EFF70B18AD55}"/>
    <cellStyle name="Comma 2 39 2 3" xfId="3212" xr:uid="{2C6CCB94-E812-4F04-8481-BBF164F74B50}"/>
    <cellStyle name="Comma 2 39 3" xfId="4092" xr:uid="{34E27BE7-BE69-4FED-BE78-A55198677B48}"/>
    <cellStyle name="Comma 2 39 3 2" xfId="10695" xr:uid="{A9F598E1-78FF-45D1-9BE3-A8CD093DF209}"/>
    <cellStyle name="Comma 2 39 4" xfId="3211" xr:uid="{4771DDAF-14F7-4C3C-B201-B39E15BB5178}"/>
    <cellStyle name="Comma 2 4" xfId="869" xr:uid="{00000000-0005-0000-0000-000065030000}"/>
    <cellStyle name="Comma 2 4 2" xfId="870" xr:uid="{00000000-0005-0000-0000-000066030000}"/>
    <cellStyle name="Comma 2 4 2 2" xfId="4594" xr:uid="{B15A2D54-10B0-4BFE-8949-624E93F8F50C}"/>
    <cellStyle name="Comma 2 4 2 2 2" xfId="11079" xr:uid="{956FB28D-76BC-49B6-9E2C-52C3FC83AFBE}"/>
    <cellStyle name="Comma 2 4 2 3" xfId="3213" xr:uid="{701948DA-B8CB-48C8-8347-71043056FFE8}"/>
    <cellStyle name="Comma 2 4 3" xfId="871" xr:uid="{00000000-0005-0000-0000-000067030000}"/>
    <cellStyle name="Comma 2 4 3 2" xfId="4595" xr:uid="{3353B848-1126-42C2-982F-476C9BE23AE0}"/>
    <cellStyle name="Comma 2 4 3 2 2" xfId="11080" xr:uid="{37A60418-F904-47E4-90F9-2AAC574192FB}"/>
    <cellStyle name="Comma 2 4 3 3" xfId="3214" xr:uid="{971D1FF4-529A-437A-B251-88698C214894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596" xr:uid="{A9434BDC-15BD-4605-A410-D2FB2B2A2E5F}"/>
    <cellStyle name="Comma 2 40 2 2 2" xfId="11081" xr:uid="{6A3069FF-ACEF-42DC-A7B6-2D68C482EDE2}"/>
    <cellStyle name="Comma 2 40 2 3" xfId="3216" xr:uid="{9766A6C8-83F5-4444-9A66-D0131B3EE114}"/>
    <cellStyle name="Comma 2 40 3" xfId="4093" xr:uid="{DDACFD2A-FB59-4F0C-B86E-33D93E0ADCF5}"/>
    <cellStyle name="Comma 2 40 3 2" xfId="10696" xr:uid="{69EBBFC5-764C-445B-AC0F-F69C5AF78E29}"/>
    <cellStyle name="Comma 2 40 4" xfId="3215" xr:uid="{CD1CEF70-A3D0-4C3E-8D13-AC98A568464B}"/>
    <cellStyle name="Comma 2 41" xfId="875" xr:uid="{00000000-0005-0000-0000-00006B030000}"/>
    <cellStyle name="Comma 2 41 2" xfId="876" xr:uid="{00000000-0005-0000-0000-00006C030000}"/>
    <cellStyle name="Comma 2 41 2 2" xfId="4597" xr:uid="{24EAC88D-9C63-4762-8AAA-347B0AC3E11C}"/>
    <cellStyle name="Comma 2 41 2 2 2" xfId="11082" xr:uid="{FD7266D3-55D0-4F26-AC06-A8694AF42DFA}"/>
    <cellStyle name="Comma 2 41 2 3" xfId="3218" xr:uid="{7C9DF1C9-D362-4637-9EA7-1F77D079D406}"/>
    <cellStyle name="Comma 2 41 3" xfId="4094" xr:uid="{10D34F3F-BCB7-4283-9935-650ECE7013BE}"/>
    <cellStyle name="Comma 2 41 3 2" xfId="10697" xr:uid="{2C3D92E4-7BCE-4E31-A068-B4AD03D30E3D}"/>
    <cellStyle name="Comma 2 41 4" xfId="3217" xr:uid="{CDF9F756-EF1E-4025-A703-D34D25B398CA}"/>
    <cellStyle name="Comma 2 42" xfId="877" xr:uid="{00000000-0005-0000-0000-00006D030000}"/>
    <cellStyle name="Comma 2 42 2" xfId="878" xr:uid="{00000000-0005-0000-0000-00006E030000}"/>
    <cellStyle name="Comma 2 42 2 2" xfId="4598" xr:uid="{56CFD8BF-FA42-4D0A-A02A-9DC0BD96E09D}"/>
    <cellStyle name="Comma 2 42 2 2 2" xfId="11083" xr:uid="{0596A772-C5C1-4103-BA09-43A05BEF7E2C}"/>
    <cellStyle name="Comma 2 42 2 3" xfId="3220" xr:uid="{B4328966-432B-42F5-A8F6-D1C09B9A1107}"/>
    <cellStyle name="Comma 2 42 3" xfId="4095" xr:uid="{9CCBDE3B-3C70-4C44-98D5-78CAC617199F}"/>
    <cellStyle name="Comma 2 42 3 2" xfId="10698" xr:uid="{D778BF88-089A-46F5-BC5F-E98E143D20EF}"/>
    <cellStyle name="Comma 2 42 4" xfId="3219" xr:uid="{A05C35CA-C6D4-4E5E-B1AB-71462F66A048}"/>
    <cellStyle name="Comma 2 43" xfId="879" xr:uid="{00000000-0005-0000-0000-00006F030000}"/>
    <cellStyle name="Comma 2 43 2" xfId="880" xr:uid="{00000000-0005-0000-0000-000070030000}"/>
    <cellStyle name="Comma 2 43 2 2" xfId="4599" xr:uid="{B4D91566-DB08-46F3-83B2-C02E64C6066D}"/>
    <cellStyle name="Comma 2 43 2 2 2" xfId="11084" xr:uid="{20B450EC-B067-493A-A37A-B16CE6A27DF8}"/>
    <cellStyle name="Comma 2 43 2 3" xfId="3222" xr:uid="{310688FF-AD15-493B-B211-1B77BA627380}"/>
    <cellStyle name="Comma 2 43 3" xfId="4096" xr:uid="{D57426DB-45B6-4062-B79A-AC0597BCD141}"/>
    <cellStyle name="Comma 2 43 3 2" xfId="10699" xr:uid="{5A957349-81E6-4C6E-BA92-2927B462AB04}"/>
    <cellStyle name="Comma 2 43 4" xfId="3221" xr:uid="{E0C6B2BE-88BB-4854-93FE-BE2868E86AFC}"/>
    <cellStyle name="Comma 2 44" xfId="881" xr:uid="{00000000-0005-0000-0000-000071030000}"/>
    <cellStyle name="Comma 2 44 2" xfId="882" xr:uid="{00000000-0005-0000-0000-000072030000}"/>
    <cellStyle name="Comma 2 44 2 2" xfId="4600" xr:uid="{492B8A83-53DA-4DA8-9A7C-44222CEB0474}"/>
    <cellStyle name="Comma 2 44 2 2 2" xfId="11085" xr:uid="{6F3E49A3-AAD9-49D5-8FB4-D782964349D9}"/>
    <cellStyle name="Comma 2 44 2 3" xfId="3224" xr:uid="{D86126DB-087D-4B7B-86A0-B681B7BE046A}"/>
    <cellStyle name="Comma 2 44 3" xfId="4097" xr:uid="{B4B3F15E-9B98-4B16-8DDD-47D495D2647B}"/>
    <cellStyle name="Comma 2 44 3 2" xfId="10700" xr:uid="{358EB2D2-A21A-47E1-9D9E-B751F60E01D4}"/>
    <cellStyle name="Comma 2 44 4" xfId="3223" xr:uid="{8E9561BB-7FA0-45BE-A540-19664E0F3A1D}"/>
    <cellStyle name="Comma 2 45" xfId="883" xr:uid="{00000000-0005-0000-0000-000073030000}"/>
    <cellStyle name="Comma 2 45 2" xfId="884" xr:uid="{00000000-0005-0000-0000-000074030000}"/>
    <cellStyle name="Comma 2 45 2 2" xfId="4601" xr:uid="{07A20634-5F0D-4049-B50A-E8161B41BCF3}"/>
    <cellStyle name="Comma 2 45 2 2 2" xfId="11086" xr:uid="{43B0CBC8-EBE4-4F93-8F29-C19F143DFB3F}"/>
    <cellStyle name="Comma 2 45 2 3" xfId="3226" xr:uid="{08E7E992-E756-400C-B3A6-677B22E0A303}"/>
    <cellStyle name="Comma 2 45 3" xfId="4098" xr:uid="{F13DE028-1FD8-438E-AEA1-B04140363DEB}"/>
    <cellStyle name="Comma 2 45 3 2" xfId="10701" xr:uid="{DD809778-C131-4ABA-BC0C-604CF966AF74}"/>
    <cellStyle name="Comma 2 45 4" xfId="3225" xr:uid="{C3036B19-368D-41CB-B1F6-9E5D6F70E85D}"/>
    <cellStyle name="Comma 2 46" xfId="885" xr:uid="{00000000-0005-0000-0000-000075030000}"/>
    <cellStyle name="Comma 2 46 2" xfId="886" xr:uid="{00000000-0005-0000-0000-000076030000}"/>
    <cellStyle name="Comma 2 46 2 2" xfId="4602" xr:uid="{05ACA51C-B334-42AF-96A2-BE56B86F54CE}"/>
    <cellStyle name="Comma 2 46 2 2 2" xfId="11087" xr:uid="{7522FB5F-EE48-4209-ABAC-21CD1DA85AC6}"/>
    <cellStyle name="Comma 2 46 2 3" xfId="3228" xr:uid="{ED29ADFD-FA63-4FB5-B4E0-7935F5F869AA}"/>
    <cellStyle name="Comma 2 46 3" xfId="4099" xr:uid="{CE6D52D8-BC0E-474A-95FB-3BA82C428BEA}"/>
    <cellStyle name="Comma 2 46 3 2" xfId="10702" xr:uid="{C70E051C-04BD-439F-9165-7B3D3B44D451}"/>
    <cellStyle name="Comma 2 46 4" xfId="3227" xr:uid="{E42603DB-9C52-415D-A27A-6E91BDF21B4C}"/>
    <cellStyle name="Comma 2 47" xfId="887" xr:uid="{00000000-0005-0000-0000-000077030000}"/>
    <cellStyle name="Comma 2 47 2" xfId="888" xr:uid="{00000000-0005-0000-0000-000078030000}"/>
    <cellStyle name="Comma 2 47 2 2" xfId="4603" xr:uid="{F2D9E922-1D03-4CE1-8B3E-14960B002199}"/>
    <cellStyle name="Comma 2 47 2 2 2" xfId="11088" xr:uid="{1289DB00-304D-4F63-840F-2D569026ED10}"/>
    <cellStyle name="Comma 2 47 2 3" xfId="3230" xr:uid="{1E7BC618-FA0D-4228-8C40-E0AEFDE7F99C}"/>
    <cellStyle name="Comma 2 47 3" xfId="4100" xr:uid="{3756E592-A8E3-4EA1-ABA5-AB56EC62F461}"/>
    <cellStyle name="Comma 2 47 3 2" xfId="10703" xr:uid="{3A8B6176-96AF-4304-A7E9-B5B3E0D9EC97}"/>
    <cellStyle name="Comma 2 47 4" xfId="3229" xr:uid="{B96B86E5-6879-4ECB-A9A6-0E991001C4F7}"/>
    <cellStyle name="Comma 2 48" xfId="889" xr:uid="{00000000-0005-0000-0000-000079030000}"/>
    <cellStyle name="Comma 2 48 2" xfId="890" xr:uid="{00000000-0005-0000-0000-00007A030000}"/>
    <cellStyle name="Comma 2 48 2 2" xfId="4604" xr:uid="{5709B16C-6FE6-4297-AA74-AD9578266AEA}"/>
    <cellStyle name="Comma 2 48 2 2 2" xfId="11089" xr:uid="{11195C82-3C51-4F3D-AC7A-064508FB3B5E}"/>
    <cellStyle name="Comma 2 48 2 3" xfId="3232" xr:uid="{3CEF3BAB-A980-46A1-9F7A-75448BD01918}"/>
    <cellStyle name="Comma 2 48 3" xfId="4101" xr:uid="{1132E10A-D38A-4962-B106-2657B6BB8874}"/>
    <cellStyle name="Comma 2 48 3 2" xfId="10704" xr:uid="{C49D23DA-C36D-4A5C-BE49-39EC8D8C1C03}"/>
    <cellStyle name="Comma 2 48 4" xfId="3231" xr:uid="{5B9E7C76-624F-4F89-B15F-F9526156C898}"/>
    <cellStyle name="Comma 2 49" xfId="891" xr:uid="{00000000-0005-0000-0000-00007B030000}"/>
    <cellStyle name="Comma 2 49 2" xfId="892" xr:uid="{00000000-0005-0000-0000-00007C030000}"/>
    <cellStyle name="Comma 2 49 2 2" xfId="4605" xr:uid="{BA8FC3DF-2406-4532-9597-3FC16992BDB7}"/>
    <cellStyle name="Comma 2 49 2 2 2" xfId="11090" xr:uid="{B860452A-6D00-4B2E-91AB-075450E41558}"/>
    <cellStyle name="Comma 2 49 2 3" xfId="3234" xr:uid="{5E3A740E-25A9-4A4E-BC33-D8B19BD7C98E}"/>
    <cellStyle name="Comma 2 49 3" xfId="4102" xr:uid="{39B760AE-498F-4D13-A23B-17E20BCA092B}"/>
    <cellStyle name="Comma 2 49 3 2" xfId="10705" xr:uid="{D1AA8296-E1BB-4A2B-A1FE-176C5695F303}"/>
    <cellStyle name="Comma 2 49 4" xfId="3233" xr:uid="{F44B8880-211F-4D49-9E80-26FF86CFCB76}"/>
    <cellStyle name="Comma 2 5" xfId="893" xr:uid="{00000000-0005-0000-0000-00007D030000}"/>
    <cellStyle name="Comma 2 5 2" xfId="894" xr:uid="{00000000-0005-0000-0000-00007E030000}"/>
    <cellStyle name="Comma 2 5 2 2" xfId="4606" xr:uid="{67DA8E38-41FD-4CDE-B9AE-F6BFE952EEC2}"/>
    <cellStyle name="Comma 2 5 2 2 2" xfId="11091" xr:uid="{0D88ABD5-9F78-482D-9E5F-395767DAA18B}"/>
    <cellStyle name="Comma 2 5 2 3" xfId="3236" xr:uid="{7F8997FA-B483-4C8B-84A7-E5AAE89B9167}"/>
    <cellStyle name="Comma 2 5 3" xfId="4103" xr:uid="{2E190BD6-D594-4FBE-A0EC-4123C71306A6}"/>
    <cellStyle name="Comma 2 5 3 2" xfId="10706" xr:uid="{A1A88525-FEC5-427E-BF44-020D29B185D1}"/>
    <cellStyle name="Comma 2 5 4" xfId="3235" xr:uid="{D57739BC-D7F6-4A2A-A9DE-7223B27F1925}"/>
    <cellStyle name="Comma 2 50" xfId="895" xr:uid="{00000000-0005-0000-0000-00007F030000}"/>
    <cellStyle name="Comma 2 50 2" xfId="896" xr:uid="{00000000-0005-0000-0000-000080030000}"/>
    <cellStyle name="Comma 2 50 2 2" xfId="4607" xr:uid="{E7C7160B-F4A0-42CA-AD2D-20EBF25EC6DD}"/>
    <cellStyle name="Comma 2 50 2 2 2" xfId="11092" xr:uid="{1C5FBA5E-075B-4C92-8D79-551AE347C367}"/>
    <cellStyle name="Comma 2 50 2 3" xfId="3238" xr:uid="{23D162E0-B58E-4876-A658-A12345787534}"/>
    <cellStyle name="Comma 2 50 3" xfId="4104" xr:uid="{B376A579-2C13-4B7B-9A8A-B7B251B3C146}"/>
    <cellStyle name="Comma 2 50 3 2" xfId="10707" xr:uid="{9BDE341E-975F-4524-99CB-C5CFDACDF061}"/>
    <cellStyle name="Comma 2 50 4" xfId="3237" xr:uid="{7763B3C3-BF38-462C-A24E-AEE505583FB9}"/>
    <cellStyle name="Comma 2 51" xfId="897" xr:uid="{00000000-0005-0000-0000-000081030000}"/>
    <cellStyle name="Comma 2 51 2" xfId="898" xr:uid="{00000000-0005-0000-0000-000082030000}"/>
    <cellStyle name="Comma 2 51 2 2" xfId="4608" xr:uid="{DEA290A8-F313-422A-9094-D37E429B824F}"/>
    <cellStyle name="Comma 2 51 2 2 2" xfId="11093" xr:uid="{09DC0E7C-8206-4003-99C7-FAA73F3D2B2D}"/>
    <cellStyle name="Comma 2 51 2 3" xfId="3240" xr:uid="{5879442D-829F-4BF3-9CFC-028270EC79C6}"/>
    <cellStyle name="Comma 2 51 3" xfId="4105" xr:uid="{35CE3BE4-A52A-4015-90F5-05B60ECD279B}"/>
    <cellStyle name="Comma 2 51 3 2" xfId="10708" xr:uid="{C9B599FB-1350-49B4-865D-385F01CBBC5E}"/>
    <cellStyle name="Comma 2 51 4" xfId="3239" xr:uid="{CB94130F-3A39-4143-A3A0-D7C352882C12}"/>
    <cellStyle name="Comma 2 52" xfId="899" xr:uid="{00000000-0005-0000-0000-000083030000}"/>
    <cellStyle name="Comma 2 52 2" xfId="900" xr:uid="{00000000-0005-0000-0000-000084030000}"/>
    <cellStyle name="Comma 2 52 2 2" xfId="4609" xr:uid="{424CAE27-3DE6-4848-B241-D0368B6488C1}"/>
    <cellStyle name="Comma 2 52 2 2 2" xfId="11094" xr:uid="{3F6611B7-17E6-402F-9247-2E19C50C8DC5}"/>
    <cellStyle name="Comma 2 52 2 3" xfId="3242" xr:uid="{35E5958B-B538-4E7C-851C-D86EC361A392}"/>
    <cellStyle name="Comma 2 52 3" xfId="4106" xr:uid="{C265362A-F4AE-4D57-9BF0-86FE2A439B48}"/>
    <cellStyle name="Comma 2 52 3 2" xfId="10709" xr:uid="{C01EE322-5325-4C96-A849-8CC04101E193}"/>
    <cellStyle name="Comma 2 52 4" xfId="3241" xr:uid="{9D93E229-7625-4322-A4F3-B2D265F7BA4E}"/>
    <cellStyle name="Comma 2 53" xfId="901" xr:uid="{00000000-0005-0000-0000-000085030000}"/>
    <cellStyle name="Comma 2 53 2" xfId="902" xr:uid="{00000000-0005-0000-0000-000086030000}"/>
    <cellStyle name="Comma 2 53 2 2" xfId="4610" xr:uid="{B8B4E9C6-AE06-4E52-B7F1-C4933D1ACB29}"/>
    <cellStyle name="Comma 2 53 2 2 2" xfId="11095" xr:uid="{F9774EB0-C062-4707-B149-0812C10D4485}"/>
    <cellStyle name="Comma 2 53 2 3" xfId="3244" xr:uid="{A47B6B4C-2A38-46DB-A802-5B6AC97BF56C}"/>
    <cellStyle name="Comma 2 53 3" xfId="4107" xr:uid="{9F1CD051-2393-43E0-BBA4-4A060DFF6E93}"/>
    <cellStyle name="Comma 2 53 3 2" xfId="10710" xr:uid="{810AF01D-1B39-42E9-A53E-36027BC85FA1}"/>
    <cellStyle name="Comma 2 53 4" xfId="3243" xr:uid="{E9975547-27A0-4813-9058-AA5920207CAD}"/>
    <cellStyle name="Comma 2 54" xfId="903" xr:uid="{00000000-0005-0000-0000-000087030000}"/>
    <cellStyle name="Comma 2 54 2" xfId="904" xr:uid="{00000000-0005-0000-0000-000088030000}"/>
    <cellStyle name="Comma 2 54 2 2" xfId="4611" xr:uid="{1A52FC98-CCB9-4984-842C-1FBDBDB758F4}"/>
    <cellStyle name="Comma 2 54 2 2 2" xfId="11096" xr:uid="{FA228041-2294-466F-9DD7-84FE84413352}"/>
    <cellStyle name="Comma 2 54 2 3" xfId="3246" xr:uid="{95DA328B-A681-454B-8908-3CC745505103}"/>
    <cellStyle name="Comma 2 54 3" xfId="4108" xr:uid="{2A7EA35D-CC87-4B9B-A6E2-2B951130A6B0}"/>
    <cellStyle name="Comma 2 54 3 2" xfId="10711" xr:uid="{B825451F-17CD-416E-8317-0D691AF52C2C}"/>
    <cellStyle name="Comma 2 54 4" xfId="3245" xr:uid="{82263FC0-A2FC-4248-A87E-CF64520FF107}"/>
    <cellStyle name="Comma 2 55" xfId="905" xr:uid="{00000000-0005-0000-0000-000089030000}"/>
    <cellStyle name="Comma 2 55 2" xfId="906" xr:uid="{00000000-0005-0000-0000-00008A030000}"/>
    <cellStyle name="Comma 2 55 2 2" xfId="4612" xr:uid="{974F65E2-EAF4-4BD2-B08C-08931C2C8DA0}"/>
    <cellStyle name="Comma 2 55 2 2 2" xfId="11097" xr:uid="{299B55B8-FC06-4AA2-B8D7-0364F2C1B00B}"/>
    <cellStyle name="Comma 2 55 2 3" xfId="3248" xr:uid="{3C2A1B76-6332-4025-8C48-4A5B3381FCA2}"/>
    <cellStyle name="Comma 2 55 3" xfId="4109" xr:uid="{B98E9834-0635-46B3-AB4C-4606288F22A5}"/>
    <cellStyle name="Comma 2 55 3 2" xfId="10712" xr:uid="{661B1636-55D6-44C4-A54D-A624AF152DB5}"/>
    <cellStyle name="Comma 2 55 4" xfId="3247" xr:uid="{308102A0-91C3-4225-B104-A9E1EF8C3565}"/>
    <cellStyle name="Comma 2 56" xfId="907" xr:uid="{00000000-0005-0000-0000-00008B030000}"/>
    <cellStyle name="Comma 2 56 2" xfId="908" xr:uid="{00000000-0005-0000-0000-00008C030000}"/>
    <cellStyle name="Comma 2 56 2 2" xfId="4613" xr:uid="{694AAE24-B961-4F63-9EC6-1014BBDB27D4}"/>
    <cellStyle name="Comma 2 56 2 2 2" xfId="11098" xr:uid="{4778B466-7E06-4343-9610-DBF94403AB73}"/>
    <cellStyle name="Comma 2 56 2 3" xfId="3250" xr:uid="{1E5B097A-71CB-4A80-8BD6-74C1158DE5E4}"/>
    <cellStyle name="Comma 2 56 3" xfId="4110" xr:uid="{B75C95C1-952C-41AA-B0B6-F8E40FA6F775}"/>
    <cellStyle name="Comma 2 56 3 2" xfId="10713" xr:uid="{2E40AADD-6D4F-43B0-A92B-4B7466929F0A}"/>
    <cellStyle name="Comma 2 56 4" xfId="3249" xr:uid="{8BBA8D75-3A36-41D4-AECF-D5D0456653EF}"/>
    <cellStyle name="Comma 2 57" xfId="909" xr:uid="{00000000-0005-0000-0000-00008D030000}"/>
    <cellStyle name="Comma 2 57 2" xfId="910" xr:uid="{00000000-0005-0000-0000-00008E030000}"/>
    <cellStyle name="Comma 2 57 2 2" xfId="4614" xr:uid="{84E4E77F-D332-40B6-8F54-C36534B0E48B}"/>
    <cellStyle name="Comma 2 57 2 2 2" xfId="11099" xr:uid="{735CB4EB-F0A8-48CD-9A25-06962EC300F3}"/>
    <cellStyle name="Comma 2 57 2 3" xfId="3252" xr:uid="{B9F1CA28-2172-4C64-82CB-C617E08F179A}"/>
    <cellStyle name="Comma 2 57 3" xfId="4111" xr:uid="{CF78C076-FAA0-4170-8C1E-1C9352EB9085}"/>
    <cellStyle name="Comma 2 57 3 2" xfId="10714" xr:uid="{4D4E7C6B-4CDE-49CE-84EE-1096D9D331B7}"/>
    <cellStyle name="Comma 2 57 4" xfId="3251" xr:uid="{C521E274-CDAC-48F8-AB52-776523AB130B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615" xr:uid="{2BBFF38B-4B0A-4FF2-AAF7-76391D8E76ED}"/>
    <cellStyle name="Comma 2 58 2 2 2 2" xfId="11100" xr:uid="{74546BBD-2793-4341-85F8-5C2AD22AB27C}"/>
    <cellStyle name="Comma 2 58 2 2 3" xfId="3255" xr:uid="{68A73DDD-7A49-4C28-9DF3-8ADADD5C1339}"/>
    <cellStyle name="Comma 2 58 2 3" xfId="4113" xr:uid="{885CD414-FA9D-4967-B501-A526954163D1}"/>
    <cellStyle name="Comma 2 58 2 3 2" xfId="10716" xr:uid="{1D42A765-FC93-4764-8641-0B1334DE686D}"/>
    <cellStyle name="Comma 2 58 2 4" xfId="3254" xr:uid="{F696F9BC-9E2F-41A2-B58D-FFDF33953C18}"/>
    <cellStyle name="Comma 2 58 3" xfId="914" xr:uid="{00000000-0005-0000-0000-000092030000}"/>
    <cellStyle name="Comma 2 58 3 2" xfId="915" xr:uid="{00000000-0005-0000-0000-000093030000}"/>
    <cellStyle name="Comma 2 58 3 2 2" xfId="4616" xr:uid="{B3058064-E9C2-402C-B4A6-154EFAFF1BD7}"/>
    <cellStyle name="Comma 2 58 3 2 2 2" xfId="11101" xr:uid="{9B9E5057-DB1D-43DA-AFD7-307E6CEA65DF}"/>
    <cellStyle name="Comma 2 58 3 2 3" xfId="3257" xr:uid="{30792FE4-FFC0-49DC-84E1-995CFD6B9E4E}"/>
    <cellStyle name="Comma 2 58 3 3" xfId="4114" xr:uid="{6301369A-EB15-4B28-A0CD-3709BF2257DF}"/>
    <cellStyle name="Comma 2 58 3 3 2" xfId="10717" xr:uid="{EA975D9D-EA91-4BFB-A560-AE52F728B104}"/>
    <cellStyle name="Comma 2 58 3 4" xfId="3256" xr:uid="{CEC97B5B-3657-4543-AA94-CB0ED3B80935}"/>
    <cellStyle name="Comma 2 58 4" xfId="916" xr:uid="{00000000-0005-0000-0000-000094030000}"/>
    <cellStyle name="Comma 2 58 4 2" xfId="917" xr:uid="{00000000-0005-0000-0000-000095030000}"/>
    <cellStyle name="Comma 2 58 4 2 2" xfId="4617" xr:uid="{9310E744-4F49-4D57-BA1B-355530692990}"/>
    <cellStyle name="Comma 2 58 4 2 2 2" xfId="11102" xr:uid="{26102C5B-5952-4E61-AF8E-6A45708428C6}"/>
    <cellStyle name="Comma 2 58 4 2 3" xfId="3259" xr:uid="{7356A5EC-8779-42A6-8B83-0F8606FC2304}"/>
    <cellStyle name="Comma 2 58 4 3" xfId="4115" xr:uid="{C6C6A547-33C0-40BB-9AFF-97E1A64E0887}"/>
    <cellStyle name="Comma 2 58 4 3 2" xfId="10718" xr:uid="{EB56019C-1A08-4DBD-A547-AFB7C3BFEFF1}"/>
    <cellStyle name="Comma 2 58 4 4" xfId="3258" xr:uid="{E12E4C06-3EA2-4AF1-A90E-6A32FF81A3B0}"/>
    <cellStyle name="Comma 2 58 5" xfId="918" xr:uid="{00000000-0005-0000-0000-000096030000}"/>
    <cellStyle name="Comma 2 58 5 2" xfId="4618" xr:uid="{920BFFA7-95F0-467E-B177-81889AFE0120}"/>
    <cellStyle name="Comma 2 58 5 2 2" xfId="11103" xr:uid="{8A7C8529-6054-4616-BCC0-AF8F617B7F20}"/>
    <cellStyle name="Comma 2 58 5 3" xfId="3260" xr:uid="{CA6321BF-05D9-4D31-85FF-47D2E6196D86}"/>
    <cellStyle name="Comma 2 58 6" xfId="4112" xr:uid="{C5287DCD-B614-4D8F-9CFE-406F0E1DDD44}"/>
    <cellStyle name="Comma 2 58 6 2" xfId="10715" xr:uid="{B0EDF56F-A5D9-47BF-92A6-FDB763D42E9C}"/>
    <cellStyle name="Comma 2 58 7" xfId="3253" xr:uid="{5662FF95-F1D3-4CFF-A76E-6D02CC94ADEB}"/>
    <cellStyle name="Comma 2 59" xfId="919" xr:uid="{00000000-0005-0000-0000-000097030000}"/>
    <cellStyle name="Comma 2 59 2" xfId="920" xr:uid="{00000000-0005-0000-0000-000098030000}"/>
    <cellStyle name="Comma 2 59 2 2" xfId="4619" xr:uid="{65C1C571-5FD1-4AC8-BAA5-636D6FE1C584}"/>
    <cellStyle name="Comma 2 59 2 2 2" xfId="11104" xr:uid="{85F0FCDA-D2ED-45BA-AF9B-B73FE569FBBF}"/>
    <cellStyle name="Comma 2 59 2 3" xfId="3262" xr:uid="{580CF2D1-F0BE-4406-8FBB-CF36C1B0B988}"/>
    <cellStyle name="Comma 2 59 3" xfId="4116" xr:uid="{EBA48DD3-D647-4152-9551-D47716DCCD16}"/>
    <cellStyle name="Comma 2 59 3 2" xfId="10719" xr:uid="{614CB267-0681-4401-8EEE-C97C11483A02}"/>
    <cellStyle name="Comma 2 59 4" xfId="3261" xr:uid="{DCD8DFC7-3A0F-4DE5-9302-3841E67B11A6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620" xr:uid="{71588FC2-8A41-4008-8AA0-E83F617ACFF6}"/>
    <cellStyle name="Comma 2 60 2 2 2" xfId="11105" xr:uid="{CA0BAF1A-EB9A-459B-ACD1-FAC5F00936D9}"/>
    <cellStyle name="Comma 2 60 2 3" xfId="3264" xr:uid="{E499F4A8-9ED8-4ED9-9845-221AF07BD1F3}"/>
    <cellStyle name="Comma 2 60 3" xfId="4117" xr:uid="{D340176D-ED40-446C-A4EF-5DB04597AFF9}"/>
    <cellStyle name="Comma 2 60 3 2" xfId="10720" xr:uid="{D5AAB9F5-99B9-4E1C-A055-19B4FA271B53}"/>
    <cellStyle name="Comma 2 60 4" xfId="3263" xr:uid="{3CDC446E-086E-4C95-997E-2772EFED62B8}"/>
    <cellStyle name="Comma 2 61" xfId="3693" xr:uid="{55E82149-9CF1-4FD9-B7FA-421751D5738B}"/>
    <cellStyle name="Comma 2 61 2" xfId="10500" xr:uid="{8FB28168-D831-41E5-8CC0-6D1B2B4EC29B}"/>
    <cellStyle name="Comma 2 62" xfId="3121" xr:uid="{9F58CED7-00D7-4C3F-919B-5DF01BBA1F3C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621" xr:uid="{08943B6B-1704-4548-A93E-2418DA34D990}"/>
    <cellStyle name="Comma 2 8 2 2 2" xfId="11106" xr:uid="{D809DD74-981D-4E75-A418-B1DF179C6B7B}"/>
    <cellStyle name="Comma 2 8 2 3" xfId="3266" xr:uid="{88294043-78C5-4D8C-878E-F245CD5EDFFF}"/>
    <cellStyle name="Comma 2 8 3" xfId="4118" xr:uid="{107B7E5D-AF94-42CD-BE7E-4335689C0789}"/>
    <cellStyle name="Comma 2 8 3 2" xfId="10721" xr:uid="{B7234802-CC6B-4556-BE44-1988D337B601}"/>
    <cellStyle name="Comma 2 8 4" xfId="3265" xr:uid="{B35418A8-AFED-4C2C-8C28-B17B5C6C570F}"/>
    <cellStyle name="Comma 2 9" xfId="948" xr:uid="{00000000-0005-0000-0000-0000B4030000}"/>
    <cellStyle name="Comma 2 9 2" xfId="949" xr:uid="{00000000-0005-0000-0000-0000B5030000}"/>
    <cellStyle name="Comma 2 9 2 2" xfId="4622" xr:uid="{BFF7FCAB-04C1-4434-B4ED-B1E9EEF0A17E}"/>
    <cellStyle name="Comma 2 9 2 2 2" xfId="11107" xr:uid="{EE5FEC54-15DD-45DB-B061-294120AD7912}"/>
    <cellStyle name="Comma 2 9 2 3" xfId="3268" xr:uid="{4FEE03BE-5638-484A-B6C1-928C1873B8DE}"/>
    <cellStyle name="Comma 2 9 3" xfId="4119" xr:uid="{B7ED8219-DEFA-499C-9541-659F74AED07C}"/>
    <cellStyle name="Comma 2 9 3 2" xfId="10722" xr:uid="{994BA356-201A-42F8-B1A0-81B16541EA32}"/>
    <cellStyle name="Comma 2 9 4" xfId="3267" xr:uid="{482AC082-DE26-4F73-B3FC-4729EE74AA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623" xr:uid="{BF3E8E45-5784-4F25-A3F1-E7412E8575AD}"/>
    <cellStyle name="Comma 20 2 2 2 2" xfId="11108" xr:uid="{B45F019D-EE4F-42D5-B684-A8B95C9ECD7F}"/>
    <cellStyle name="Comma 20 2 2 3" xfId="3271" xr:uid="{B86AD5D9-4065-4F7C-B991-49BECBC174F4}"/>
    <cellStyle name="Comma 20 2 3" xfId="4121" xr:uid="{9A0D1E9D-4AA7-4182-9CF6-D9A61F325902}"/>
    <cellStyle name="Comma 20 2 3 2" xfId="10724" xr:uid="{974E9FF4-D637-4D59-BEA8-C58AE4BD2819}"/>
    <cellStyle name="Comma 20 2 4" xfId="3270" xr:uid="{776F0CB3-296A-478E-B795-66A92F383C58}"/>
    <cellStyle name="Comma 20 3" xfId="953" xr:uid="{00000000-0005-0000-0000-0000B9030000}"/>
    <cellStyle name="Comma 20 3 2" xfId="4624" xr:uid="{2E6CAE93-4E08-4D25-861A-52CD5BBE1E9D}"/>
    <cellStyle name="Comma 20 3 2 2" xfId="11109" xr:uid="{C87EF704-E77D-4074-886E-8CB8D4822F3F}"/>
    <cellStyle name="Comma 20 3 3" xfId="3272" xr:uid="{55877652-0DA5-47A9-A1EE-9C1BEC81933A}"/>
    <cellStyle name="Comma 20 4" xfId="4120" xr:uid="{8B596F78-38C3-4994-982F-EDC8B2D028E1}"/>
    <cellStyle name="Comma 20 4 2" xfId="10723" xr:uid="{29B4EA98-C8EB-416A-8FFA-D6427A3549B0}"/>
    <cellStyle name="Comma 20 5" xfId="3269" xr:uid="{2EE7D7D2-3417-4454-A49C-B209225C5E81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625" xr:uid="{A5E13881-B8D3-4E5A-9B42-872809F12F9E}"/>
    <cellStyle name="Comma 21 2 2 2 2" xfId="11110" xr:uid="{0DB4117F-A230-4DE3-B9EB-27E4F060B0F3}"/>
    <cellStyle name="Comma 21 2 2 3" xfId="3275" xr:uid="{7B90C51B-2077-421B-97EF-8B0C58E5CCF2}"/>
    <cellStyle name="Comma 21 2 3" xfId="4123" xr:uid="{C33263FD-0A95-421D-9FEC-5B7446A7BA4F}"/>
    <cellStyle name="Comma 21 2 3 2" xfId="10726" xr:uid="{E1949E18-D957-4934-B0FC-5F2C658B44F9}"/>
    <cellStyle name="Comma 21 2 4" xfId="3274" xr:uid="{C5D4AB11-EBF7-40D9-8C26-6E5E3C9526B4}"/>
    <cellStyle name="Comma 21 3" xfId="957" xr:uid="{00000000-0005-0000-0000-0000BD030000}"/>
    <cellStyle name="Comma 21 3 2" xfId="4626" xr:uid="{2D4735DD-6AD7-426D-A991-F0A681B1FDBE}"/>
    <cellStyle name="Comma 21 3 2 2" xfId="11111" xr:uid="{9C6C2A5B-16ED-4F62-BE61-D3FE3CB23303}"/>
    <cellStyle name="Comma 21 3 3" xfId="3276" xr:uid="{F734A140-6508-4F7E-AB27-FB5E28D81E69}"/>
    <cellStyle name="Comma 21 4" xfId="4122" xr:uid="{F8B5A224-AC0D-4A2D-B6C2-58192620D8B3}"/>
    <cellStyle name="Comma 21 4 2" xfId="10725" xr:uid="{AC7631EA-9F8D-4954-AEAA-6BE510B234DC}"/>
    <cellStyle name="Comma 21 5" xfId="3273" xr:uid="{FFA729EB-040E-4976-A28C-681B506BE3E4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627" xr:uid="{2882C89F-DDCE-48CF-9099-8ACDC8209D1F}"/>
    <cellStyle name="Comma 22 2 2 2 2" xfId="11112" xr:uid="{FBAB87D0-6C8C-425E-B198-0749F0285FD8}"/>
    <cellStyle name="Comma 22 2 2 3" xfId="3279" xr:uid="{1E4B7FD3-7464-4FB1-AF04-84F37F6D2088}"/>
    <cellStyle name="Comma 22 2 3" xfId="4125" xr:uid="{73C76F1D-9BC6-485F-8926-613697A2ED85}"/>
    <cellStyle name="Comma 22 2 3 2" xfId="10728" xr:uid="{D4D118CF-182B-4CD1-956D-AB431388BD57}"/>
    <cellStyle name="Comma 22 2 4" xfId="3278" xr:uid="{56CFA0A3-4DB3-4EF4-AD3C-7A290283888B}"/>
    <cellStyle name="Comma 22 3" xfId="961" xr:uid="{00000000-0005-0000-0000-0000C1030000}"/>
    <cellStyle name="Comma 22 3 2" xfId="4628" xr:uid="{7A99101C-AFE4-4452-A8EC-CAB3BCDC3E8A}"/>
    <cellStyle name="Comma 22 3 2 2" xfId="11113" xr:uid="{E8ADF401-EB61-483C-8F7B-37AA61BA9737}"/>
    <cellStyle name="Comma 22 3 3" xfId="3280" xr:uid="{B315B51F-5E0C-40AE-939F-3344AB775AEE}"/>
    <cellStyle name="Comma 22 4" xfId="4124" xr:uid="{74FF1F43-397E-49F3-8E7B-F6A43215014D}"/>
    <cellStyle name="Comma 22 4 2" xfId="10727" xr:uid="{4E2D3C24-8047-4F55-A442-1211AF29C09E}"/>
    <cellStyle name="Comma 22 5" xfId="3277" xr:uid="{590DA3E4-3373-48C4-B36C-3ED164E31085}"/>
    <cellStyle name="Comma 23" xfId="962" xr:uid="{00000000-0005-0000-0000-0000C2030000}"/>
    <cellStyle name="Comma 23 2" xfId="963" xr:uid="{00000000-0005-0000-0000-0000C3030000}"/>
    <cellStyle name="Comma 23 2 2" xfId="4629" xr:uid="{727139D4-C51A-4813-83B1-3C14A0FDF84E}"/>
    <cellStyle name="Comma 23 2 2 2" xfId="11114" xr:uid="{508B58A2-0956-4EF6-86FD-518C09959820}"/>
    <cellStyle name="Comma 23 2 3" xfId="3282" xr:uid="{8660D3BC-60F3-4D4E-91C6-7CCF6884BD39}"/>
    <cellStyle name="Comma 23 3" xfId="4126" xr:uid="{7307005A-44CD-4582-8768-F31E7EADF3B9}"/>
    <cellStyle name="Comma 23 3 2" xfId="10729" xr:uid="{C841ED22-092C-41E8-A5AA-C72811A066DD}"/>
    <cellStyle name="Comma 23 4" xfId="3281" xr:uid="{66353849-B60C-40B3-86AB-83AF2CABED3A}"/>
    <cellStyle name="Comma 24" xfId="964" xr:uid="{00000000-0005-0000-0000-0000C4030000}"/>
    <cellStyle name="Comma 24 2" xfId="965" xr:uid="{00000000-0005-0000-0000-0000C5030000}"/>
    <cellStyle name="Comma 24 2 2" xfId="4630" xr:uid="{BE24972F-8A83-4F28-A125-4D61BA952934}"/>
    <cellStyle name="Comma 24 2 2 2" xfId="11115" xr:uid="{75F09C98-8F4B-4E8F-B053-165DDF38AC1F}"/>
    <cellStyle name="Comma 24 2 3" xfId="3284" xr:uid="{A33F1273-D11F-4966-942D-58DF84A96299}"/>
    <cellStyle name="Comma 24 3" xfId="4127" xr:uid="{9485721C-D1A3-44D8-97A0-8C42CC69DAB5}"/>
    <cellStyle name="Comma 24 3 2" xfId="10730" xr:uid="{9E99B830-EB71-4BCE-B01B-5302AA6E5D48}"/>
    <cellStyle name="Comma 24 4" xfId="3283" xr:uid="{98B78DCF-92E7-4111-8C9A-4AED3607541D}"/>
    <cellStyle name="Comma 25" xfId="966" xr:uid="{00000000-0005-0000-0000-0000C6030000}"/>
    <cellStyle name="Comma 25 2" xfId="967" xr:uid="{00000000-0005-0000-0000-0000C7030000}"/>
    <cellStyle name="Comma 25 2 2" xfId="4631" xr:uid="{7194A150-6977-42CE-96B7-FB5E11D71E75}"/>
    <cellStyle name="Comma 25 2 2 2" xfId="11116" xr:uid="{45810761-1F05-4B67-B598-145931CEFB53}"/>
    <cellStyle name="Comma 25 2 3" xfId="3286" xr:uid="{ACF31038-F82B-4D84-AF6B-0A830501D5D3}"/>
    <cellStyle name="Comma 25 3" xfId="4128" xr:uid="{853C13E2-6014-48D2-B12C-FEC48A962E0F}"/>
    <cellStyle name="Comma 25 3 2" xfId="10731" xr:uid="{B80CBC9E-B448-4380-ACFD-6D9C98AE6F4E}"/>
    <cellStyle name="Comma 25 4" xfId="3285" xr:uid="{02A46853-F1E8-495F-8182-C6D885EC4091}"/>
    <cellStyle name="Comma 26" xfId="968" xr:uid="{00000000-0005-0000-0000-0000C8030000}"/>
    <cellStyle name="Comma 26 2" xfId="969" xr:uid="{00000000-0005-0000-0000-0000C9030000}"/>
    <cellStyle name="Comma 26 2 2" xfId="4632" xr:uid="{5CC55900-F3C2-4006-8BB4-E3202D0F3B0B}"/>
    <cellStyle name="Comma 26 2 2 2" xfId="11117" xr:uid="{B4D9974E-A238-441F-BCDA-A32A07D8706C}"/>
    <cellStyle name="Comma 26 2 3" xfId="3288" xr:uid="{6304EE79-D5C9-4562-BC67-1EA4CFA0E324}"/>
    <cellStyle name="Comma 26 3" xfId="4129" xr:uid="{8E5B32BF-FA01-49C3-8622-01E142E14B56}"/>
    <cellStyle name="Comma 26 3 2" xfId="10732" xr:uid="{5E0FF60D-8FD1-4423-A645-0E4E1D73AD8A}"/>
    <cellStyle name="Comma 26 4" xfId="3287" xr:uid="{830B2422-AA4B-4C31-B241-3A8269F47B28}"/>
    <cellStyle name="Comma 27" xfId="970" xr:uid="{00000000-0005-0000-0000-0000CA030000}"/>
    <cellStyle name="Comma 27 2" xfId="4130" xr:uid="{B2DF90AC-E44D-4796-BBE4-F335242055F1}"/>
    <cellStyle name="Comma 27 2 2" xfId="10733" xr:uid="{0B329491-34D5-48F0-BB34-5E327F966798}"/>
    <cellStyle name="Comma 27 3" xfId="4633" xr:uid="{B9E319FF-3BC8-4064-8EE1-F7953A4F14C2}"/>
    <cellStyle name="Comma 27 3 2" xfId="11118" xr:uid="{7138E287-3083-40F4-8D3D-FE704840772C}"/>
    <cellStyle name="Comma 27 4" xfId="3289" xr:uid="{01FA5F92-7F3B-424B-A988-A1C67D0477E1}"/>
    <cellStyle name="Comma 28" xfId="971" xr:uid="{00000000-0005-0000-0000-0000CB030000}"/>
    <cellStyle name="Comma 28 2" xfId="972" xr:uid="{00000000-0005-0000-0000-0000CC030000}"/>
    <cellStyle name="Comma 28 2 2" xfId="4634" xr:uid="{0B694B85-9C69-4D75-B5A6-19CD18CFB95D}"/>
    <cellStyle name="Comma 28 2 2 2" xfId="11119" xr:uid="{33B38892-1E50-483A-B39F-EF4E255B468B}"/>
    <cellStyle name="Comma 28 2 3" xfId="3291" xr:uid="{03837FF4-36A6-4F8C-8425-9F4C3ED53CA2}"/>
    <cellStyle name="Comma 28 3" xfId="4131" xr:uid="{DFF287AC-7487-4335-9F35-1417803A0ABD}"/>
    <cellStyle name="Comma 28 3 2" xfId="10734" xr:uid="{0998A56F-B7D1-4263-85B7-D299A04DF278}"/>
    <cellStyle name="Comma 28 4" xfId="3290" xr:uid="{AB11A940-1250-4374-A11D-607D0262E06E}"/>
    <cellStyle name="Comma 29" xfId="973" xr:uid="{00000000-0005-0000-0000-0000CD030000}"/>
    <cellStyle name="Comma 29 2" xfId="974" xr:uid="{00000000-0005-0000-0000-0000CE030000}"/>
    <cellStyle name="Comma 29 2 2" xfId="4635" xr:uid="{2925CBDA-49DD-4AB4-B98C-BDE68378C46A}"/>
    <cellStyle name="Comma 29 2 2 2" xfId="11120" xr:uid="{BA3E6FD0-6F64-42C2-8BC1-C8AD90995A2C}"/>
    <cellStyle name="Comma 29 2 3" xfId="3293" xr:uid="{D852B100-A472-422B-81F9-AC40355D1726}"/>
    <cellStyle name="Comma 29 3" xfId="4132" xr:uid="{41011A1A-EF91-4937-BBE1-66456557FADA}"/>
    <cellStyle name="Comma 29 3 2" xfId="10735" xr:uid="{A64BB3EC-2B54-4C06-AE4E-B4BCB5B32F09}"/>
    <cellStyle name="Comma 29 4" xfId="3292" xr:uid="{121BDAE6-164D-458A-A772-994C85374BC4}"/>
    <cellStyle name="Comma 3" xfId="975" xr:uid="{00000000-0005-0000-0000-0000CF030000}"/>
    <cellStyle name="Comma 3 10" xfId="976" xr:uid="{00000000-0005-0000-0000-0000D0030000}"/>
    <cellStyle name="Comma 3 10 2" xfId="4636" xr:uid="{13535C03-B393-42C5-B156-9C8E4DAA5752}"/>
    <cellStyle name="Comma 3 10 2 2" xfId="11121" xr:uid="{DEF50BE2-16E7-4CC9-908F-A0959E2D96CE}"/>
    <cellStyle name="Comma 3 10 3" xfId="3295" xr:uid="{3515016A-5542-4C7E-AC5C-86EA56771E48}"/>
    <cellStyle name="Comma 3 11" xfId="4133" xr:uid="{8922BBB6-3C34-4C7B-8502-057F55A1DC8E}"/>
    <cellStyle name="Comma 3 11 2" xfId="10736" xr:uid="{CABD4023-0B1B-4C88-B2A3-757104F93739}"/>
    <cellStyle name="Comma 3 12" xfId="3294" xr:uid="{EE0EAAB7-0985-4179-850B-E3F67ECBCFF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4137" xr:uid="{7293170E-DBD0-409D-ACEF-AC0A762BBB8F}"/>
    <cellStyle name="Comma 3 2 2 2 2 2 2" xfId="10740" xr:uid="{BA648F39-872B-4A8F-AEC4-7AB3A7B2FBA1}"/>
    <cellStyle name="Comma 3 2 2 2 2 3" xfId="3299" xr:uid="{44B7929B-4679-456C-BAE1-B76D87778B76}"/>
    <cellStyle name="Comma 3 2 2 2 3" xfId="981" xr:uid="{00000000-0005-0000-0000-0000D5030000}"/>
    <cellStyle name="Comma 3 2 2 2 3 2" xfId="4138" xr:uid="{B9792F36-6CE7-468F-B738-FA00EAB28268}"/>
    <cellStyle name="Comma 3 2 2 2 3 2 2" xfId="10741" xr:uid="{CBDEDA52-4AAB-4F62-92BB-80F9DAE97816}"/>
    <cellStyle name="Comma 3 2 2 2 3 3" xfId="3300" xr:uid="{FFA33F30-7BAE-4AC9-AA95-7CC4AD715DE1}"/>
    <cellStyle name="Comma 3 2 2 2 4" xfId="982" xr:uid="{00000000-0005-0000-0000-0000D6030000}"/>
    <cellStyle name="Comma 3 2 2 2 4 2" xfId="4139" xr:uid="{2CAFDD60-0A96-473B-BD72-AF04DDBFBA81}"/>
    <cellStyle name="Comma 3 2 2 2 4 2 2" xfId="10742" xr:uid="{BE5A4BAE-4D02-44F4-9C6D-8F7125038766}"/>
    <cellStyle name="Comma 3 2 2 2 4 3" xfId="3301" xr:uid="{16684418-81FD-43D6-BF00-BCB1CA2BAAB5}"/>
    <cellStyle name="Comma 3 2 2 2 5" xfId="4136" xr:uid="{E5BAF815-4F64-4B81-B58D-CE2AA4E3F60A}"/>
    <cellStyle name="Comma 3 2 2 2 5 2" xfId="10739" xr:uid="{8FCCA29F-3E26-4058-B78E-D99C3443C4B7}"/>
    <cellStyle name="Comma 3 2 2 2 6" xfId="3298" xr:uid="{9B8D4CB4-A026-4759-9FFF-DF8DB2A0D97B}"/>
    <cellStyle name="Comma 3 2 2 3" xfId="983" xr:uid="{00000000-0005-0000-0000-0000D7030000}"/>
    <cellStyle name="Comma 3 2 2 3 2" xfId="4140" xr:uid="{FE9C2B24-7DF5-4CBC-96B1-692299A027E0}"/>
    <cellStyle name="Comma 3 2 2 3 2 2" xfId="10743" xr:uid="{F2BEFF66-7E31-4322-B033-63078E7F1670}"/>
    <cellStyle name="Comma 3 2 2 3 3" xfId="3302" xr:uid="{EE96728A-9056-4100-B825-07D86C360F6F}"/>
    <cellStyle name="Comma 3 2 2 4" xfId="984" xr:uid="{00000000-0005-0000-0000-0000D8030000}"/>
    <cellStyle name="Comma 3 2 2 4 2" xfId="4141" xr:uid="{05DE013E-8AD8-459E-AF60-EC3BD1D13BDA}"/>
    <cellStyle name="Comma 3 2 2 4 2 2" xfId="10744" xr:uid="{240B79DC-083C-4747-9F0A-F5DE11B585DB}"/>
    <cellStyle name="Comma 3 2 2 4 3" xfId="3303" xr:uid="{512531C4-A3F4-4F78-853A-306C6382A3C0}"/>
    <cellStyle name="Comma 3 2 2 5" xfId="985" xr:uid="{00000000-0005-0000-0000-0000D9030000}"/>
    <cellStyle name="Comma 3 2 2 5 2" xfId="4142" xr:uid="{45C3668C-ABF6-4A97-AB7F-1FD8108FF0F4}"/>
    <cellStyle name="Comma 3 2 2 5 2 2" xfId="10745" xr:uid="{89C3B78A-77D9-4A99-B1C4-DB739D0CE824}"/>
    <cellStyle name="Comma 3 2 2 5 3" xfId="3304" xr:uid="{20040AF9-7BA2-4ADF-B850-3DF2F06C23C5}"/>
    <cellStyle name="Comma 3 2 2 6" xfId="4135" xr:uid="{C8D26FF6-B889-4885-9D42-F779E2D77C85}"/>
    <cellStyle name="Comma 3 2 2 6 2" xfId="10738" xr:uid="{FC86A011-B770-40CE-85B4-6AEBFC01DD1E}"/>
    <cellStyle name="Comma 3 2 2 7" xfId="3297" xr:uid="{B5EAAD43-B732-430F-BD51-C81707AD0027}"/>
    <cellStyle name="Comma 3 2 3" xfId="986" xr:uid="{00000000-0005-0000-0000-0000DA030000}"/>
    <cellStyle name="Comma 3 2 3 2" xfId="4143" xr:uid="{ADC7A5A6-1638-42F9-8BAE-A306B54AD928}"/>
    <cellStyle name="Comma 3 2 3 2 2" xfId="10746" xr:uid="{CAC88C68-D285-42E5-A540-36BD6C2D0700}"/>
    <cellStyle name="Comma 3 2 3 3" xfId="3305" xr:uid="{FC17E0C3-CC1E-49A8-B0CC-2FBB9347B7FE}"/>
    <cellStyle name="Comma 3 2 4" xfId="987" xr:uid="{00000000-0005-0000-0000-0000DB030000}"/>
    <cellStyle name="Comma 3 2 4 2" xfId="4144" xr:uid="{9FE86B87-A5FB-434F-95FB-0DDFC36443EF}"/>
    <cellStyle name="Comma 3 2 4 2 2" xfId="10747" xr:uid="{C56D5D36-9837-492C-A613-21C4EEAD6719}"/>
    <cellStyle name="Comma 3 2 4 3" xfId="3306" xr:uid="{9D957DF0-BBAC-4430-A322-426D87D619F2}"/>
    <cellStyle name="Comma 3 2 5" xfId="988" xr:uid="{00000000-0005-0000-0000-0000DC030000}"/>
    <cellStyle name="Comma 3 2 5 2" xfId="4145" xr:uid="{DF8280D7-95D8-4FB2-A03B-765C8C63A5E0}"/>
    <cellStyle name="Comma 3 2 5 2 2" xfId="10748" xr:uid="{CB673DBA-904D-4D2F-99B1-FD31B1BD3BDF}"/>
    <cellStyle name="Comma 3 2 5 3" xfId="3307" xr:uid="{09EB7290-9356-403C-8BFD-735C9661FE9E}"/>
    <cellStyle name="Comma 3 2 6" xfId="989" xr:uid="{00000000-0005-0000-0000-0000DD030000}"/>
    <cellStyle name="Comma 3 2 6 2" xfId="4637" xr:uid="{F21FDA75-4E30-453D-8A73-614C41B70254}"/>
    <cellStyle name="Comma 3 2 6 2 2" xfId="11122" xr:uid="{DAB68B57-2A0B-40B6-B522-AAFB5654D1D8}"/>
    <cellStyle name="Comma 3 2 6 3" xfId="3308" xr:uid="{8C6FFE7C-A9F4-444A-89AF-6214A8516B6F}"/>
    <cellStyle name="Comma 3 2 7" xfId="4134" xr:uid="{2306E671-B78D-406A-AD97-3D2CB9460866}"/>
    <cellStyle name="Comma 3 2 7 2" xfId="10737" xr:uid="{45A23EAB-D627-436E-BF21-445AFC09FBF7}"/>
    <cellStyle name="Comma 3 2 8" xfId="3296" xr:uid="{FA88BB75-67BB-493A-BE5B-E5D1BD8C06BB}"/>
    <cellStyle name="Comma 3 3" xfId="990" xr:uid="{00000000-0005-0000-0000-0000DE030000}"/>
    <cellStyle name="Comma 3 3 2" xfId="991" xr:uid="{00000000-0005-0000-0000-0000DF030000}"/>
    <cellStyle name="Comma 3 3 2 2" xfId="4147" xr:uid="{F9ED6C63-5623-4333-A350-7399C671CA13}"/>
    <cellStyle name="Comma 3 3 2 2 2" xfId="10750" xr:uid="{FC20DEAB-4AAB-42F7-9682-2A26C8064136}"/>
    <cellStyle name="Comma 3 3 2 3" xfId="3310" xr:uid="{28171232-EC2D-4CE6-A6E6-23A121BCF71A}"/>
    <cellStyle name="Comma 3 3 3" xfId="992" xr:uid="{00000000-0005-0000-0000-0000E0030000}"/>
    <cellStyle name="Comma 3 3 3 2" xfId="4148" xr:uid="{9D087352-C5D8-4104-8E15-1BD2F666F361}"/>
    <cellStyle name="Comma 3 3 3 2 2" xfId="10751" xr:uid="{D15F9EEE-5B34-4F61-B907-8B5BEAC8F052}"/>
    <cellStyle name="Comma 3 3 3 3" xfId="3311" xr:uid="{DA90BBAC-AD54-41B5-B8D7-A3459572B337}"/>
    <cellStyle name="Comma 3 3 4" xfId="993" xr:uid="{00000000-0005-0000-0000-0000E1030000}"/>
    <cellStyle name="Comma 3 3 4 2" xfId="4149" xr:uid="{04A87238-27C1-45A8-A5FF-57C9DC56E7F9}"/>
    <cellStyle name="Comma 3 3 4 2 2" xfId="10752" xr:uid="{493B1879-3F86-49DF-9DCC-4B0220B96263}"/>
    <cellStyle name="Comma 3 3 4 3" xfId="3312" xr:uid="{8811D6F1-F0DA-46E3-AD69-0902E4CC1C0E}"/>
    <cellStyle name="Comma 3 3 5" xfId="4146" xr:uid="{70F1EAC6-631A-4DFB-9D60-6E30969D2B44}"/>
    <cellStyle name="Comma 3 3 5 2" xfId="10749" xr:uid="{11327C80-A858-42B6-963B-F6478072CB65}"/>
    <cellStyle name="Comma 3 3 6" xfId="3309" xr:uid="{39FFF7D6-CA0A-46F2-94DD-40CFFE95049E}"/>
    <cellStyle name="Comma 3 4" xfId="994" xr:uid="{00000000-0005-0000-0000-0000E2030000}"/>
    <cellStyle name="Comma 3 4 2" xfId="995" xr:uid="{00000000-0005-0000-0000-0000E3030000}"/>
    <cellStyle name="Comma 3 4 2 2" xfId="4151" xr:uid="{60C172CE-B5CA-45E6-A270-81E56DBD9FD1}"/>
    <cellStyle name="Comma 3 4 2 2 2" xfId="10754" xr:uid="{77153D78-8499-415C-8632-0DFCDFE4BF7E}"/>
    <cellStyle name="Comma 3 4 2 3" xfId="3314" xr:uid="{51647493-F92F-43D0-AABE-B38BE44E6CAF}"/>
    <cellStyle name="Comma 3 4 3" xfId="996" xr:uid="{00000000-0005-0000-0000-0000E4030000}"/>
    <cellStyle name="Comma 3 4 3 2" xfId="4152" xr:uid="{198E41F8-E752-4144-8C2B-E8B8EF4AE2E2}"/>
    <cellStyle name="Comma 3 4 3 2 2" xfId="10755" xr:uid="{9571A238-AB9C-4CE9-B863-2052A9F9B3CE}"/>
    <cellStyle name="Comma 3 4 3 3" xfId="3315" xr:uid="{93956042-1D11-4361-A154-F22D836A0A69}"/>
    <cellStyle name="Comma 3 4 4" xfId="997" xr:uid="{00000000-0005-0000-0000-0000E5030000}"/>
    <cellStyle name="Comma 3 4 4 2" xfId="4153" xr:uid="{7968B039-3373-48F5-8017-7D02D1C6FB47}"/>
    <cellStyle name="Comma 3 4 4 2 2" xfId="10756" xr:uid="{FA740B79-4EDF-4D6C-86BA-FE5C40E7D492}"/>
    <cellStyle name="Comma 3 4 4 3" xfId="3316" xr:uid="{CA27377D-6072-4BAE-97BA-AB06951E71A8}"/>
    <cellStyle name="Comma 3 4 5" xfId="4150" xr:uid="{4887C4B2-8853-4863-81F6-791BB2A7D155}"/>
    <cellStyle name="Comma 3 4 5 2" xfId="10753" xr:uid="{3512F4C6-B6DF-42AA-B758-6B1543B32049}"/>
    <cellStyle name="Comma 3 4 6" xfId="3313" xr:uid="{49467DCA-D60A-4453-BA85-FDA894D8FFBE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4159" xr:uid="{873A54C7-1B40-432B-8763-4ABA7781938C}"/>
    <cellStyle name="Comma 3 5 2 2 2 2 2 2 2" xfId="10762" xr:uid="{F47EE73A-1CFF-468A-B1FA-A0D8A1F45875}"/>
    <cellStyle name="Comma 3 5 2 2 2 2 2 3" xfId="3322" xr:uid="{FC7D6B9B-DDFB-483F-B028-99D6A0586AC6}"/>
    <cellStyle name="Comma 3 5 2 2 2 2 3" xfId="1004" xr:uid="{00000000-0005-0000-0000-0000EC030000}"/>
    <cellStyle name="Comma 3 5 2 2 2 2 3 2" xfId="4160" xr:uid="{1B546D7A-10BD-4131-8EC9-D1D8D928CDB1}"/>
    <cellStyle name="Comma 3 5 2 2 2 2 3 2 2" xfId="10763" xr:uid="{083C5EF3-7FD9-40AA-95C6-53132D4EDF42}"/>
    <cellStyle name="Comma 3 5 2 2 2 2 3 3" xfId="3323" xr:uid="{2C347780-DE3A-474A-96CA-82D2DF0212EE}"/>
    <cellStyle name="Comma 3 5 2 2 2 2 4" xfId="1005" xr:uid="{00000000-0005-0000-0000-0000ED030000}"/>
    <cellStyle name="Comma 3 5 2 2 2 2 4 2" xfId="4161" xr:uid="{6608173A-1483-40A9-93C5-58EA0E5243EB}"/>
    <cellStyle name="Comma 3 5 2 2 2 2 4 2 2" xfId="10764" xr:uid="{7CE44D78-120D-43C2-8C2C-4F577C367EA0}"/>
    <cellStyle name="Comma 3 5 2 2 2 2 4 3" xfId="3324" xr:uid="{3F80C0BC-3CF4-45AE-A6EA-EB096C02621E}"/>
    <cellStyle name="Comma 3 5 2 2 2 2 5" xfId="1006" xr:uid="{00000000-0005-0000-0000-0000EE030000}"/>
    <cellStyle name="Comma 3 5 2 2 2 2 5 2" xfId="4162" xr:uid="{1B60F8AC-3679-4D23-BB63-3F2B9B22267C}"/>
    <cellStyle name="Comma 3 5 2 2 2 2 5 2 2" xfId="10765" xr:uid="{2D3D650F-8BFF-4791-A03D-367638ADB20D}"/>
    <cellStyle name="Comma 3 5 2 2 2 2 5 3" xfId="3325" xr:uid="{911AC7BF-CF45-4DEF-87D8-7DDEEDC272D1}"/>
    <cellStyle name="Comma 3 5 2 2 2 2 6" xfId="4158" xr:uid="{EC744C5D-0FEF-4B43-81B0-A89E07D87046}"/>
    <cellStyle name="Comma 3 5 2 2 2 2 6 2" xfId="10761" xr:uid="{82A2B5AB-96A8-4B8B-9DAC-0DF0A59C6227}"/>
    <cellStyle name="Comma 3 5 2 2 2 2 7" xfId="3321" xr:uid="{BF69AA76-76E7-4641-A47B-9F3FD8E5921E}"/>
    <cellStyle name="Comma 3 5 2 2 2 3" xfId="1007" xr:uid="{00000000-0005-0000-0000-0000EF030000}"/>
    <cellStyle name="Comma 3 5 2 2 2 3 2" xfId="4163" xr:uid="{57B61CF4-74D0-4E85-9AA6-4A0A1E64E681}"/>
    <cellStyle name="Comma 3 5 2 2 2 3 2 2" xfId="10766" xr:uid="{694EF529-7718-454B-9FB7-76952CE7D120}"/>
    <cellStyle name="Comma 3 5 2 2 2 3 3" xfId="3326" xr:uid="{4590822E-4795-4331-B171-DFAA11C2634F}"/>
    <cellStyle name="Comma 3 5 2 2 2 4" xfId="1008" xr:uid="{00000000-0005-0000-0000-0000F0030000}"/>
    <cellStyle name="Comma 3 5 2 2 2 4 2" xfId="4164" xr:uid="{752FB84C-9BB4-43B1-B239-6767577D05F2}"/>
    <cellStyle name="Comma 3 5 2 2 2 4 2 2" xfId="10767" xr:uid="{9FF9DF31-A9A9-45F2-B43C-73408A10854D}"/>
    <cellStyle name="Comma 3 5 2 2 2 4 3" xfId="3327" xr:uid="{D883BBBF-5F4A-4E31-8C43-E0562EA70D4B}"/>
    <cellStyle name="Comma 3 5 2 2 2 5" xfId="1009" xr:uid="{00000000-0005-0000-0000-0000F1030000}"/>
    <cellStyle name="Comma 3 5 2 2 2 5 2" xfId="4165" xr:uid="{8434F685-4186-4ED2-8C5C-BA160B6539D1}"/>
    <cellStyle name="Comma 3 5 2 2 2 5 2 2" xfId="10768" xr:uid="{1876E08A-377D-4B17-A10B-5CF2D08C1570}"/>
    <cellStyle name="Comma 3 5 2 2 2 5 3" xfId="3328" xr:uid="{23D1D449-519E-43A3-80AD-EE981FC24BE6}"/>
    <cellStyle name="Comma 3 5 2 2 2 6" xfId="4157" xr:uid="{E46CBEDD-4EFA-4594-AC9C-E3E709FD4EDD}"/>
    <cellStyle name="Comma 3 5 2 2 2 6 2" xfId="10760" xr:uid="{FC390682-91D4-4529-99BA-6B69BE3C4F04}"/>
    <cellStyle name="Comma 3 5 2 2 2 7" xfId="3320" xr:uid="{B8B023E2-7CD4-475C-B1AE-DBB793D56B4A}"/>
    <cellStyle name="Comma 3 5 2 2 3" xfId="1010" xr:uid="{00000000-0005-0000-0000-0000F2030000}"/>
    <cellStyle name="Comma 3 5 2 2 3 2" xfId="4166" xr:uid="{08D140A6-3C85-4762-9318-6C71A53A47A5}"/>
    <cellStyle name="Comma 3 5 2 2 3 2 2" xfId="10769" xr:uid="{426D9401-B037-40EB-BF0C-70BAE178C18D}"/>
    <cellStyle name="Comma 3 5 2 2 3 3" xfId="3329" xr:uid="{554B921E-6CF0-447B-B923-A56F78D9DE15}"/>
    <cellStyle name="Comma 3 5 2 2 4" xfId="1011" xr:uid="{00000000-0005-0000-0000-0000F3030000}"/>
    <cellStyle name="Comma 3 5 2 2 4 2" xfId="4167" xr:uid="{9579B709-06CC-400B-B1D3-2E1CD8C67942}"/>
    <cellStyle name="Comma 3 5 2 2 4 2 2" xfId="10770" xr:uid="{A4790CD5-3350-44B3-9272-64B9E9B9274E}"/>
    <cellStyle name="Comma 3 5 2 2 4 3" xfId="3330" xr:uid="{A502C6B2-664F-4B1F-808C-CABF36749211}"/>
    <cellStyle name="Comma 3 5 2 2 5" xfId="1012" xr:uid="{00000000-0005-0000-0000-0000F4030000}"/>
    <cellStyle name="Comma 3 5 2 2 5 2" xfId="4168" xr:uid="{FD41AEC9-F334-422E-BEEC-E3B3693093D1}"/>
    <cellStyle name="Comma 3 5 2 2 5 2 2" xfId="10771" xr:uid="{F32421EB-C9DD-44F4-B6F2-90032619519F}"/>
    <cellStyle name="Comma 3 5 2 2 5 3" xfId="3331" xr:uid="{B0640301-4A0F-497B-93C8-6DB9CD058664}"/>
    <cellStyle name="Comma 3 5 2 2 6" xfId="4156" xr:uid="{B0E87456-3DD6-4A94-9D54-04A096C21FDA}"/>
    <cellStyle name="Comma 3 5 2 2 6 2" xfId="10759" xr:uid="{BE195999-FED1-4E1E-8211-BACA6C6EF78F}"/>
    <cellStyle name="Comma 3 5 2 2 7" xfId="3319" xr:uid="{11BE0170-B815-4CC2-BFF4-B7B0331683F3}"/>
    <cellStyle name="Comma 3 5 2 3" xfId="1013" xr:uid="{00000000-0005-0000-0000-0000F5030000}"/>
    <cellStyle name="Comma 3 5 2 3 2" xfId="4169" xr:uid="{811DBD51-B2DD-4D1F-8ABB-59460F616C42}"/>
    <cellStyle name="Comma 3 5 2 3 2 2" xfId="10772" xr:uid="{5218B12A-7143-47E5-A37E-12672318DD85}"/>
    <cellStyle name="Comma 3 5 2 3 3" xfId="3332" xr:uid="{19D7EB59-5920-46F8-B08F-17A6983ED181}"/>
    <cellStyle name="Comma 3 5 2 4" xfId="1014" xr:uid="{00000000-0005-0000-0000-0000F6030000}"/>
    <cellStyle name="Comma 3 5 2 4 2" xfId="4170" xr:uid="{B2550199-0C66-437A-BEE1-215CD8E2528D}"/>
    <cellStyle name="Comma 3 5 2 4 2 2" xfId="10773" xr:uid="{AA11E9CF-4CBF-416D-9AB6-36186C15DE42}"/>
    <cellStyle name="Comma 3 5 2 4 3" xfId="3333" xr:uid="{EB2BAFED-CFB8-44D1-8E75-3DFB5D84A870}"/>
    <cellStyle name="Comma 3 5 2 5" xfId="1015" xr:uid="{00000000-0005-0000-0000-0000F7030000}"/>
    <cellStyle name="Comma 3 5 2 5 2" xfId="4171" xr:uid="{DC8C49EE-11BE-477C-B299-5EDACD5A8ACF}"/>
    <cellStyle name="Comma 3 5 2 5 2 2" xfId="10774" xr:uid="{DDC3B166-6BA1-4BE2-AA14-9B498BF1FB3A}"/>
    <cellStyle name="Comma 3 5 2 5 3" xfId="3334" xr:uid="{A925CD66-1102-4B8F-A269-77B45A0E3BC7}"/>
    <cellStyle name="Comma 3 5 2 6" xfId="4155" xr:uid="{5D9EA9AB-DDA3-49F2-B21A-5571F04B90AC}"/>
    <cellStyle name="Comma 3 5 2 6 2" xfId="10758" xr:uid="{714FD969-7D6A-41E6-B8E1-732F16E463AA}"/>
    <cellStyle name="Comma 3 5 2 7" xfId="3318" xr:uid="{9BDD65B2-C929-4591-90DB-2005BB539CD5}"/>
    <cellStyle name="Comma 3 5 3" xfId="1016" xr:uid="{00000000-0005-0000-0000-0000F8030000}"/>
    <cellStyle name="Comma 3 5 3 2" xfId="1017" xr:uid="{00000000-0005-0000-0000-0000F9030000}"/>
    <cellStyle name="Comma 3 5 3 2 2" xfId="4173" xr:uid="{D3868FA7-8759-46E9-975B-13B2B7C273EA}"/>
    <cellStyle name="Comma 3 5 3 2 2 2" xfId="10776" xr:uid="{D7DC896E-B3D1-499D-9E52-03D7D90B998E}"/>
    <cellStyle name="Comma 3 5 3 2 3" xfId="3336" xr:uid="{B28EB5AC-AC72-4D8B-92C1-0D94C6648F61}"/>
    <cellStyle name="Comma 3 5 3 3" xfId="1018" xr:uid="{00000000-0005-0000-0000-0000FA030000}"/>
    <cellStyle name="Comma 3 5 3 3 2" xfId="4174" xr:uid="{40FC739B-7E83-4ED3-8D74-8EBA600A24D9}"/>
    <cellStyle name="Comma 3 5 3 3 2 2" xfId="10777" xr:uid="{A678797A-BECE-4F1C-B28D-C9EFF1E29014}"/>
    <cellStyle name="Comma 3 5 3 3 3" xfId="3337" xr:uid="{6C21471E-8448-41B2-8C10-696992464B31}"/>
    <cellStyle name="Comma 3 5 3 4" xfId="1019" xr:uid="{00000000-0005-0000-0000-0000FB030000}"/>
    <cellStyle name="Comma 3 5 3 4 2" xfId="4175" xr:uid="{189128F7-4ED1-438A-AF0D-8AAF60CE4452}"/>
    <cellStyle name="Comma 3 5 3 4 2 2" xfId="10778" xr:uid="{67F4AD0E-6695-41B0-9E68-43DBB5AE08CA}"/>
    <cellStyle name="Comma 3 5 3 4 3" xfId="3338" xr:uid="{7A847026-CE93-4731-9798-7745A5AF04E3}"/>
    <cellStyle name="Comma 3 5 3 5" xfId="4172" xr:uid="{B29DD7DE-5C1C-4115-AF44-745883E681B8}"/>
    <cellStyle name="Comma 3 5 3 5 2" xfId="10775" xr:uid="{2B60607C-662F-47FE-9656-1628482F7513}"/>
    <cellStyle name="Comma 3 5 3 6" xfId="3335" xr:uid="{D4159BB0-455D-440B-82B8-9D0307E25D01}"/>
    <cellStyle name="Comma 3 5 4" xfId="1020" xr:uid="{00000000-0005-0000-0000-0000FC030000}"/>
    <cellStyle name="Comma 3 5 4 2" xfId="4176" xr:uid="{31F4E730-789A-4743-B85E-27BE8A89EB37}"/>
    <cellStyle name="Comma 3 5 4 2 2" xfId="10779" xr:uid="{C8D36835-AE49-4997-BA93-87869F1D63EE}"/>
    <cellStyle name="Comma 3 5 4 3" xfId="3339" xr:uid="{8FCAD417-34E8-4C03-8C0E-F2EC37975AED}"/>
    <cellStyle name="Comma 3 5 5" xfId="1021" xr:uid="{00000000-0005-0000-0000-0000FD030000}"/>
    <cellStyle name="Comma 3 5 5 2" xfId="4177" xr:uid="{FB1874CD-895E-46AA-9E5C-C02B8E13DA06}"/>
    <cellStyle name="Comma 3 5 5 2 2" xfId="10780" xr:uid="{7FAAF434-12C6-4C61-B1F2-FAD5CEF6D5B2}"/>
    <cellStyle name="Comma 3 5 5 3" xfId="3340" xr:uid="{90C4FE2B-6C25-4FE5-9065-B074F5A7BB69}"/>
    <cellStyle name="Comma 3 5 6" xfId="1022" xr:uid="{00000000-0005-0000-0000-0000FE030000}"/>
    <cellStyle name="Comma 3 5 6 2" xfId="4178" xr:uid="{4CC73BAD-7F14-4A74-94B3-9520BF44B946}"/>
    <cellStyle name="Comma 3 5 6 2 2" xfId="10781" xr:uid="{5042D0A6-415A-4E9D-95DD-9D96B60BE791}"/>
    <cellStyle name="Comma 3 5 6 3" xfId="3341" xr:uid="{577DB4C4-BD17-4294-A9D8-5D42A196F1C2}"/>
    <cellStyle name="Comma 3 5 7" xfId="4154" xr:uid="{6B9207A0-0ED1-4820-A575-7E3866EDFCC4}"/>
    <cellStyle name="Comma 3 5 7 2" xfId="10757" xr:uid="{2A37BAA5-8B37-4AF9-966E-AF839534EDD1}"/>
    <cellStyle name="Comma 3 5 8" xfId="3317" xr:uid="{86159A47-EE68-4773-8B2E-380E24668E10}"/>
    <cellStyle name="Comma 3 6" xfId="1023" xr:uid="{00000000-0005-0000-0000-0000FF030000}"/>
    <cellStyle name="Comma 3 6 2" xfId="4179" xr:uid="{34575AE4-5DEB-4F85-8788-34E1B0815491}"/>
    <cellStyle name="Comma 3 6 2 2" xfId="10782" xr:uid="{35D2BE6F-E170-4437-A4F1-FECC734FFF94}"/>
    <cellStyle name="Comma 3 6 3" xfId="3342" xr:uid="{A8D2178E-3B3B-4000-9F50-40E950C100AD}"/>
    <cellStyle name="Comma 3 7" xfId="1024" xr:uid="{00000000-0005-0000-0000-000000040000}"/>
    <cellStyle name="Comma 3 7 2" xfId="4180" xr:uid="{5CC543C4-20AD-401A-A293-4877E74E9237}"/>
    <cellStyle name="Comma 3 7 2 2" xfId="10783" xr:uid="{8F29D120-4BF1-47C9-AB3D-D20AD41E60E7}"/>
    <cellStyle name="Comma 3 7 3" xfId="3343" xr:uid="{83121B18-0EDD-4126-9EFA-299F1771BAB8}"/>
    <cellStyle name="Comma 3 8" xfId="1025" xr:uid="{00000000-0005-0000-0000-000001040000}"/>
    <cellStyle name="Comma 3 8 2" xfId="4181" xr:uid="{B7015E72-CDA9-4208-B802-43B8CDDD7155}"/>
    <cellStyle name="Comma 3 8 2 2" xfId="10784" xr:uid="{A2303213-1F82-47E5-A5A4-2EBF9EE433A8}"/>
    <cellStyle name="Comma 3 8 3" xfId="3344" xr:uid="{B85CF393-2573-422A-B60D-5267186B3820}"/>
    <cellStyle name="Comma 3 9" xfId="1026" xr:uid="{00000000-0005-0000-0000-000002040000}"/>
    <cellStyle name="Comma 3 9 2" xfId="2672" xr:uid="{A762D8F6-0846-4D2D-8159-B2CFDFB2A653}"/>
    <cellStyle name="Comma 3 9 2 2" xfId="10495" xr:uid="{39395598-3F48-4E85-B1E8-CAC72C4294E2}"/>
    <cellStyle name="Comma 3 9 2 3" xfId="3676" xr:uid="{0A011783-9F59-493B-BA8B-F74683F27E63}"/>
    <cellStyle name="Comma 3 9 3" xfId="4638" xr:uid="{81AD972C-4EB5-4084-89DB-91A815263E4B}"/>
    <cellStyle name="Comma 3 9 3 2" xfId="11123" xr:uid="{ACEF164E-AEE9-42CC-BD67-3EC69E353D2A}"/>
    <cellStyle name="Comma 3 9 4" xfId="3345" xr:uid="{15990DEE-2EE2-44BC-8801-F71B51B929C5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639" xr:uid="{FE37492B-CE24-4CA4-A201-9F55D3F7569A}"/>
    <cellStyle name="Comma 30 2 2 2" xfId="11124" xr:uid="{A9282715-8D2E-4215-BA8F-61DD820EDBCA}"/>
    <cellStyle name="Comma 30 2 3" xfId="3347" xr:uid="{85F5248E-D6BE-406F-AEFF-B357579A6024}"/>
    <cellStyle name="Comma 30 3" xfId="4182" xr:uid="{47B73D74-E454-4A44-98B4-7990BA3A7ED7}"/>
    <cellStyle name="Comma 30 3 2" xfId="10785" xr:uid="{678DD44B-CA61-40E1-9111-217DADBE4DD5}"/>
    <cellStyle name="Comma 30 4" xfId="3346" xr:uid="{1DCCB5E2-281D-4FBF-8686-B1C8C2B6AAFD}"/>
    <cellStyle name="Comma 31" xfId="1030" xr:uid="{00000000-0005-0000-0000-000006040000}"/>
    <cellStyle name="Comma 31 2" xfId="1031" xr:uid="{00000000-0005-0000-0000-000007040000}"/>
    <cellStyle name="Comma 31 2 2" xfId="4640" xr:uid="{4AE4B198-9329-4BF7-B3C6-4D81BA87F148}"/>
    <cellStyle name="Comma 31 2 2 2" xfId="11125" xr:uid="{54CA3407-1F4E-4A02-B1D1-442253F354FB}"/>
    <cellStyle name="Comma 31 2 3" xfId="3349" xr:uid="{10E1C016-8E64-4B7B-8A92-080E37AEC877}"/>
    <cellStyle name="Comma 31 3" xfId="4183" xr:uid="{7F005035-43A9-436D-8454-57A9F39BDAC6}"/>
    <cellStyle name="Comma 31 3 2" xfId="10786" xr:uid="{3D51032D-750C-4988-8FC9-B215E4885823}"/>
    <cellStyle name="Comma 31 4" xfId="3348" xr:uid="{9ACC01A7-9504-4536-B93E-DF9DCAC0DCE9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637" xr:uid="{5E51A905-AE64-4318-B7E1-B0A4BD1DBDB8}"/>
    <cellStyle name="Comma 33 10 2" xfId="14108" xr:uid="{14B7C8C6-5858-4EDF-9D4F-5E4C883AD1DE}"/>
    <cellStyle name="Comma 33 11" xfId="8831" xr:uid="{310C8326-3EC0-4B40-A72B-01E429A7236C}"/>
    <cellStyle name="Comma 33 12" xfId="15028" xr:uid="{7860065B-C4D4-4D13-8BD0-F5FC72150581}"/>
    <cellStyle name="Comma 33 13" xfId="3350" xr:uid="{9F3A2A07-54CE-477B-ACA0-63463FC67D9A}"/>
    <cellStyle name="Comma 33 14" xfId="15526" xr:uid="{36BA810F-B3A7-40C1-8A50-6D8B2313479F}"/>
    <cellStyle name="Comma 33 2" xfId="1035" xr:uid="{00000000-0005-0000-0000-00000B040000}"/>
    <cellStyle name="Comma 33 2 2" xfId="1036" xr:uid="{00000000-0005-0000-0000-00000C040000}"/>
    <cellStyle name="Comma 33 2 2 2" xfId="4643" xr:uid="{6A1BBC27-424B-4B76-854A-006DA9ABD1D0}"/>
    <cellStyle name="Comma 33 2 2 2 2" xfId="11128" xr:uid="{DD38C34D-8F9A-4EF4-9581-2012A4FC00DA}"/>
    <cellStyle name="Comma 33 2 2 3" xfId="3352" xr:uid="{561A1E28-64F9-48ED-94C3-321A6CB861D3}"/>
    <cellStyle name="Comma 33 2 3" xfId="4642" xr:uid="{FF845941-0C76-4E43-B6ED-853927AD404E}"/>
    <cellStyle name="Comma 33 2 3 2" xfId="11127" xr:uid="{D704EEBD-185E-42D5-9858-BA183EEC095E}"/>
    <cellStyle name="Comma 33 2 4" xfId="3351" xr:uid="{D0B58A96-BE92-48C8-8B9A-5CF87B9620FA}"/>
    <cellStyle name="Comma 33 3" xfId="1037" xr:uid="{00000000-0005-0000-0000-00000D040000}"/>
    <cellStyle name="Comma 33 3 2" xfId="4644" xr:uid="{B792ACED-3353-4573-BF1C-738A92FBF46A}"/>
    <cellStyle name="Comma 33 3 2 2" xfId="11129" xr:uid="{86B0FDD6-CE61-461A-A844-39BE8A5E3AB1}"/>
    <cellStyle name="Comma 33 3 3" xfId="3353" xr:uid="{D5178173-6944-4DEC-B5EC-ED7AA8D37319}"/>
    <cellStyle name="Comma 33 4" xfId="4184" xr:uid="{32191510-3DD5-473C-9911-E0D124A62638}"/>
    <cellStyle name="Comma 33 4 2" xfId="10787" xr:uid="{5A7EE9C3-B296-4E00-9532-74DD77D9FA28}"/>
    <cellStyle name="Comma 33 5" xfId="4641" xr:uid="{2B2EFF67-D1A4-42DE-AED9-81BBD1151BA9}"/>
    <cellStyle name="Comma 33 5 2" xfId="11126" xr:uid="{ED0394E0-5EBA-41F6-9BBE-D3EC67DE97BE}"/>
    <cellStyle name="Comma 33 6" xfId="5287" xr:uid="{75C02A2B-C65C-42BC-A6AB-03EBA2C9BA7B}"/>
    <cellStyle name="Comma 33 6 2" xfId="11758" xr:uid="{3FDA37F1-EB84-4D18-9301-F1724B865BCE}"/>
    <cellStyle name="Comma 33 7" xfId="5893" xr:uid="{C7BC5327-45D1-497C-9D77-D14217F99377}"/>
    <cellStyle name="Comma 33 7 2" xfId="12364" xr:uid="{91CDAFAA-5A7A-4C29-8AE9-B5F03281A8EA}"/>
    <cellStyle name="Comma 33 8" xfId="6135" xr:uid="{CA69E8B5-C876-4A9E-AAA8-C1952C047F45}"/>
    <cellStyle name="Comma 33 8 2" xfId="12606" xr:uid="{9467C7C9-631B-42CA-8A55-4B3A250A77D1}"/>
    <cellStyle name="Comma 33 9" xfId="6715" xr:uid="{D172053D-B4C1-4EAE-872B-65A1D37A4794}"/>
    <cellStyle name="Comma 33 9 2" xfId="13186" xr:uid="{5E6BD9B0-93F8-486D-A51D-5EC6CF2C9121}"/>
    <cellStyle name="Comma 34" xfId="1038" xr:uid="{00000000-0005-0000-0000-00000E040000}"/>
    <cellStyle name="Comma 34 2" xfId="1039" xr:uid="{00000000-0005-0000-0000-00000F040000}"/>
    <cellStyle name="Comma 34 2 2" xfId="4645" xr:uid="{D27D4FC8-0C85-4375-BFCE-3D3D532BE2C8}"/>
    <cellStyle name="Comma 34 2 2 2" xfId="11130" xr:uid="{F1D024C7-F412-48FA-876A-025C2D28C509}"/>
    <cellStyle name="Comma 34 2 3" xfId="3355" xr:uid="{22B4F342-03D3-4427-8DB7-161C44102307}"/>
    <cellStyle name="Comma 34 3" xfId="4185" xr:uid="{923EE767-DE29-4AA8-B9EE-156D3500D0E4}"/>
    <cellStyle name="Comma 34 3 2" xfId="10788" xr:uid="{5E1755E9-8847-46C1-8FA9-66FCF5E8F3C5}"/>
    <cellStyle name="Comma 34 4" xfId="3354" xr:uid="{8C8A2B4E-5FDD-493D-A617-41ECAF1B2AAC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646" xr:uid="{C5F84B30-4705-4363-92B5-928DA6F0AC2B}"/>
    <cellStyle name="Comma 37 2 2 2" xfId="11131" xr:uid="{BFC665AD-B4A9-41E7-9261-7AFD84C11386}"/>
    <cellStyle name="Comma 37 2 3" xfId="3357" xr:uid="{C2406361-B48E-4A5E-BAA3-221D52B6FAD2}"/>
    <cellStyle name="Comma 37 3" xfId="4186" xr:uid="{D9519EE1-B115-4003-A1E4-4CEFBAACC6D7}"/>
    <cellStyle name="Comma 37 3 2" xfId="10789" xr:uid="{12B48919-4091-4449-AB18-8473AB871B81}"/>
    <cellStyle name="Comma 37 4" xfId="3356" xr:uid="{0E2DB8CA-DF89-443C-9408-F7AE93A4D64B}"/>
    <cellStyle name="Comma 38" xfId="1044" xr:uid="{00000000-0005-0000-0000-000014040000}"/>
    <cellStyle name="Comma 38 2" xfId="1045" xr:uid="{00000000-0005-0000-0000-000015040000}"/>
    <cellStyle name="Comma 38 2 2" xfId="4648" xr:uid="{8BD00040-1E11-4A58-92BC-CACA1810E6E9}"/>
    <cellStyle name="Comma 38 2 2 2" xfId="11133" xr:uid="{5D2A98C8-C849-4929-876F-139601C8BED2}"/>
    <cellStyle name="Comma 38 2 3" xfId="3359" xr:uid="{401CBACA-6105-4036-BC16-EC6931D285EF}"/>
    <cellStyle name="Comma 38 3" xfId="4647" xr:uid="{1EA8D77C-C898-45A3-BF03-2A40DEB3554B}"/>
    <cellStyle name="Comma 38 3 2" xfId="11132" xr:uid="{E07DF82E-0D08-481B-8693-BAEEA9F1F8FF}"/>
    <cellStyle name="Comma 38 4" xfId="3358" xr:uid="{6CE71561-577A-4418-A14D-0175CCC0591D}"/>
    <cellStyle name="Comma 39" xfId="1046" xr:uid="{00000000-0005-0000-0000-000016040000}"/>
    <cellStyle name="Comma 39 2" xfId="4649" xr:uid="{3A87383C-68FF-4EDE-9E08-D2A9F1ED9723}"/>
    <cellStyle name="Comma 39 2 2" xfId="11134" xr:uid="{FF345C8E-DB4C-4D5B-AAA8-6AB4C920DC30}"/>
    <cellStyle name="Comma 39 3" xfId="3360" xr:uid="{00BBDBCC-14BE-4A97-BF79-7CC0D61973CC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650" xr:uid="{56B3303B-C8A5-4561-AF20-DAF54A59B326}"/>
    <cellStyle name="Comma 4 2 2 2 2" xfId="11135" xr:uid="{FBEADFD1-BE73-4D3D-A9E3-D33BC881BE05}"/>
    <cellStyle name="Comma 4 2 2 3" xfId="3363" xr:uid="{07A20A5C-A76F-4102-9CBE-136DD95B2989}"/>
    <cellStyle name="Comma 4 2 3" xfId="4188" xr:uid="{0F315216-3415-47CF-B1DE-3B9FCB517ECE}"/>
    <cellStyle name="Comma 4 2 3 2" xfId="10791" xr:uid="{DF5E0E30-3086-49BE-9B13-56A75EFABA5A}"/>
    <cellStyle name="Comma 4 2 4" xfId="3362" xr:uid="{A0D44CE0-EB07-4C99-954B-784D7D8C8FC4}"/>
    <cellStyle name="Comma 4 3" xfId="1050" xr:uid="{00000000-0005-0000-0000-00001A040000}"/>
    <cellStyle name="Comma 4 3 2" xfId="4651" xr:uid="{D6D7FCAB-4E1D-4AFC-839E-FFA92E0062EE}"/>
    <cellStyle name="Comma 4 3 2 2" xfId="11136" xr:uid="{486E2865-1114-4802-8255-E5037114BB55}"/>
    <cellStyle name="Comma 4 3 3" xfId="3364" xr:uid="{5142819C-F2F4-4673-90CD-A84A9170EC66}"/>
    <cellStyle name="Comma 4 4" xfId="1051" xr:uid="{00000000-0005-0000-0000-00001B040000}"/>
    <cellStyle name="Comma 4 4 2" xfId="4652" xr:uid="{0DB44C3E-AD97-4A01-95E0-C37E1A31C1F7}"/>
    <cellStyle name="Comma 4 4 2 2" xfId="11137" xr:uid="{4B48D6A9-88B1-4CB4-A4A2-9A973E973F1E}"/>
    <cellStyle name="Comma 4 4 3" xfId="3365" xr:uid="{5D2535F9-6118-4470-B2EE-ACC02C952EC1}"/>
    <cellStyle name="Comma 4 5" xfId="1052" xr:uid="{00000000-0005-0000-0000-00001C040000}"/>
    <cellStyle name="Comma 4 5 2" xfId="4653" xr:uid="{7C73715C-FCB1-4648-AFAE-3C57F9292F18}"/>
    <cellStyle name="Comma 4 5 2 2" xfId="11138" xr:uid="{25D1591E-1338-4636-BEB7-6BDD13F9CE10}"/>
    <cellStyle name="Comma 4 5 3" xfId="3366" xr:uid="{F96D9F19-1B04-4AB0-A4DD-2C7C69A9770F}"/>
    <cellStyle name="Comma 4 6" xfId="4187" xr:uid="{3FB0F5A0-D500-47F8-960F-90C669B2A213}"/>
    <cellStyle name="Comma 4 6 2" xfId="10790" xr:uid="{AA4E244C-8A8D-410E-A11F-57B4738F1204}"/>
    <cellStyle name="Comma 4 7" xfId="3361" xr:uid="{B61ACB32-4443-46B8-B0F5-92D2CB392CC4}"/>
    <cellStyle name="Comma 40" xfId="1053" xr:uid="{00000000-0005-0000-0000-00001D040000}"/>
    <cellStyle name="Comma 40 2" xfId="4654" xr:uid="{5EFB4AD8-F70E-450E-8071-586833601D12}"/>
    <cellStyle name="Comma 40 2 2" xfId="11139" xr:uid="{97ACD13C-02F8-49ED-B2E9-6EC272978D80}"/>
    <cellStyle name="Comma 40 3" xfId="3367" xr:uid="{1C59898B-5215-4943-872F-E46B8C3AF701}"/>
    <cellStyle name="Comma 41" xfId="4451" xr:uid="{8B648A93-D92A-4D3C-A5AA-2D07D3F85578}"/>
    <cellStyle name="Comma 41 2" xfId="10936" xr:uid="{67D2349E-44E9-4DAB-A84E-716E129A0BB0}"/>
    <cellStyle name="Comma 42" xfId="1054" xr:uid="{00000000-0005-0000-0000-00001E040000}"/>
    <cellStyle name="Comma 42 2" xfId="1055" xr:uid="{00000000-0005-0000-0000-00001F040000}"/>
    <cellStyle name="Comma 42 2 2" xfId="4655" xr:uid="{5F54BC50-A6A5-43A3-848A-91AAFB2C702E}"/>
    <cellStyle name="Comma 42 2 2 2" xfId="11140" xr:uid="{70581BDF-EC19-4841-B675-31F1A44D1055}"/>
    <cellStyle name="Comma 42 2 3" xfId="3369" xr:uid="{3D03E2D9-66E5-44FC-AB60-B860E5560368}"/>
    <cellStyle name="Comma 42 3" xfId="4189" xr:uid="{B2754DBA-E431-491A-8561-D4B8D6CB0D08}"/>
    <cellStyle name="Comma 42 3 2" xfId="10792" xr:uid="{1E0825E3-AF7F-4744-A4CF-520C8A1F3ED4}"/>
    <cellStyle name="Comma 42 4" xfId="3368" xr:uid="{4C909029-F24A-43DD-9E5F-003E11915201}"/>
    <cellStyle name="Comma 43" xfId="4760" xr:uid="{9C9876D1-4BD0-48F8-8DB1-F06F2DA315C4}"/>
    <cellStyle name="Comma 43 2" xfId="11240" xr:uid="{B3734809-80B6-46DA-92F8-EC4C40CBC319}"/>
    <cellStyle name="Comma 44" xfId="5160" xr:uid="{F505F6A3-4E72-44F3-8CA0-EB8FFF6DB8BC}"/>
    <cellStyle name="Comma 44 2" xfId="11632" xr:uid="{2BE3B733-5889-4AF7-BDF7-8DC6BA443693}"/>
    <cellStyle name="Comma 45" xfId="1056" xr:uid="{00000000-0005-0000-0000-000020040000}"/>
    <cellStyle name="Comma 45 2" xfId="1057" xr:uid="{00000000-0005-0000-0000-000021040000}"/>
    <cellStyle name="Comma 45 2 2" xfId="4656" xr:uid="{861C39C3-5921-4953-921A-D6BB74B4BBAC}"/>
    <cellStyle name="Comma 45 2 2 2" xfId="11141" xr:uid="{AF227F42-E3AA-47DF-B777-FFDB876D994C}"/>
    <cellStyle name="Comma 45 2 3" xfId="3371" xr:uid="{33E457A1-D60F-415E-8B31-3D434C98CD8C}"/>
    <cellStyle name="Comma 45 3" xfId="4190" xr:uid="{4EB24180-2707-4214-8CB4-14226BF9EF41}"/>
    <cellStyle name="Comma 45 3 2" xfId="10793" xr:uid="{30B90C80-AA99-4BB4-BC40-64D30623874E}"/>
    <cellStyle name="Comma 45 4" xfId="3370" xr:uid="{6DAC696A-347A-4F9A-B0F7-FEE6E616AC58}"/>
    <cellStyle name="Comma 46" xfId="1058" xr:uid="{00000000-0005-0000-0000-000022040000}"/>
    <cellStyle name="Comma 46 2" xfId="1059" xr:uid="{00000000-0005-0000-0000-000023040000}"/>
    <cellStyle name="Comma 46 2 2" xfId="4657" xr:uid="{B2BB9661-D9DD-42E1-B07A-82A6F059B7D1}"/>
    <cellStyle name="Comma 46 2 2 2" xfId="11142" xr:uid="{EAB4728E-E96B-40F5-BA42-D9505B7C0E11}"/>
    <cellStyle name="Comma 46 2 3" xfId="3373" xr:uid="{E990312D-4E84-42B2-B3EE-BF76AAB5224D}"/>
    <cellStyle name="Comma 46 3" xfId="4191" xr:uid="{1AC472F7-9CD6-4C7B-A09F-7E32892D6FF3}"/>
    <cellStyle name="Comma 46 3 2" xfId="10794" xr:uid="{0C02831F-866E-4E3F-BE0B-3D199247AAD0}"/>
    <cellStyle name="Comma 46 4" xfId="3372" xr:uid="{F41F4A4B-53A2-460B-916B-90391A89C468}"/>
    <cellStyle name="Comma 47" xfId="1060" xr:uid="{00000000-0005-0000-0000-000024040000}"/>
    <cellStyle name="Comma 47 2" xfId="1061" xr:uid="{00000000-0005-0000-0000-000025040000}"/>
    <cellStyle name="Comma 47 2 2" xfId="4658" xr:uid="{7412044E-92B1-4451-8C36-60A09D3DEBCF}"/>
    <cellStyle name="Comma 47 2 2 2" xfId="11143" xr:uid="{E20F8578-7D34-4148-B5DA-1FBF33E0F162}"/>
    <cellStyle name="Comma 47 2 3" xfId="3375" xr:uid="{F2BE64CA-44B2-4367-AB2E-3F3B64BC2242}"/>
    <cellStyle name="Comma 47 3" xfId="4192" xr:uid="{38A68F8C-B7EB-46E0-943E-1AEF0EC9BD6C}"/>
    <cellStyle name="Comma 47 3 2" xfId="10795" xr:uid="{845865FA-E954-4619-B981-0B13D3BDD9D6}"/>
    <cellStyle name="Comma 47 4" xfId="3374" xr:uid="{BFCB2BA5-50C2-400E-AF05-AEA3B822D825}"/>
    <cellStyle name="Comma 48" xfId="1062" xr:uid="{00000000-0005-0000-0000-000026040000}"/>
    <cellStyle name="Comma 48 2" xfId="1063" xr:uid="{00000000-0005-0000-0000-000027040000}"/>
    <cellStyle name="Comma 48 2 2" xfId="4659" xr:uid="{CE115DE8-7601-493B-ADFA-E91CBDAE8D58}"/>
    <cellStyle name="Comma 48 2 2 2" xfId="11144" xr:uid="{BAF50F8E-B74E-4566-9521-07D86151EC35}"/>
    <cellStyle name="Comma 48 2 3" xfId="3377" xr:uid="{2FC889C4-232C-44EF-9B9E-3E6EA0A6F2D2}"/>
    <cellStyle name="Comma 48 3" xfId="4193" xr:uid="{A3D96A1A-5718-42B4-A473-C9A1ACD710C5}"/>
    <cellStyle name="Comma 48 3 2" xfId="10796" xr:uid="{C4FBCD16-FD42-4FCB-9FC5-D88AC2932E8C}"/>
    <cellStyle name="Comma 48 4" xfId="3376" xr:uid="{1E7B30BB-4270-49D9-B1FA-138A67EC50F6}"/>
    <cellStyle name="Comma 49" xfId="1064" xr:uid="{00000000-0005-0000-0000-000028040000}"/>
    <cellStyle name="Comma 49 2" xfId="1065" xr:uid="{00000000-0005-0000-0000-000029040000}"/>
    <cellStyle name="Comma 49 2 2" xfId="4660" xr:uid="{A68B4B07-60D5-4745-89F2-05DD9E56D7F0}"/>
    <cellStyle name="Comma 49 2 2 2" xfId="11145" xr:uid="{C6F80502-86AC-46AB-BF45-3F717596133E}"/>
    <cellStyle name="Comma 49 2 3" xfId="3379" xr:uid="{561C5C0A-C24C-40EB-8779-E6EC4571CF7F}"/>
    <cellStyle name="Comma 49 3" xfId="4194" xr:uid="{163CA8D4-8319-4592-9C3F-3CA1C36088B2}"/>
    <cellStyle name="Comma 49 3 2" xfId="10797" xr:uid="{987FFD61-11AD-4BA8-9BFE-B3CF605F2FBF}"/>
    <cellStyle name="Comma 49 4" xfId="3378" xr:uid="{22666C17-2C4E-4E49-9010-65F46893F36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661" xr:uid="{8E199D46-E5C1-4C88-8979-189644D45A40}"/>
    <cellStyle name="Comma 5 2 2 2 2" xfId="11146" xr:uid="{06CE5198-E097-4297-8EBC-76C02C43A821}"/>
    <cellStyle name="Comma 5 2 2 3" xfId="3381" xr:uid="{D02A666B-1686-4228-A40E-D2926BF5A5E7}"/>
    <cellStyle name="Comma 5 2 3" xfId="4195" xr:uid="{588B09E4-FD12-4C16-A60B-12D324B9EF72}"/>
    <cellStyle name="Comma 5 2 3 2" xfId="10798" xr:uid="{B0436919-F0F7-466D-86BC-9C09684FC5DA}"/>
    <cellStyle name="Comma 5 2 4" xfId="3380" xr:uid="{DECD4350-DF1A-4A92-AC1E-2A28CF962AC9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662" xr:uid="{282EF411-2D71-4DDE-8AA5-6E43046415E5}"/>
    <cellStyle name="Comma 50 2 2 2" xfId="11147" xr:uid="{B3A0A14F-06F9-4B00-9A0D-ED0A76612D1A}"/>
    <cellStyle name="Comma 50 2 3" xfId="3383" xr:uid="{F120545D-4B79-4A52-A440-D807014E3DDF}"/>
    <cellStyle name="Comma 50 3" xfId="4196" xr:uid="{0FC3B06C-C8DD-46A3-8ED6-E0A2CA4A5EAE}"/>
    <cellStyle name="Comma 50 3 2" xfId="10799" xr:uid="{A9061930-6FAF-45B6-A85B-CF359D67ADAF}"/>
    <cellStyle name="Comma 50 4" xfId="3382" xr:uid="{CA915D3F-58E7-41BC-BA21-949C801B382F}"/>
    <cellStyle name="Comma 51" xfId="1072" xr:uid="{00000000-0005-0000-0000-000030040000}"/>
    <cellStyle name="Comma 51 2" xfId="1073" xr:uid="{00000000-0005-0000-0000-000031040000}"/>
    <cellStyle name="Comma 51 2 2" xfId="4663" xr:uid="{4ADBC245-9D0D-48A6-A945-A28B1925D540}"/>
    <cellStyle name="Comma 51 2 2 2" xfId="11148" xr:uid="{2C877769-6544-4D15-9D7C-77A49530484F}"/>
    <cellStyle name="Comma 51 2 3" xfId="3385" xr:uid="{0AF4D045-7932-4926-BD5B-DA9112BB8487}"/>
    <cellStyle name="Comma 51 3" xfId="4197" xr:uid="{329310D9-7685-406C-AF16-52979614B6E9}"/>
    <cellStyle name="Comma 51 3 2" xfId="10800" xr:uid="{0358B370-B368-4C2E-881F-EA8DAB43CDA7}"/>
    <cellStyle name="Comma 51 4" xfId="3384" xr:uid="{CC1D16F3-ECC6-4015-9FAA-7EAC9B236B9B}"/>
    <cellStyle name="Comma 52" xfId="1074" xr:uid="{00000000-0005-0000-0000-000032040000}"/>
    <cellStyle name="Comma 52 2" xfId="1075" xr:uid="{00000000-0005-0000-0000-000033040000}"/>
    <cellStyle name="Comma 52 2 2" xfId="4664" xr:uid="{5EBF0749-AEAB-4C36-93DC-323F2F2A76C7}"/>
    <cellStyle name="Comma 52 2 2 2" xfId="11149" xr:uid="{8E86B56F-29C4-4264-B6E4-85BEAE327799}"/>
    <cellStyle name="Comma 52 2 3" xfId="3387" xr:uid="{DEA4B585-DE61-4C0F-80C1-AC1C82E09977}"/>
    <cellStyle name="Comma 52 3" xfId="4198" xr:uid="{C107DB5E-5C22-4005-B219-AF8BE7B91FBF}"/>
    <cellStyle name="Comma 52 3 2" xfId="10801" xr:uid="{B34876E3-8927-4328-AAD7-5F18620043DD}"/>
    <cellStyle name="Comma 52 4" xfId="3386" xr:uid="{03BEF52B-EA9E-4DFD-8E1C-7843ECDF7CA2}"/>
    <cellStyle name="Comma 53" xfId="8654" xr:uid="{8266B645-1ABE-4D83-A0A5-BB4DACFDEF76}"/>
    <cellStyle name="Comma 54" xfId="10250" xr:uid="{7FBADEE2-DBB8-4646-8915-A9B826A845BE}"/>
    <cellStyle name="Comma 55" xfId="10297" xr:uid="{13BD85BB-B16F-4E42-BF41-3E506F1E3214}"/>
    <cellStyle name="Comma 56" xfId="14998" xr:uid="{CD2D0553-A909-43F3-BAAB-4017D95D8C54}"/>
    <cellStyle name="Comma 57" xfId="10251" xr:uid="{D94D2493-BD4B-4152-A1F8-EFA73A2B3A7A}"/>
    <cellStyle name="Comma 58" xfId="1076" xr:uid="{00000000-0005-0000-0000-000034040000}"/>
    <cellStyle name="Comma 58 2" xfId="1077" xr:uid="{00000000-0005-0000-0000-000035040000}"/>
    <cellStyle name="Comma 58 2 2" xfId="4665" xr:uid="{8E59909C-A6BF-43D1-89BA-8E61D79D2780}"/>
    <cellStyle name="Comma 58 2 2 2" xfId="11150" xr:uid="{0A04BE1C-782E-49BD-B61A-C3A2C65AB157}"/>
    <cellStyle name="Comma 58 2 3" xfId="3389" xr:uid="{FECE604C-F33B-4BDA-A181-AE521E81599A}"/>
    <cellStyle name="Comma 58 3" xfId="4199" xr:uid="{FCBAF5CE-E6E2-4062-8097-DF9A12A9DEF2}"/>
    <cellStyle name="Comma 58 3 2" xfId="10802" xr:uid="{2DD4D577-5D94-4A2C-A276-9D66875E22CE}"/>
    <cellStyle name="Comma 58 4" xfId="3388" xr:uid="{236577D8-D197-4B11-A948-0483AFC86232}"/>
    <cellStyle name="Comma 59" xfId="1078" xr:uid="{00000000-0005-0000-0000-000036040000}"/>
    <cellStyle name="Comma 59 2" xfId="1079" xr:uid="{00000000-0005-0000-0000-000037040000}"/>
    <cellStyle name="Comma 59 2 2" xfId="4666" xr:uid="{7E80B11C-2D8E-421B-97BD-9F2EE833FE45}"/>
    <cellStyle name="Comma 59 2 2 2" xfId="11151" xr:uid="{D22E022B-0FAC-4974-8B38-4FFF30516094}"/>
    <cellStyle name="Comma 59 2 3" xfId="3391" xr:uid="{A1005E5A-7544-47B0-AB8F-6E5D3C8C4DD6}"/>
    <cellStyle name="Comma 59 3" xfId="4200" xr:uid="{C10A4842-8C97-404E-B22E-AC10C4178C65}"/>
    <cellStyle name="Comma 59 3 2" xfId="10803" xr:uid="{40DCA2BB-3DDE-4490-B3D2-FB1288325502}"/>
    <cellStyle name="Comma 59 4" xfId="3390" xr:uid="{2B2977B8-56FF-42A4-8F96-B451B00E26FB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667" xr:uid="{196A31AF-82FD-4B4C-81E6-62E3834E3D03}"/>
    <cellStyle name="Comma 6 2 2 2 2" xfId="11152" xr:uid="{64877C47-5D81-4029-83A3-EFF95C9A51BE}"/>
    <cellStyle name="Comma 6 2 2 3" xfId="3394" xr:uid="{C3527DE6-4D2B-4C13-820C-92EBC47AAF7B}"/>
    <cellStyle name="Comma 6 2 3" xfId="4202" xr:uid="{93D59EF6-83DA-4D88-ADD1-CA5FE4D2B2C4}"/>
    <cellStyle name="Comma 6 2 3 2" xfId="10805" xr:uid="{71731D69-9BF6-4589-9846-524F3E25625D}"/>
    <cellStyle name="Comma 6 2 4" xfId="3393" xr:uid="{F971B0FA-A373-4449-892B-0438EA4BC47B}"/>
    <cellStyle name="Comma 6 3" xfId="4201" xr:uid="{208A64C4-ADCC-42B2-A117-2FDD6B923366}"/>
    <cellStyle name="Comma 6 3 2" xfId="10804" xr:uid="{EB608A9C-D36A-4165-B863-81899C6BEED1}"/>
    <cellStyle name="Comma 6 4" xfId="3392" xr:uid="{19A6A3CE-EEB0-49B7-A2A9-430FA2503443}"/>
    <cellStyle name="Comma 60" xfId="14997" xr:uid="{DBC16DC5-50FB-4ECE-B7FC-CCA9E9116052}"/>
    <cellStyle name="Comma 61" xfId="10249" xr:uid="{B5FC2367-EBE9-4ACB-81B2-9769593B3CB7}"/>
    <cellStyle name="Comma 62" xfId="1083" xr:uid="{00000000-0005-0000-0000-00003B040000}"/>
    <cellStyle name="Comma 62 2" xfId="1084" xr:uid="{00000000-0005-0000-0000-00003C040000}"/>
    <cellStyle name="Comma 62 2 2" xfId="4668" xr:uid="{C68A4B86-AFE3-4B19-84AA-9B57BF966A1A}"/>
    <cellStyle name="Comma 62 2 2 2" xfId="11153" xr:uid="{66BEBF04-333B-404D-94FA-955DA907B700}"/>
    <cellStyle name="Comma 62 2 3" xfId="3396" xr:uid="{DAAAFDF0-5878-4698-A204-82DA7AAD948E}"/>
    <cellStyle name="Comma 62 3" xfId="4203" xr:uid="{935C494D-895F-4EED-AD68-1FFFCD842FC9}"/>
    <cellStyle name="Comma 62 3 2" xfId="10806" xr:uid="{C7661528-59A3-447E-A856-F1442024FA87}"/>
    <cellStyle name="Comma 62 4" xfId="3395" xr:uid="{01AF3FE0-8DAA-44FA-95E0-CD533C084543}"/>
    <cellStyle name="Comma 63" xfId="1085" xr:uid="{00000000-0005-0000-0000-00003D040000}"/>
    <cellStyle name="Comma 63 2" xfId="1086" xr:uid="{00000000-0005-0000-0000-00003E040000}"/>
    <cellStyle name="Comma 63 2 2" xfId="4669" xr:uid="{0610094A-4873-4943-9315-DB12FA0B4054}"/>
    <cellStyle name="Comma 63 2 2 2" xfId="11154" xr:uid="{8FC0B9AA-88AD-4446-BD59-D05354551B62}"/>
    <cellStyle name="Comma 63 2 3" xfId="3398" xr:uid="{C3C95919-99EB-4AEA-B9CF-E7AE84E0D41D}"/>
    <cellStyle name="Comma 63 3" xfId="4204" xr:uid="{CEC2C9CB-58FC-46A3-9F7D-F6120C5FD02B}"/>
    <cellStyle name="Comma 63 3 2" xfId="10807" xr:uid="{B2C04B47-0429-41CD-AB82-E51CEBE127A8}"/>
    <cellStyle name="Comma 63 4" xfId="3397" xr:uid="{34C5F1D0-FB39-43B1-9946-47E24EFEB760}"/>
    <cellStyle name="Comma 64" xfId="2895" xr:uid="{FC63C9D8-ACFF-4B2C-B237-1B65BB94574E}"/>
    <cellStyle name="Comma 65" xfId="3483" xr:uid="{83C5F40D-C7B0-49C5-B0E8-13FB60B0B6C4}"/>
    <cellStyle name="Comma 66" xfId="1087" xr:uid="{00000000-0005-0000-0000-00003F040000}"/>
    <cellStyle name="Comma 66 2" xfId="4205" xr:uid="{DEDB2A74-4E3B-4722-85CD-1D354C5591C4}"/>
    <cellStyle name="Comma 66 2 2" xfId="10808" xr:uid="{AAC17669-9B7F-4F19-8D68-BCE37D042361}"/>
    <cellStyle name="Comma 66 3" xfId="3399" xr:uid="{00878184-AA3B-43F4-A5A8-A64867EC38B2}"/>
    <cellStyle name="Comma 67" xfId="1088" xr:uid="{00000000-0005-0000-0000-000040040000}"/>
    <cellStyle name="Comma 67 2" xfId="1089" xr:uid="{00000000-0005-0000-0000-000041040000}"/>
    <cellStyle name="Comma 67 2 2" xfId="4670" xr:uid="{9D23398C-259B-420F-A796-8DCCA1994FDD}"/>
    <cellStyle name="Comma 67 2 2 2" xfId="11155" xr:uid="{E42B1F2E-67EC-4667-AA4B-0A9087782C60}"/>
    <cellStyle name="Comma 67 2 3" xfId="3401" xr:uid="{4DE3851C-22A0-4958-9F03-B0AF817AB639}"/>
    <cellStyle name="Comma 67 3" xfId="4206" xr:uid="{82ED95B5-0228-443A-9660-425B070854F5}"/>
    <cellStyle name="Comma 67 3 2" xfId="10809" xr:uid="{2FCCC2A0-F14A-4037-B93E-643EAA8964B8}"/>
    <cellStyle name="Comma 67 4" xfId="3400" xr:uid="{40025409-62C7-4579-94B6-9253807A6B19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672" xr:uid="{C2B92992-9165-4C2E-A0F9-57A64DB3C3AB}"/>
    <cellStyle name="Comma 7 2 2 2 2" xfId="11157" xr:uid="{E7ED76CA-3E99-418F-B5A1-CFDE7C4FBCE2}"/>
    <cellStyle name="Comma 7 2 2 3" xfId="3404" xr:uid="{EE57F914-9625-4A33-95EF-86AE90D843D6}"/>
    <cellStyle name="Comma 7 2 3" xfId="4208" xr:uid="{81AC4B77-E769-41FF-B8E9-433EDA426D5A}"/>
    <cellStyle name="Comma 7 2 3 2" xfId="10811" xr:uid="{9B096F3E-1F78-46B8-B30C-C1132B889DD4}"/>
    <cellStyle name="Comma 7 2 4" xfId="3403" xr:uid="{EE2F4218-F192-43B1-983A-761A96438D2C}"/>
    <cellStyle name="Comma 7 3" xfId="1093" xr:uid="{00000000-0005-0000-0000-000045040000}"/>
    <cellStyle name="Comma 7 3 2" xfId="1094" xr:uid="{00000000-0005-0000-0000-000046040000}"/>
    <cellStyle name="Comma 7 3 2 2" xfId="4673" xr:uid="{A63EA30B-C153-4E00-A8B2-EF2A6A18B139}"/>
    <cellStyle name="Comma 7 3 2 2 2" xfId="11158" xr:uid="{3B69F15D-F89D-468F-924A-CA7928DFA867}"/>
    <cellStyle name="Comma 7 3 2 3" xfId="3406" xr:uid="{5F912D21-7C17-4900-B75A-7F54E0FAD0C4}"/>
    <cellStyle name="Comma 7 3 3" xfId="4209" xr:uid="{6AB40D04-60E2-453E-94F5-2604E7D804A5}"/>
    <cellStyle name="Comma 7 3 3 2" xfId="10812" xr:uid="{B5F8D2E5-D513-455F-B7FF-E8927ECFDDC7}"/>
    <cellStyle name="Comma 7 3 4" xfId="3405" xr:uid="{F18CB0AC-E9E9-4779-BBC2-7655429E3D31}"/>
    <cellStyle name="Comma 7 4" xfId="4207" xr:uid="{A3B095E1-6BA3-44CB-82D1-F6E07116624D}"/>
    <cellStyle name="Comma 7 4 2" xfId="10810" xr:uid="{6E365D9A-56E3-4D80-A556-E9D6186B7C96}"/>
    <cellStyle name="Comma 7 5" xfId="4671" xr:uid="{1DE24A64-D005-4208-A1AD-CEC32D8EA9B0}"/>
    <cellStyle name="Comma 7 5 2" xfId="11156" xr:uid="{2F925DDA-3DB5-4F42-BD4C-2E3F97141A17}"/>
    <cellStyle name="Comma 7 6" xfId="3402" xr:uid="{D90421AD-14AE-41E0-8A54-2DC27D6D52D2}"/>
    <cellStyle name="Comma 72" xfId="1095" xr:uid="{00000000-0005-0000-0000-000047040000}"/>
    <cellStyle name="Comma 72 2" xfId="4210" xr:uid="{D07A8013-258D-4A56-918E-8120315A5797}"/>
    <cellStyle name="Comma 72 2 2" xfId="10813" xr:uid="{BF15A4A4-247D-4244-9103-C6B56F3117F1}"/>
    <cellStyle name="Comma 72 3" xfId="3407" xr:uid="{33A1E733-ED63-44BD-AF4E-A89B7B087216}"/>
    <cellStyle name="Comma 74" xfId="1096" xr:uid="{00000000-0005-0000-0000-000048040000}"/>
    <cellStyle name="Comma 74 2" xfId="1097" xr:uid="{00000000-0005-0000-0000-000049040000}"/>
    <cellStyle name="Comma 74 2 2" xfId="4674" xr:uid="{9025D3F2-CA77-4658-896D-BFCE59B24413}"/>
    <cellStyle name="Comma 74 2 2 2" xfId="11159" xr:uid="{3E05BEBA-88B9-4672-8302-0A85FB41D24C}"/>
    <cellStyle name="Comma 74 2 3" xfId="3409" xr:uid="{23A63127-4CB1-45F6-BA54-45A866213DE3}"/>
    <cellStyle name="Comma 74 3" xfId="4211" xr:uid="{0D2563B0-D4A0-43B6-9C65-3EBA21BDD110}"/>
    <cellStyle name="Comma 74 3 2" xfId="10814" xr:uid="{6F2C3BD1-77A8-422C-9423-EA941420E5AE}"/>
    <cellStyle name="Comma 74 4" xfId="3408" xr:uid="{5CC9CDC9-57C6-49C6-8EA4-F67AE6A68534}"/>
    <cellStyle name="Comma 75" xfId="1098" xr:uid="{00000000-0005-0000-0000-00004A040000}"/>
    <cellStyle name="Comma 75 2" xfId="1099" xr:uid="{00000000-0005-0000-0000-00004B040000}"/>
    <cellStyle name="Comma 75 2 2" xfId="4675" xr:uid="{85D92F71-8525-4E36-BB7E-9D3F22CCACA1}"/>
    <cellStyle name="Comma 75 2 2 2" xfId="11160" xr:uid="{12F23CE4-1A3E-4B0F-9CE0-09A13CD2AF89}"/>
    <cellStyle name="Comma 75 2 3" xfId="3411" xr:uid="{1855F2C0-0A8A-48F0-B933-6DF98F6B02A7}"/>
    <cellStyle name="Comma 75 3" xfId="4212" xr:uid="{3226B41E-B7C1-44D1-9D6F-8D8D445992A2}"/>
    <cellStyle name="Comma 75 3 2" xfId="10815" xr:uid="{616F3617-F2A3-4B9F-AD89-C61F65383B4D}"/>
    <cellStyle name="Comma 75 4" xfId="3410" xr:uid="{5E045308-2331-4A5D-AC20-5EB28558AD73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676" xr:uid="{F94966E0-870B-4C49-97ED-E85ADC8E027F}"/>
    <cellStyle name="Comma 8 2 2 2 2 2" xfId="11161" xr:uid="{2D343F5B-7294-4517-B1B5-E4F0DC672ABE}"/>
    <cellStyle name="Comma 8 2 2 2 3" xfId="3415" xr:uid="{3894E108-9B6E-4AE9-99B1-BEC0846FF960}"/>
    <cellStyle name="Comma 8 2 2 3" xfId="4215" xr:uid="{2171C667-3CD1-4986-B57A-8E4E06D4129F}"/>
    <cellStyle name="Comma 8 2 2 3 2" xfId="10818" xr:uid="{47AD8F1D-BDD0-41BF-AD87-27A62D1DD818}"/>
    <cellStyle name="Comma 8 2 2 4" xfId="3414" xr:uid="{0A970E26-FBE3-4E8F-A497-CDA76F08AB78}"/>
    <cellStyle name="Comma 8 2 3" xfId="1104" xr:uid="{00000000-0005-0000-0000-000050040000}"/>
    <cellStyle name="Comma 8 2 3 2" xfId="4677" xr:uid="{459AC75B-5EE8-4750-9AFC-AA0A5E7EF999}"/>
    <cellStyle name="Comma 8 2 3 2 2" xfId="11162" xr:uid="{AC993D38-4A1C-4B73-8BDD-5A32405F5E69}"/>
    <cellStyle name="Comma 8 2 3 3" xfId="3416" xr:uid="{2C5C11FD-78FD-49D5-A284-479B17CBFE87}"/>
    <cellStyle name="Comma 8 2 4" xfId="4214" xr:uid="{16BAD86D-C9D6-444B-B7C5-5DEB318B98CC}"/>
    <cellStyle name="Comma 8 2 4 2" xfId="10817" xr:uid="{D0B7E769-7654-4419-986D-A51990BAEC12}"/>
    <cellStyle name="Comma 8 2 5" xfId="3413" xr:uid="{880998AD-4A1E-415E-A141-B61D878817AD}"/>
    <cellStyle name="Comma 8 3" xfId="1105" xr:uid="{00000000-0005-0000-0000-000051040000}"/>
    <cellStyle name="Comma 8 3 2" xfId="4678" xr:uid="{CA9F1B49-8D1C-4876-8E54-ED190FA863F5}"/>
    <cellStyle name="Comma 8 3 2 2" xfId="11163" xr:uid="{91BCE839-09F2-43FD-BB22-F33F1B62AEEE}"/>
    <cellStyle name="Comma 8 3 3" xfId="3417" xr:uid="{DE3CF0AD-40C7-49C2-9AEA-A6E1FC5C653C}"/>
    <cellStyle name="Comma 8 4" xfId="4213" xr:uid="{9D30B346-2FA9-4225-BD93-48DF4DE521FA}"/>
    <cellStyle name="Comma 8 4 2" xfId="10816" xr:uid="{BFAE03B4-91F0-4CD6-8DB9-E1EE183C0CF9}"/>
    <cellStyle name="Comma 8 5" xfId="3412" xr:uid="{D6BAAAC4-652D-406F-9564-6430E7B42D1E}"/>
    <cellStyle name="Comma 82" xfId="1106" xr:uid="{00000000-0005-0000-0000-000052040000}"/>
    <cellStyle name="Comma 82 2" xfId="1107" xr:uid="{00000000-0005-0000-0000-000053040000}"/>
    <cellStyle name="Comma 82 2 2" xfId="4679" xr:uid="{18587EDA-DB1F-4A32-8DED-D4E6A4D271A1}"/>
    <cellStyle name="Comma 82 2 2 2" xfId="11164" xr:uid="{155BA209-BB37-4061-BA76-3044981E6D4B}"/>
    <cellStyle name="Comma 82 2 3" xfId="3419" xr:uid="{4FD6C72A-E94E-44E9-9A2B-70B24B9F2D05}"/>
    <cellStyle name="Comma 82 3" xfId="4216" xr:uid="{449E5CCF-735B-4582-A447-B821EFFEAE19}"/>
    <cellStyle name="Comma 82 3 2" xfId="10819" xr:uid="{49CA3AAD-78AE-48DC-8E49-3BECA2F2C2A8}"/>
    <cellStyle name="Comma 82 4" xfId="3418" xr:uid="{DA6ECCD6-1072-4B70-999A-555F305B25B2}"/>
    <cellStyle name="Comma 83" xfId="1108" xr:uid="{00000000-0005-0000-0000-000054040000}"/>
    <cellStyle name="Comma 83 2" xfId="1109" xr:uid="{00000000-0005-0000-0000-000055040000}"/>
    <cellStyle name="Comma 83 2 2" xfId="4680" xr:uid="{88F6AB99-929A-4D67-A22F-F570A3D2F679}"/>
    <cellStyle name="Comma 83 2 2 2" xfId="11165" xr:uid="{BAF1D663-FC0B-447F-87E2-C8E50460BD3D}"/>
    <cellStyle name="Comma 83 2 3" xfId="3421" xr:uid="{F1639FB0-1BCE-4559-9801-7812DD8470CF}"/>
    <cellStyle name="Comma 83 3" xfId="4217" xr:uid="{94F8E10F-6829-452B-BF4B-B82393F0656A}"/>
    <cellStyle name="Comma 83 3 2" xfId="10820" xr:uid="{13ABFB81-DE58-47F3-9330-FD1E81D11A60}"/>
    <cellStyle name="Comma 83 4" xfId="3420" xr:uid="{46D4D324-F664-4B1C-AC55-D571EBD77BB2}"/>
    <cellStyle name="Comma 85" xfId="1110" xr:uid="{00000000-0005-0000-0000-000056040000}"/>
    <cellStyle name="Comma 85 2" xfId="1111" xr:uid="{00000000-0005-0000-0000-000057040000}"/>
    <cellStyle name="Comma 85 2 2" xfId="4681" xr:uid="{B9773F67-DD08-4AD5-9E55-799106D94F6C}"/>
    <cellStyle name="Comma 85 2 2 2" xfId="11166" xr:uid="{932B7712-1D99-4E86-AA67-29E1C0A3DA19}"/>
    <cellStyle name="Comma 85 2 3" xfId="3423" xr:uid="{E0AC947B-73BB-41FA-993A-E10DEDC8B591}"/>
    <cellStyle name="Comma 85 3" xfId="4218" xr:uid="{08503BB5-DF20-42DD-9781-7AFE2E6F9B59}"/>
    <cellStyle name="Comma 85 3 2" xfId="10821" xr:uid="{AACC0C7E-22CD-4955-8836-7BF2496B385A}"/>
    <cellStyle name="Comma 85 4" xfId="3422" xr:uid="{1EC85055-458F-4A61-8B68-04F58EC2AB6E}"/>
    <cellStyle name="Comma 86" xfId="1112" xr:uid="{00000000-0005-0000-0000-000058040000}"/>
    <cellStyle name="Comma 86 2" xfId="1113" xr:uid="{00000000-0005-0000-0000-000059040000}"/>
    <cellStyle name="Comma 86 2 2" xfId="4682" xr:uid="{25D43546-B5AE-491F-A133-97F543B32F92}"/>
    <cellStyle name="Comma 86 2 2 2" xfId="11167" xr:uid="{251FF786-C59D-46A6-A67A-DDB627F87047}"/>
    <cellStyle name="Comma 86 2 3" xfId="3425" xr:uid="{B65F1372-6239-4D76-8EA9-E7FAB9D92A0B}"/>
    <cellStyle name="Comma 86 3" xfId="4219" xr:uid="{A7F00F82-70C2-4BEF-AC86-4621874B8305}"/>
    <cellStyle name="Comma 86 3 2" xfId="10822" xr:uid="{C323124D-2DED-4A58-8B4A-DDF333C613CC}"/>
    <cellStyle name="Comma 86 4" xfId="3424" xr:uid="{B26C3CC1-E347-483B-9711-1D782A187998}"/>
    <cellStyle name="Comma 89" xfId="1114" xr:uid="{00000000-0005-0000-0000-00005A040000}"/>
    <cellStyle name="Comma 89 2" xfId="4220" xr:uid="{5BC24D46-5904-4450-8BCF-90D2CD328251}"/>
    <cellStyle name="Comma 89 2 2" xfId="10823" xr:uid="{1BEF42AC-BB03-4191-9E6E-66C5B3B8A2F5}"/>
    <cellStyle name="Comma 89 3" xfId="3426" xr:uid="{CF66E4A9-87D3-4DFC-B09F-E854A159A97D}"/>
    <cellStyle name="Comma 9" xfId="1115" xr:uid="{00000000-0005-0000-0000-00005B040000}"/>
    <cellStyle name="Comma 9 2" xfId="1116" xr:uid="{00000000-0005-0000-0000-00005C040000}"/>
    <cellStyle name="Comma 9 2 2" xfId="4222" xr:uid="{253AF353-C27D-4D04-998C-F5ECB2C8D6EB}"/>
    <cellStyle name="Comma 9 2 2 2" xfId="10825" xr:uid="{E50472A8-D859-4F67-9B36-00878FA0E5D5}"/>
    <cellStyle name="Comma 9 2 3" xfId="3428" xr:uid="{41F3DEDC-B1B0-4BFC-AA47-492465023F21}"/>
    <cellStyle name="Comma 9 3" xfId="1117" xr:uid="{00000000-0005-0000-0000-00005D040000}"/>
    <cellStyle name="Comma 9 3 2" xfId="4223" xr:uid="{09A0BDEB-8CC6-4F98-A3CF-1CA5F55355A7}"/>
    <cellStyle name="Comma 9 3 2 2" xfId="10826" xr:uid="{7B3CA453-6A7D-499E-8990-915720E6C068}"/>
    <cellStyle name="Comma 9 3 3" xfId="3429" xr:uid="{D16D3033-DFEA-4FEE-A361-FE77C43EBDDB}"/>
    <cellStyle name="Comma 9 4" xfId="1118" xr:uid="{00000000-0005-0000-0000-00005E040000}"/>
    <cellStyle name="Comma 9 4 2" xfId="4683" xr:uid="{60CF0592-25C8-4D59-80FD-3A3F9867E5D6}"/>
    <cellStyle name="Comma 9 4 2 2" xfId="11168" xr:uid="{6D46AF01-F951-455D-B5F4-13F9FC170C50}"/>
    <cellStyle name="Comma 9 4 3" xfId="3430" xr:uid="{0AE27447-3415-4258-907E-7F6466245170}"/>
    <cellStyle name="Comma 9 5" xfId="4221" xr:uid="{D0C9686E-755B-4A73-8659-2D96F46F5F73}"/>
    <cellStyle name="Comma 9 5 2" xfId="10824" xr:uid="{DE4D0E6D-E235-42F0-92DF-CAF3C36E4BA0}"/>
    <cellStyle name="Comma 9 6" xfId="3427" xr:uid="{FAE19F22-6CAF-4438-ABA5-7A42BAC1ED48}"/>
    <cellStyle name="Comma 98" xfId="1119" xr:uid="{00000000-0005-0000-0000-00005F040000}"/>
    <cellStyle name="Comma 98 2" xfId="4224" xr:uid="{DE12E508-FD90-4E0E-A928-3C4379A827FE}"/>
    <cellStyle name="Comma 98 2 2" xfId="10827" xr:uid="{C25E0CA8-8977-4A6E-B58E-EF62056EE681}"/>
    <cellStyle name="Comma 98 3" xfId="3431" xr:uid="{7279CDAB-CE56-4C2D-87B9-19F8A43A4998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685" xr:uid="{8E3A3EAF-E9E9-4B67-AF3D-C9135199FDA5}"/>
    <cellStyle name="Currency (0.00) 2 2 2" xfId="11170" xr:uid="{3F54EA65-F9F5-45B2-9A28-0B91312768BF}"/>
    <cellStyle name="Currency (0.00) 2 3" xfId="10253" xr:uid="{504DBA97-6A11-4687-9CA4-4ACE02D9513C}"/>
    <cellStyle name="Currency (0.00) 3" xfId="4225" xr:uid="{F696B56E-5E14-4E0B-85F8-51298763306F}"/>
    <cellStyle name="Currency (0.00) 3 2" xfId="10828" xr:uid="{1747B494-89D4-493D-8096-12616F6B432A}"/>
    <cellStyle name="Currency (0.00) 4" xfId="4684" xr:uid="{2FA6A6A9-A6F6-4422-AF97-0BCBC93C9F3C}"/>
    <cellStyle name="Currency (0.00) 4 2" xfId="11169" xr:uid="{648B999B-482B-46CF-8ED5-C6AE8C60B03E}"/>
    <cellStyle name="Currency (0.00) 5" xfId="9235" xr:uid="{EAAEB7C2-DE42-4F9F-A09A-079899402732}"/>
    <cellStyle name="Currency [0] 2" xfId="1126" xr:uid="{00000000-0005-0000-0000-000066040000}"/>
    <cellStyle name="Currency [0] 2 2" xfId="4226" xr:uid="{3E7AB7F1-7D49-42FE-8091-3D79EA23C462}"/>
    <cellStyle name="Currency [0] 2 3" xfId="3432" xr:uid="{30E12D1D-C30A-46B6-838F-704137AD9DD9}"/>
    <cellStyle name="Currency [0] 3" xfId="1127" xr:uid="{00000000-0005-0000-0000-000067040000}"/>
    <cellStyle name="Currency [0] 3 2" xfId="4227" xr:uid="{0DD61866-6007-4C60-9A81-C5DBA6FFDCBF}"/>
    <cellStyle name="Currency [0] 3 3" xfId="4686" xr:uid="{2127E6D2-0E54-4EE7-98AB-731B822210D4}"/>
    <cellStyle name="Currency [0] 3 4" xfId="3433" xr:uid="{2BA25065-2AE8-4278-9913-179BE79D23B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711" xr:uid="{0A9D27C6-DBDB-4572-A7BE-B90D7C97DE06}"/>
    <cellStyle name="Draw lines around data in range 10 2" xfId="13182" xr:uid="{B3A45B7B-5119-4F1E-9E7E-9EA5AEB8E5F2}"/>
    <cellStyle name="Draw lines around data in range 11" xfId="6688" xr:uid="{FB008993-5A65-4B61-8F14-80F301684610}"/>
    <cellStyle name="Draw lines around data in range 11 2" xfId="13159" xr:uid="{042BA382-9A35-4246-B8D4-35D1ACB82F0D}"/>
    <cellStyle name="Draw lines around data in range 12" xfId="6671" xr:uid="{E91AA1CA-5E56-4D92-A63D-F4CFBD9133FA}"/>
    <cellStyle name="Draw lines around data in range 12 2" xfId="13142" xr:uid="{967F528E-5EF5-4113-B74E-2C49D5611F53}"/>
    <cellStyle name="Draw lines around data in range 13" xfId="7644" xr:uid="{F78E0E76-B981-4A34-9B0C-9F9BFF35E556}"/>
    <cellStyle name="Draw lines around data in range 13 2" xfId="14115" xr:uid="{6E470E13-DA8A-4CD7-ACDB-BF74FC3980D6}"/>
    <cellStyle name="Draw lines around data in range 14" xfId="7651" xr:uid="{111F8D36-7374-48AC-BAAB-DED97C55A4B7}"/>
    <cellStyle name="Draw lines around data in range 14 2" xfId="14122" xr:uid="{23C4E1E2-4635-4044-BE37-235EF5E33E1E}"/>
    <cellStyle name="Draw lines around data in range 15" xfId="7646" xr:uid="{BEDCFE91-C86A-423B-B4A7-3286CCB876F6}"/>
    <cellStyle name="Draw lines around data in range 15 2" xfId="14117" xr:uid="{9DDD3CA7-8009-4050-ADEE-3DDC051B0DDB}"/>
    <cellStyle name="Draw lines around data in range 16" xfId="7649" xr:uid="{21A08483-823C-4E3A-A107-12D5F6F61330}"/>
    <cellStyle name="Draw lines around data in range 16 2" xfId="14120" xr:uid="{F0BC6C02-55FC-425E-8078-0009759120F9}"/>
    <cellStyle name="Draw lines around data in range 17" xfId="7648" xr:uid="{3E07392A-1349-45F8-841D-18DED5571025}"/>
    <cellStyle name="Draw lines around data in range 17 2" xfId="14119" xr:uid="{E1C05BDE-FA21-4C08-9524-42C115CAD002}"/>
    <cellStyle name="Draw lines around data in range 18" xfId="8822" xr:uid="{48874AB0-C1E9-4127-BD93-712CAE598B16}"/>
    <cellStyle name="Draw lines around data in range 19" xfId="8747" xr:uid="{A28B426F-64D1-4042-AF91-7C63264EBC4A}"/>
    <cellStyle name="Draw lines around data in range 2" xfId="1161" xr:uid="{00000000-0005-0000-0000-000089040000}"/>
    <cellStyle name="Draw lines around data in range 2 2" xfId="4688" xr:uid="{2E928B22-5DEC-4D34-84EE-7014A1922F14}"/>
    <cellStyle name="Draw lines around data in range 2 2 2" xfId="11172" xr:uid="{D0AD9FE5-ECE1-4360-816A-7FC441FD3A52}"/>
    <cellStyle name="Draw lines around data in range 2 3" xfId="8815" xr:uid="{0DB1383D-A808-4C45-B985-E6F6066056B0}"/>
    <cellStyle name="Draw lines around data in range 2 4" xfId="10254" xr:uid="{D8A9B7A8-FBC0-41A2-AFA8-4C64198DABA2}"/>
    <cellStyle name="Draw lines around data in range 20" xfId="8826" xr:uid="{CE3CCFD5-CD53-457D-8459-62DC1C674F36}"/>
    <cellStyle name="Draw lines around data in range 21" xfId="8897" xr:uid="{E0136DE5-8FF4-4833-A524-5BD1657D8BCF}"/>
    <cellStyle name="Draw lines around data in range 22" xfId="8828" xr:uid="{875882AE-3C50-40F6-B022-D372844D2B40}"/>
    <cellStyle name="Draw lines around data in range 23" xfId="9706" xr:uid="{E64C25B7-962B-41D3-94FC-3F6A97172196}"/>
    <cellStyle name="Draw lines around data in range 24" xfId="15029" xr:uid="{83B056C2-8750-42AC-8B0A-AE181301A4BB}"/>
    <cellStyle name="Draw lines around data in range 25" xfId="15534" xr:uid="{BEDAF883-6A06-4B6F-9483-D32704326C75}"/>
    <cellStyle name="Draw lines around data in range 26" xfId="15537" xr:uid="{D04D06E5-A929-4E98-BF99-9D31120F7316}"/>
    <cellStyle name="Draw lines around data in range 27" xfId="15536" xr:uid="{778BFA5C-54B4-4A33-B407-9FC2AD7A1A08}"/>
    <cellStyle name="Draw lines around data in range 3" xfId="4687" xr:uid="{C83FE3AC-D220-441C-84D3-A5C9346DC546}"/>
    <cellStyle name="Draw lines around data in range 3 2" xfId="11171" xr:uid="{91E7A042-875E-4125-985C-42CB954BFDC8}"/>
    <cellStyle name="Draw lines around data in range 4" xfId="5283" xr:uid="{2DE5B42D-3751-4DF9-B6D1-46C0BB452093}"/>
    <cellStyle name="Draw lines around data in range 4 2" xfId="11754" xr:uid="{2F3274A8-3C67-413B-918D-8A0267D03643}"/>
    <cellStyle name="Draw lines around data in range 5" xfId="5245" xr:uid="{FD562073-4CA4-47AA-92C9-2F1B4EDE3EAC}"/>
    <cellStyle name="Draw lines around data in range 5 2" xfId="11716" xr:uid="{651A1DD8-C10D-435A-9074-A10CDFC4BCB7}"/>
    <cellStyle name="Draw lines around data in range 6" xfId="5228" xr:uid="{5E9AF1DC-5064-4767-892C-A823881ACA67}"/>
    <cellStyle name="Draw lines around data in range 6 2" xfId="11699" xr:uid="{23DD9B0C-B940-454A-A929-8E7F39A3BDFD}"/>
    <cellStyle name="Draw lines around data in range 7" xfId="6142" xr:uid="{81188E66-DF55-4B20-B854-E94F4EA3F84B}"/>
    <cellStyle name="Draw lines around data in range 7 2" xfId="12613" xr:uid="{C5C0BE30-2EAD-41DB-8A77-5B7C5E355FCA}"/>
    <cellStyle name="Draw lines around data in range 8" xfId="6161" xr:uid="{07B1AB41-4747-43AA-ACCD-FF2F628284CA}"/>
    <cellStyle name="Draw lines around data in range 8 2" xfId="12632" xr:uid="{640F53E6-D2AF-4A9F-8ACF-367A849EC13D}"/>
    <cellStyle name="Draw lines around data in range 9" xfId="6132" xr:uid="{E0FE5FAE-ADE0-443D-AA08-6C0018267F3B}"/>
    <cellStyle name="Draw lines around data in range 9 2" xfId="12603" xr:uid="{C7A7BEDB-BCD0-4F2F-B844-8B92AA38468E}"/>
    <cellStyle name="Draw shadow and lines within range" xfId="1162" xr:uid="{00000000-0005-0000-0000-00008A040000}"/>
    <cellStyle name="Draw shadow and lines within range 10" xfId="6712" xr:uid="{2C4F2E49-22F9-43B5-911A-36F946B6D525}"/>
    <cellStyle name="Draw shadow and lines within range 10 2" xfId="13183" xr:uid="{D314D560-0156-4DC1-B0FB-528CA28051F6}"/>
    <cellStyle name="Draw shadow and lines within range 11" xfId="6689" xr:uid="{0B55CEC9-BA38-452D-9740-AA1A3F957136}"/>
    <cellStyle name="Draw shadow and lines within range 11 2" xfId="13160" xr:uid="{B018CA2C-2979-43FF-9BFD-25ACF7E2EF3F}"/>
    <cellStyle name="Draw shadow and lines within range 12" xfId="6670" xr:uid="{9E0BA3E2-CFC7-4242-9AB4-7421C1CB19B0}"/>
    <cellStyle name="Draw shadow and lines within range 12 2" xfId="13141" xr:uid="{EC71C87D-F320-45CE-B26D-580D75128C11}"/>
    <cellStyle name="Draw shadow and lines within range 13" xfId="7643" xr:uid="{5D3A78D9-25CB-4762-8127-E5AE1F681BFD}"/>
    <cellStyle name="Draw shadow and lines within range 13 2" xfId="14114" xr:uid="{F6E65A0E-E70D-4B80-9371-96E70126181E}"/>
    <cellStyle name="Draw shadow and lines within range 14" xfId="7652" xr:uid="{8987020A-D8F8-4E4C-A7C8-FC96251C1D57}"/>
    <cellStyle name="Draw shadow and lines within range 14 2" xfId="14123" xr:uid="{03CF5ADD-D911-4AD1-AF20-A094FB38BC36}"/>
    <cellStyle name="Draw shadow and lines within range 15" xfId="7645" xr:uid="{3109F483-D412-437F-9F1D-B1045208668A}"/>
    <cellStyle name="Draw shadow and lines within range 15 2" xfId="14116" xr:uid="{4591DADA-9506-4DAB-A950-44A55C8584B3}"/>
    <cellStyle name="Draw shadow and lines within range 16" xfId="7650" xr:uid="{1B23796D-0C9B-4DB1-AB86-8D829BE26268}"/>
    <cellStyle name="Draw shadow and lines within range 16 2" xfId="14121" xr:uid="{9D52DD5F-5C52-4365-B755-090630E44B93}"/>
    <cellStyle name="Draw shadow and lines within range 17" xfId="7647" xr:uid="{E7F33915-133E-40E7-AC8B-664B15F33304}"/>
    <cellStyle name="Draw shadow and lines within range 17 2" xfId="14118" xr:uid="{398BA5C8-7B6A-403E-8ABC-5E400CC60BB5}"/>
    <cellStyle name="Draw shadow and lines within range 18" xfId="8823" xr:uid="{D21F4481-1621-4B3D-9D82-CC8BDE7BBC76}"/>
    <cellStyle name="Draw shadow and lines within range 19" xfId="8746" xr:uid="{729F91BB-AAFA-4BF5-9BEC-9984C8B2F8A2}"/>
    <cellStyle name="Draw shadow and lines within range 2" xfId="1163" xr:uid="{00000000-0005-0000-0000-00008B040000}"/>
    <cellStyle name="Draw shadow and lines within range 2 2" xfId="4690" xr:uid="{C5B5A648-233A-41A3-9DF8-DDA82CDFF7E9}"/>
    <cellStyle name="Draw shadow and lines within range 2 2 2" xfId="11174" xr:uid="{8932D34D-087B-4BF3-A60E-6706BBD0BAC0}"/>
    <cellStyle name="Draw shadow and lines within range 2 3" xfId="8816" xr:uid="{E4C62245-2688-4D34-8FAB-A83B3E6336F4}"/>
    <cellStyle name="Draw shadow and lines within range 2 4" xfId="10255" xr:uid="{79918D4F-5F97-48E5-A781-B86BA088E43B}"/>
    <cellStyle name="Draw shadow and lines within range 20" xfId="8825" xr:uid="{F3C5401C-E488-4BE1-A722-78BEB6D5A52C}"/>
    <cellStyle name="Draw shadow and lines within range 21" xfId="8898" xr:uid="{98F1742E-6776-4EDD-94A7-7B1E1844B525}"/>
    <cellStyle name="Draw shadow and lines within range 22" xfId="8827" xr:uid="{CAFE580C-42C8-4FD6-95D8-89DDFD31ADBC}"/>
    <cellStyle name="Draw shadow and lines within range 23" xfId="8899" xr:uid="{804FC6AB-0663-4C39-B791-81C93E321343}"/>
    <cellStyle name="Draw shadow and lines within range 24" xfId="15030" xr:uid="{1E4267F0-0C2E-459C-B59B-091EE6E72075}"/>
    <cellStyle name="Draw shadow and lines within range 25" xfId="15533" xr:uid="{ED5BFD78-568C-4626-B3BF-029747159323}"/>
    <cellStyle name="Draw shadow and lines within range 26" xfId="15538" xr:uid="{BA05A312-006D-4CCC-B9A7-602506017EC9}"/>
    <cellStyle name="Draw shadow and lines within range 27" xfId="15535" xr:uid="{7A64D449-D225-4BD0-BC90-3588909E66B9}"/>
    <cellStyle name="Draw shadow and lines within range 3" xfId="4689" xr:uid="{B517584F-9C80-4DD9-9ED8-D4933271C27A}"/>
    <cellStyle name="Draw shadow and lines within range 3 2" xfId="11173" xr:uid="{93349570-193C-43D7-BB01-BF58FCA6A27B}"/>
    <cellStyle name="Draw shadow and lines within range 4" xfId="5284" xr:uid="{F55CB96D-C009-4C55-8254-A8F0E642BD51}"/>
    <cellStyle name="Draw shadow and lines within range 4 2" xfId="11755" xr:uid="{8F1B6696-B986-4C1E-A07B-368406AC3E26}"/>
    <cellStyle name="Draw shadow and lines within range 5" xfId="5246" xr:uid="{DD0AEC2F-D6D8-4CFB-80F8-60B063212361}"/>
    <cellStyle name="Draw shadow and lines within range 5 2" xfId="11717" xr:uid="{9F8B006D-FE5D-41F7-B6E4-1B3648689EE3}"/>
    <cellStyle name="Draw shadow and lines within range 6" xfId="5227" xr:uid="{4936AA2A-F007-4736-896E-88895ABA8CAC}"/>
    <cellStyle name="Draw shadow and lines within range 6 2" xfId="11698" xr:uid="{054D5AEA-166D-4465-A689-729FF8C7F716}"/>
    <cellStyle name="Draw shadow and lines within range 7" xfId="6141" xr:uid="{18E5338E-554A-4BC2-97DC-3BC18B85002C}"/>
    <cellStyle name="Draw shadow and lines within range 7 2" xfId="12612" xr:uid="{3CC027CF-C088-4D41-A523-B774ECB33B30}"/>
    <cellStyle name="Draw shadow and lines within range 8" xfId="6162" xr:uid="{9DA4BC1F-7BB4-4139-93F4-E15F3D7550BE}"/>
    <cellStyle name="Draw shadow and lines within range 8 2" xfId="12633" xr:uid="{913D9947-59D4-4D0D-9730-3EDF59C7CA0A}"/>
    <cellStyle name="Draw shadow and lines within range 9" xfId="6133" xr:uid="{28E4EE92-AB59-457E-91AE-E366D9F9C7C7}"/>
    <cellStyle name="Draw shadow and lines within range 9 2" xfId="12604" xr:uid="{FD224821-7A66-489C-865B-EB0CC0ADBE65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693" xr:uid="{6798BFD4-2BB7-4E3D-A318-41721E24414C}"/>
    <cellStyle name="Format a column of totals 2 3" xfId="4692" xr:uid="{1FBC4F8B-54DD-49E0-AF5F-B322D3D3180F}"/>
    <cellStyle name="Format a column of totals 2 4" xfId="15532" xr:uid="{E746ADDA-4BCF-4A1F-94DE-54E16012A927}"/>
    <cellStyle name="Format a column of totals 3" xfId="1206" xr:uid="{00000000-0005-0000-0000-0000B6040000}"/>
    <cellStyle name="Format a column of totals 3 2" xfId="4694" xr:uid="{B956E876-84F6-4519-B548-F2234FA7280A}"/>
    <cellStyle name="Format a column of totals 4" xfId="4691" xr:uid="{86DCB771-FDC3-42F4-84C6-5C63650837E6}"/>
    <cellStyle name="Format a column of totals 5" xfId="15531" xr:uid="{3CBC8CEA-1883-4FAA-BDBE-4B7FE8114CC5}"/>
    <cellStyle name="Format a row of totals" xfId="1207" xr:uid="{00000000-0005-0000-0000-0000B7040000}"/>
    <cellStyle name="Format a row of totals 10" xfId="6713" xr:uid="{86836712-439E-4BAB-8954-7E25E8B83049}"/>
    <cellStyle name="Format a row of totals 10 2" xfId="13184" xr:uid="{FA322B59-741D-415D-BD08-B74EDF1D1DE6}"/>
    <cellStyle name="Format a row of totals 11" xfId="6690" xr:uid="{CAFA270B-6A1F-4DE1-A13C-6C33EB50BDDF}"/>
    <cellStyle name="Format a row of totals 11 2" xfId="13161" xr:uid="{2614EE6B-E10F-493D-AF6B-A8D4D04F4EDC}"/>
    <cellStyle name="Format a row of totals 12" xfId="6669" xr:uid="{B2519D37-D15C-40C0-9C8C-8725049C52C3}"/>
    <cellStyle name="Format a row of totals 12 2" xfId="13140" xr:uid="{A41906CA-39A1-400A-A1C5-B6191CBEC66E}"/>
    <cellStyle name="Format a row of totals 13" xfId="7338" xr:uid="{0B0C78D8-D119-4E6F-AFE2-061016377E53}"/>
    <cellStyle name="Format a row of totals 13 2" xfId="13809" xr:uid="{B0EC610E-1378-4B3D-8ED9-DF11AB459DBE}"/>
    <cellStyle name="Format a row of totals 14" xfId="7655" xr:uid="{73054396-1E59-4A9C-8DC3-A2BB0E38048D}"/>
    <cellStyle name="Format a row of totals 14 2" xfId="14126" xr:uid="{48CB6474-6718-42EC-AEF7-D7A0E121DA1C}"/>
    <cellStyle name="Format a row of totals 15" xfId="7640" xr:uid="{F4F7743B-B948-40DC-BE1B-47423C15D527}"/>
    <cellStyle name="Format a row of totals 15 2" xfId="14111" xr:uid="{DC843AA1-F94E-49B9-AAA0-9FC5CD98A2A0}"/>
    <cellStyle name="Format a row of totals 16" xfId="7653" xr:uid="{DDA51FD4-73D9-4149-A1F5-39735366D999}"/>
    <cellStyle name="Format a row of totals 16 2" xfId="14124" xr:uid="{DF5C18B6-788B-4373-963E-1CF2E9EC4BAF}"/>
    <cellStyle name="Format a row of totals 17" xfId="7642" xr:uid="{CDDD287D-D919-42A5-8E52-35BCE3054968}"/>
    <cellStyle name="Format a row of totals 17 2" xfId="14113" xr:uid="{9A137619-97C0-4B83-9732-8D95B9225AE0}"/>
    <cellStyle name="Format a row of totals 18" xfId="8829" xr:uid="{D5A1875B-BE5A-4350-B89C-A7955B4318A5}"/>
    <cellStyle name="Format a row of totals 19" xfId="8742" xr:uid="{E6A026FA-B9C9-43A8-B326-098EAFFCF78B}"/>
    <cellStyle name="Format a row of totals 2" xfId="1208" xr:uid="{00000000-0005-0000-0000-0000B8040000}"/>
    <cellStyle name="Format a row of totals 2 2" xfId="4696" xr:uid="{7A2A3B55-7AD3-492F-88C3-FE027E93E909}"/>
    <cellStyle name="Format a row of totals 2 2 2" xfId="11176" xr:uid="{4241C6F6-CE01-4D5B-A18F-3C69AD993459}"/>
    <cellStyle name="Format a row of totals 2 3" xfId="9182" xr:uid="{FD007F96-285F-4A38-B7EC-EE33CC19A946}"/>
    <cellStyle name="Format a row of totals 2 4" xfId="10256" xr:uid="{10760F0F-E6E1-479B-AC39-D7FE3A977DAA}"/>
    <cellStyle name="Format a row of totals 20" xfId="8819" xr:uid="{877747D3-2D41-44A9-A664-CFD47B710A9B}"/>
    <cellStyle name="Format a row of totals 21" xfId="8901" xr:uid="{E47D3FC3-5F6A-4391-A553-65D78551F38C}"/>
    <cellStyle name="Format a row of totals 22" xfId="8821" xr:uid="{7D33BFBB-92DA-4644-929D-8E59CE5A22BE}"/>
    <cellStyle name="Format a row of totals 23" xfId="10088" xr:uid="{D0AF3313-A559-4D4F-A3D7-BF4B81176993}"/>
    <cellStyle name="Format a row of totals 24" xfId="15031" xr:uid="{2084BEFA-6348-420F-9A32-02A205480CE6}"/>
    <cellStyle name="Format a row of totals 25" xfId="15528" xr:uid="{40F23DEA-C9CA-4CD8-AC49-E5C7B73CFA40}"/>
    <cellStyle name="Format a row of totals 26" xfId="15539" xr:uid="{1207C065-1D0F-41F0-A325-CFDDA3B92152}"/>
    <cellStyle name="Format a row of totals 27" xfId="15530" xr:uid="{01E073A7-A7EC-4CA7-A268-612A0082AF02}"/>
    <cellStyle name="Format a row of totals 3" xfId="4695" xr:uid="{AB5D229C-92AD-4DFF-ABF3-61382385D544}"/>
    <cellStyle name="Format a row of totals 3 2" xfId="11175" xr:uid="{DD088537-89A0-47E7-8EAD-9E2365EC5112}"/>
    <cellStyle name="Format a row of totals 4" xfId="5285" xr:uid="{AED28705-8950-4067-A80D-6D6364FDF6BA}"/>
    <cellStyle name="Format a row of totals 4 2" xfId="11756" xr:uid="{3170963E-3A43-45F4-86C2-7C5DAF532795}"/>
    <cellStyle name="Format a row of totals 5" xfId="5247" xr:uid="{7E4FDB71-A7EA-4CD5-851F-780F61B697A2}"/>
    <cellStyle name="Format a row of totals 5 2" xfId="11718" xr:uid="{7C16904A-B515-438D-A510-407903F9F64E}"/>
    <cellStyle name="Format a row of totals 6" xfId="5226" xr:uid="{4504C326-AA44-427F-B923-3723FD5232D2}"/>
    <cellStyle name="Format a row of totals 6 2" xfId="11697" xr:uid="{09294F86-FC70-4417-B2F4-83F86C6B47F4}"/>
    <cellStyle name="Format a row of totals 7" xfId="6136" xr:uid="{0871C500-3B67-4EA6-BC79-43B458A096C6}"/>
    <cellStyle name="Format a row of totals 7 2" xfId="12607" xr:uid="{9FFB20C5-0BB5-4FDD-A049-8646E82C2A05}"/>
    <cellStyle name="Format a row of totals 8" xfId="6163" xr:uid="{D22C28F7-9F0B-4F44-85AC-A769C21266FF}"/>
    <cellStyle name="Format a row of totals 8 2" xfId="12634" xr:uid="{E2DB01DB-8DCD-4923-85B7-D1065F0DF0E1}"/>
    <cellStyle name="Format a row of totals 9" xfId="6134" xr:uid="{E5C46A39-720F-4C1F-9EE5-51C1FB300D4F}"/>
    <cellStyle name="Format a row of totals 9 2" xfId="12605" xr:uid="{034DBBCF-9E81-4CD0-ADEC-FA80FC03EC34}"/>
    <cellStyle name="Format text as bold, black on yellow" xfId="1209" xr:uid="{00000000-0005-0000-0000-0000B9040000}"/>
    <cellStyle name="Format text as bold, black on yellow 10" xfId="6714" xr:uid="{D5146531-D858-40D5-B47A-B60402934B9D}"/>
    <cellStyle name="Format text as bold, black on yellow 10 2" xfId="13185" xr:uid="{13EAA84B-D807-43AB-BEC0-4ABEF6788680}"/>
    <cellStyle name="Format text as bold, black on yellow 11" xfId="7086" xr:uid="{2320274E-4B95-4E1C-98A0-A99469E4DDF6}"/>
    <cellStyle name="Format text as bold, black on yellow 11 2" xfId="13557" xr:uid="{0FBFAE5C-64AE-4213-835B-394E6A7FC95B}"/>
    <cellStyle name="Format text as bold, black on yellow 12" xfId="6668" xr:uid="{3B00B9EC-5F33-4CFA-BD85-7133C5C8D1E5}"/>
    <cellStyle name="Format text as bold, black on yellow 12 2" xfId="13139" xr:uid="{600AC9B6-D96C-477B-8BD1-CEE9DBFB1111}"/>
    <cellStyle name="Format text as bold, black on yellow 13" xfId="7638" xr:uid="{D5940A5F-B514-450A-83EC-D10156749C62}"/>
    <cellStyle name="Format text as bold, black on yellow 13 2" xfId="14109" xr:uid="{42BD875F-C3E4-4757-9351-7BF7E9ABBB6D}"/>
    <cellStyle name="Format text as bold, black on yellow 14" xfId="7656" xr:uid="{AE05CB0E-5AD5-4042-9128-4E729FFCC690}"/>
    <cellStyle name="Format text as bold, black on yellow 14 2" xfId="14127" xr:uid="{75A5570D-C3C2-460F-B283-D5BBBFEDFD6B}"/>
    <cellStyle name="Format text as bold, black on yellow 15" xfId="7639" xr:uid="{1F5D8213-5AEB-45FF-9DE8-086EBA1C9DCA}"/>
    <cellStyle name="Format text as bold, black on yellow 15 2" xfId="14110" xr:uid="{98D00817-0A26-465B-B609-B29317AA8260}"/>
    <cellStyle name="Format text as bold, black on yellow 16" xfId="7654" xr:uid="{0D70B8B8-8280-46BC-945B-7C0F18849432}"/>
    <cellStyle name="Format text as bold, black on yellow 16 2" xfId="14125" xr:uid="{661BD9EF-2E03-40DA-AE07-326FE8FBA561}"/>
    <cellStyle name="Format text as bold, black on yellow 17" xfId="7641" xr:uid="{BAC58195-DF5E-4EB5-90A9-AB77724C4443}"/>
    <cellStyle name="Format text as bold, black on yellow 17 2" xfId="14112" xr:uid="{8BD98E8D-AA04-45AD-9627-77EA80658A26}"/>
    <cellStyle name="Format text as bold, black on yellow 18" xfId="8830" xr:uid="{730C71C2-9FD3-4634-AA18-264796247B00}"/>
    <cellStyle name="Format text as bold, black on yellow 19" xfId="8741" xr:uid="{3778B266-4047-49E5-AD8D-62F16AADB179}"/>
    <cellStyle name="Format text as bold, black on yellow 2" xfId="1210" xr:uid="{00000000-0005-0000-0000-0000BA040000}"/>
    <cellStyle name="Format text as bold, black on yellow 2 2" xfId="4698" xr:uid="{A0CFE4A8-5C01-42B0-810D-91DAEB4B3C97}"/>
    <cellStyle name="Format text as bold, black on yellow 2 2 2" xfId="11178" xr:uid="{B70713E5-DC07-4E64-841A-DA60F3B0E441}"/>
    <cellStyle name="Format text as bold, black on yellow 2 3" xfId="8824" xr:uid="{E8EB0EA2-9752-4860-95A2-8EBDB80D112C}"/>
    <cellStyle name="Format text as bold, black on yellow 2 4" xfId="10257" xr:uid="{66DAC5E0-1C88-4738-9E80-50D9C23BE5CE}"/>
    <cellStyle name="Format text as bold, black on yellow 20" xfId="8818" xr:uid="{067CD7E8-35DE-4495-A380-778B23925BB7}"/>
    <cellStyle name="Format text as bold, black on yellow 21" xfId="9179" xr:uid="{B41F8B99-C4EA-4F19-B4D1-1EE2C481B787}"/>
    <cellStyle name="Format text as bold, black on yellow 22" xfId="8820" xr:uid="{893C7A98-711D-4652-9FE2-5356D040721C}"/>
    <cellStyle name="Format text as bold, black on yellow 23" xfId="8900" xr:uid="{9F5CAA70-BC58-4B6F-BC06-B4712D609493}"/>
    <cellStyle name="Format text as bold, black on yellow 24" xfId="15247" xr:uid="{07EE5AA4-A147-4B7A-A7CB-A49AED19643D}"/>
    <cellStyle name="Format text as bold, black on yellow 25" xfId="15527" xr:uid="{297EFA81-665D-439A-98BF-1F9362BB262B}"/>
    <cellStyle name="Format text as bold, black on yellow 26" xfId="15540" xr:uid="{893EA80E-8D42-43D4-A44D-C5615A559914}"/>
    <cellStyle name="Format text as bold, black on yellow 27" xfId="15529" xr:uid="{747DE40C-C871-475D-8660-FF2E882A89E3}"/>
    <cellStyle name="Format text as bold, black on yellow 3" xfId="4697" xr:uid="{FAF8DFFA-B04A-493F-90BA-43D99DCAEAFC}"/>
    <cellStyle name="Format text as bold, black on yellow 3 2" xfId="11177" xr:uid="{9355A78D-6FCA-48E0-9C54-21363CB49A26}"/>
    <cellStyle name="Format text as bold, black on yellow 4" xfId="5286" xr:uid="{78AB1F24-EEA8-4EF2-A55A-F5AF14822FDE}"/>
    <cellStyle name="Format text as bold, black on yellow 4 2" xfId="11757" xr:uid="{55FBD6A3-4B9D-4F3A-9AF2-F6CFDE95A4D1}"/>
    <cellStyle name="Format text as bold, black on yellow 5" xfId="5663" xr:uid="{1E409AC1-1971-47B8-B439-108F6C85B22C}"/>
    <cellStyle name="Format text as bold, black on yellow 5 2" xfId="12134" xr:uid="{02AA7A31-53D5-4E99-863E-4E255771AD7A}"/>
    <cellStyle name="Format text as bold, black on yellow 6" xfId="5225" xr:uid="{78FD3025-5E36-4054-9643-81485E61620D}"/>
    <cellStyle name="Format text as bold, black on yellow 6 2" xfId="11696" xr:uid="{E79C3B90-35F2-4C3B-BB75-3238DBB167FC}"/>
    <cellStyle name="Format text as bold, black on yellow 7" xfId="5912" xr:uid="{35A0D588-FB3A-40F1-A13D-7A251542B42A}"/>
    <cellStyle name="Format text as bold, black on yellow 7 2" xfId="12383" xr:uid="{55D3C610-AC95-40D9-A3CF-32E36A5329B3}"/>
    <cellStyle name="Format text as bold, black on yellow 8" xfId="6164" xr:uid="{062F32DE-F524-44C4-BC07-BB607B2D4334}"/>
    <cellStyle name="Format text as bold, black on yellow 8 2" xfId="12635" xr:uid="{4C9359C0-09B0-452D-8193-CCC61B5FE4FB}"/>
    <cellStyle name="Format text as bold, black on yellow 9" xfId="6604" xr:uid="{0BDFAFBE-5BF2-48AE-9EBE-9514001D94AE}"/>
    <cellStyle name="Format text as bold, black on yellow 9 2" xfId="13075" xr:uid="{5121D80B-B823-42FA-9BE4-6FECA2F4E032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700" xr:uid="{BDEB9D5D-83E6-4AAF-B67D-F259D37AC913}"/>
    <cellStyle name="Header2 2 2 2" xfId="11180" xr:uid="{AF15D6BA-49EB-4F03-9EBC-47BFD9D11307}"/>
    <cellStyle name="Header2 2 3" xfId="10258" xr:uid="{7F85B98F-F556-422A-8E0C-8FD440C05FF9}"/>
    <cellStyle name="Header2 3" xfId="4699" xr:uid="{F6A15C55-3FBF-423A-9849-FBF8C103C240}"/>
    <cellStyle name="Header2 3 2" xfId="11179" xr:uid="{9A665007-8062-4CA2-871A-75AB39E05874}"/>
    <cellStyle name="Header2 4" xfId="8817" xr:uid="{97DFA776-D736-4D45-992B-80578D7426EA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703" xr:uid="{78650319-7336-4916-AC5F-C2D2A786FEDF}"/>
    <cellStyle name="Input [yellow] 2 2 2" xfId="11183" xr:uid="{F3DB8BA8-4D3D-4887-8925-B8C2E226BA7A}"/>
    <cellStyle name="Input [yellow] 2 3" xfId="10260" xr:uid="{1DDFA94E-1FD1-4338-BC00-9CEB2E57B4B3}"/>
    <cellStyle name="Input [yellow] 3" xfId="4228" xr:uid="{7490AEEA-6AF1-4010-913F-ECC0F9943BCD}"/>
    <cellStyle name="Input [yellow] 3 2" xfId="10829" xr:uid="{9496BF35-3995-4356-8D8E-9D3152538F61}"/>
    <cellStyle name="Input [yellow] 4" xfId="4702" xr:uid="{53F75CDD-E9A6-414D-A4A4-16FE4AA9B037}"/>
    <cellStyle name="Input [yellow] 4 2" xfId="11182" xr:uid="{21551314-B374-4736-BC32-759D6BD7AA02}"/>
    <cellStyle name="Input [yellow] 5" xfId="8804" xr:uid="{896E2B22-6AC3-4750-A262-2E16D8D26B70}"/>
    <cellStyle name="Input 10" xfId="1348" xr:uid="{00000000-0005-0000-0000-000044050000}"/>
    <cellStyle name="Input 10 10" xfId="6716" xr:uid="{541B93E6-D0C9-49AE-B4C4-D41B68B8B2F2}"/>
    <cellStyle name="Input 10 10 2" xfId="13187" xr:uid="{3C6635DF-3081-4FCD-ADB4-EB7B9322E489}"/>
    <cellStyle name="Input 10 11" xfId="6691" xr:uid="{6B7E317B-0C13-4DF8-87D0-F9445DCBF96E}"/>
    <cellStyle name="Input 10 11 2" xfId="13162" xr:uid="{CBFAE746-5832-43AC-82FE-40360227EA59}"/>
    <cellStyle name="Input 10 12" xfId="7614" xr:uid="{876115C7-FB79-4CB9-8909-F42CFA253122}"/>
    <cellStyle name="Input 10 12 2" xfId="14085" xr:uid="{76586166-9046-45DF-BB5B-DC5D78564FD5}"/>
    <cellStyle name="Input 10 13" xfId="7666" xr:uid="{04DD5435-78A3-4965-A79B-56938C644D1B}"/>
    <cellStyle name="Input 10 13 2" xfId="14137" xr:uid="{2AD685BB-F4FF-46BC-B56D-4B326175D142}"/>
    <cellStyle name="Input 10 14" xfId="7625" xr:uid="{F5CB7E7A-6776-479B-A818-5922F921A816}"/>
    <cellStyle name="Input 10 14 2" xfId="14096" xr:uid="{D7B77A17-EB46-4138-9AD7-2450BD85313B}"/>
    <cellStyle name="Input 10 15" xfId="7657" xr:uid="{A059FB16-0936-4204-8970-89D61D974074}"/>
    <cellStyle name="Input 10 15 2" xfId="14128" xr:uid="{67FDA9E1-FB21-440B-AD6C-6058A255BFA4}"/>
    <cellStyle name="Input 10 16" xfId="7636" xr:uid="{0000B77A-D24F-470A-B1CE-31D976AC7461}"/>
    <cellStyle name="Input 10 16 2" xfId="14107" xr:uid="{1E37C555-8CAD-4A8E-A29B-BE22996A8EA5}"/>
    <cellStyle name="Input 10 17" xfId="8833" xr:uid="{61943FC2-5C13-4BA1-9BF5-472738D34946}"/>
    <cellStyle name="Input 10 18" xfId="8855" xr:uid="{B5147303-5B16-4DC8-8541-9656544C78BE}"/>
    <cellStyle name="Input 10 19" xfId="9188" xr:uid="{6A765472-9420-4439-B4A0-D6476EF8DFA1}"/>
    <cellStyle name="Input 10 2" xfId="1349" xr:uid="{00000000-0005-0000-0000-000045050000}"/>
    <cellStyle name="Input 10 2 2" xfId="4705" xr:uid="{B0EF3A1C-3870-4AE2-8164-A5E9BE9542EC}"/>
    <cellStyle name="Input 10 2 2 2" xfId="11185" xr:uid="{515972D8-E1DF-4D14-A464-E6EB9B18DF55}"/>
    <cellStyle name="Input 10 2 3" xfId="8856" xr:uid="{BEF5C75D-38F9-4F9D-BCE0-1EC5E2016AF6}"/>
    <cellStyle name="Input 10 2 4" xfId="10261" xr:uid="{588F4870-4EC1-41D7-B6C4-A831AEEBA591}"/>
    <cellStyle name="Input 10 20" xfId="8916" xr:uid="{4B8EE513-C6FB-4327-8B39-0DC8BA8CCF84}"/>
    <cellStyle name="Input 10 21" xfId="8814" xr:uid="{7A1E6977-448D-414B-A34E-BE11C2BAB954}"/>
    <cellStyle name="Input 10 22" xfId="8905" xr:uid="{61E27DA5-4314-4639-B583-EA90458E65ED}"/>
    <cellStyle name="Input 10 23" xfId="15032" xr:uid="{8E2659E0-266D-498A-BC61-BE98F3C21219}"/>
    <cellStyle name="Input 10 24" xfId="15525" xr:uid="{2F11254B-64F6-465E-9782-CBC73990D874}"/>
    <cellStyle name="Input 10 25" xfId="15541" xr:uid="{0E996D7C-EEA3-4471-BA5C-175BD2426128}"/>
    <cellStyle name="Input 10 3" xfId="4704" xr:uid="{772CD427-5981-47CE-A567-3EE9787C4694}"/>
    <cellStyle name="Input 10 3 2" xfId="11184" xr:uid="{A85FB43F-62D1-4362-B531-B4008AA539B7}"/>
    <cellStyle name="Input 10 4" xfId="5288" xr:uid="{D2D2F59D-1339-4020-AE48-CC9DD2F2A977}"/>
    <cellStyle name="Input 10 4 2" xfId="11759" xr:uid="{54C6604C-69EB-493F-9FF5-EC14E6F69656}"/>
    <cellStyle name="Input 10 5" xfId="5248" xr:uid="{DE9F86E9-8B81-480A-B3EB-8EEB51F4E399}"/>
    <cellStyle name="Input 10 5 2" xfId="11719" xr:uid="{7B02D2ED-048C-43E4-B851-AB8FFCB0C992}"/>
    <cellStyle name="Input 10 6" xfId="5224" xr:uid="{CAEF25D6-5BC9-432F-B5BD-5CED346FAD58}"/>
    <cellStyle name="Input 10 6 2" xfId="11695" xr:uid="{0553673E-EE99-49C5-97E5-08E4BE787B31}"/>
    <cellStyle name="Input 10 7" xfId="6186" xr:uid="{61C92103-1BC9-4C49-8294-E6E0ED16A761}"/>
    <cellStyle name="Input 10 7 2" xfId="12657" xr:uid="{F9B1D0F1-1F21-482B-A13F-96BD8C3C9C5F}"/>
    <cellStyle name="Input 10 8" xfId="6165" xr:uid="{93D4B4DA-2863-4522-9E49-B14D2DEE9E4B}"/>
    <cellStyle name="Input 10 8 2" xfId="12636" xr:uid="{6F4DCD63-C704-4848-B9BC-C77501E3E42E}"/>
    <cellStyle name="Input 10 9" xfId="6137" xr:uid="{5DA09528-1028-4C3C-B94A-D93783DAAF22}"/>
    <cellStyle name="Input 10 9 2" xfId="12608" xr:uid="{E4B3E598-E039-40A3-816F-D3957B202EBA}"/>
    <cellStyle name="Input 11" xfId="1350" xr:uid="{00000000-0005-0000-0000-000046050000}"/>
    <cellStyle name="Input 11 10" xfId="6717" xr:uid="{38B29493-AD9B-4B3F-80BA-DC4A2CC83CA5}"/>
    <cellStyle name="Input 11 10 2" xfId="13188" xr:uid="{B2A7220B-D779-4A66-B216-338DDBE3C521}"/>
    <cellStyle name="Input 11 11" xfId="6692" xr:uid="{685F3A37-51B3-4E23-A800-EA07FB3E08F4}"/>
    <cellStyle name="Input 11 11 2" xfId="13163" xr:uid="{A9C9A59F-62E0-4FC2-A1F0-250C3E00C750}"/>
    <cellStyle name="Input 11 12" xfId="7613" xr:uid="{1D351FC5-3A05-40B5-AD60-3EB0D5C866C5}"/>
    <cellStyle name="Input 11 12 2" xfId="14084" xr:uid="{9A25EAC7-A94E-48B8-A7BF-E6D9DD9D161C}"/>
    <cellStyle name="Input 11 13" xfId="7667" xr:uid="{9B34E04C-7024-4E64-80B5-A3267C1571F9}"/>
    <cellStyle name="Input 11 13 2" xfId="14138" xr:uid="{3401C99A-B393-40D9-A76D-0C3CBFBB7A2F}"/>
    <cellStyle name="Input 11 14" xfId="7624" xr:uid="{96C289B9-8B2A-483C-8D73-3A9B443AD922}"/>
    <cellStyle name="Input 11 14 2" xfId="14095" xr:uid="{7FE7D7E8-B161-43D6-943F-246B38869069}"/>
    <cellStyle name="Input 11 15" xfId="7658" xr:uid="{F77C477F-EEDD-4C7D-AFB7-FBE50D918764}"/>
    <cellStyle name="Input 11 15 2" xfId="14129" xr:uid="{555A592A-C0AF-4E06-ACCC-F550D4187472}"/>
    <cellStyle name="Input 11 16" xfId="7635" xr:uid="{541FCF8A-F566-4BD0-9DB9-202B0CC2E633}"/>
    <cellStyle name="Input 11 16 2" xfId="14106" xr:uid="{1E37A71A-14FC-4AAC-A308-C7C60A0ADD3C}"/>
    <cellStyle name="Input 11 17" xfId="8834" xr:uid="{6F68F82A-58D9-4E13-A2CE-34F79D68CBC8}"/>
    <cellStyle name="Input 11 18" xfId="8857" xr:uid="{C7202D06-22DC-496D-96EE-C8F1D8C0FA67}"/>
    <cellStyle name="Input 11 19" xfId="8803" xr:uid="{40F30310-95EA-4A19-925A-697C5DD317F2}"/>
    <cellStyle name="Input 11 2" xfId="1351" xr:uid="{00000000-0005-0000-0000-000047050000}"/>
    <cellStyle name="Input 11 2 2" xfId="4707" xr:uid="{F32B1756-BAB2-40C2-8D1A-78B39FF9421E}"/>
    <cellStyle name="Input 11 2 2 2" xfId="11187" xr:uid="{86A099C7-AF7B-45A2-8F5F-7FF5F1F8B286}"/>
    <cellStyle name="Input 11 2 3" xfId="8858" xr:uid="{0C5A586C-CEAA-4323-8EC2-57FBF7BFA588}"/>
    <cellStyle name="Input 11 2 4" xfId="10262" xr:uid="{5279DEEE-B351-40B3-A7B5-6A4B1133E10F}"/>
    <cellStyle name="Input 11 20" xfId="8917" xr:uid="{578945D6-F8DF-4EBD-9815-E96BF5C29082}"/>
    <cellStyle name="Input 11 21" xfId="8813" xr:uid="{F5AA79B7-D448-4C6B-8D2E-35202CADC697}"/>
    <cellStyle name="Input 11 22" xfId="8906" xr:uid="{BF89E652-78D3-4EEF-8066-CFED08478C74}"/>
    <cellStyle name="Input 11 23" xfId="15033" xr:uid="{CD8C3922-1A94-4B0B-A8D8-2AF0CA3B216D}"/>
    <cellStyle name="Input 11 24" xfId="15524" xr:uid="{87C19E5E-66E3-4C31-8A50-48C04EA08B3F}"/>
    <cellStyle name="Input 11 25" xfId="15542" xr:uid="{59F52055-3CAE-47A3-99B2-116DAA65491F}"/>
    <cellStyle name="Input 11 3" xfId="4706" xr:uid="{A0C16D8A-5810-42C2-899E-FEF9F0B69503}"/>
    <cellStyle name="Input 11 3 2" xfId="11186" xr:uid="{7F1A584C-170A-4DD3-AA33-ABCDDC885433}"/>
    <cellStyle name="Input 11 4" xfId="5289" xr:uid="{8B433C99-B52F-4C22-AE6C-86CE7AE74334}"/>
    <cellStyle name="Input 11 4 2" xfId="11760" xr:uid="{E604D8C9-B8EA-4266-AE7B-03F9B72B01B4}"/>
    <cellStyle name="Input 11 5" xfId="5249" xr:uid="{402497AA-A6A4-427F-8F6E-CD1570746994}"/>
    <cellStyle name="Input 11 5 2" xfId="11720" xr:uid="{81738220-05DE-4B09-830F-725444A29D63}"/>
    <cellStyle name="Input 11 6" xfId="5223" xr:uid="{9E0DB294-B219-4D20-9AC1-D9FAE911179E}"/>
    <cellStyle name="Input 11 6 2" xfId="11694" xr:uid="{BE668644-53FB-47A3-8511-7AA63CCA2AE1}"/>
    <cellStyle name="Input 11 7" xfId="6187" xr:uid="{637AE803-AD0C-4898-9913-248603DDC442}"/>
    <cellStyle name="Input 11 7 2" xfId="12658" xr:uid="{C7EC5A71-1D67-49A4-B04C-3D438548D1A3}"/>
    <cellStyle name="Input 11 8" xfId="6444" xr:uid="{9F01A848-33CF-4E0A-9BE1-3270DD56DC45}"/>
    <cellStyle name="Input 11 8 2" xfId="12915" xr:uid="{30C67C1E-A1B6-4C29-86D9-64204223BC6A}"/>
    <cellStyle name="Input 11 9" xfId="6138" xr:uid="{7DDE8DD0-E666-4717-A564-05DAC9455CEB}"/>
    <cellStyle name="Input 11 9 2" xfId="12609" xr:uid="{BA7C49B5-8225-4399-8579-BF897068F358}"/>
    <cellStyle name="Input 12" xfId="1352" xr:uid="{00000000-0005-0000-0000-000048050000}"/>
    <cellStyle name="Input 12 10" xfId="6718" xr:uid="{72ECBB54-F944-404A-A626-4BDF4F69BEE2}"/>
    <cellStyle name="Input 12 10 2" xfId="13189" xr:uid="{DC18BC42-4705-4697-8723-615E95EF9D07}"/>
    <cellStyle name="Input 12 11" xfId="6693" xr:uid="{634CF32E-0A25-4C22-BB13-CAF31A23090B}"/>
    <cellStyle name="Input 12 11 2" xfId="13164" xr:uid="{1050A2BC-CCB8-4729-978F-AFED0627B355}"/>
    <cellStyle name="Input 12 12" xfId="7612" xr:uid="{B0509257-2C48-4FE6-A204-20107923BDBB}"/>
    <cellStyle name="Input 12 12 2" xfId="14083" xr:uid="{E76C8C16-44CB-4FE6-86CF-1E3B023917B2}"/>
    <cellStyle name="Input 12 13" xfId="7346" xr:uid="{77238016-CF1D-42BE-A49D-DFD4749A7CC4}"/>
    <cellStyle name="Input 12 13 2" xfId="13817" xr:uid="{03A542BA-17AF-434B-A500-09DC336D8E9D}"/>
    <cellStyle name="Input 12 14" xfId="7623" xr:uid="{1C2FE9E0-58E1-4803-A1D6-DB60BA9740DB}"/>
    <cellStyle name="Input 12 14 2" xfId="14094" xr:uid="{4D1B9C02-2E46-4457-B697-3B32912C8C09}"/>
    <cellStyle name="Input 12 15" xfId="7329" xr:uid="{C791B88F-6335-492F-9485-22B534A45B8F}"/>
    <cellStyle name="Input 12 15 2" xfId="13800" xr:uid="{784BF804-8F7B-4C55-B021-31709779CF54}"/>
    <cellStyle name="Input 12 16" xfId="7634" xr:uid="{08B00978-F179-4686-BC34-4B4D81F567A2}"/>
    <cellStyle name="Input 12 16 2" xfId="14105" xr:uid="{85413D32-D50C-4E44-9CD8-10272D63BCEC}"/>
    <cellStyle name="Input 12 17" xfId="8835" xr:uid="{DF3C7F7B-0832-42B0-B9F3-0DD24C298E34}"/>
    <cellStyle name="Input 12 18" xfId="8859" xr:uid="{14F0C30E-81C5-4626-88AE-E5E1085F7721}"/>
    <cellStyle name="Input 12 19" xfId="9176" xr:uid="{E5885E87-54D6-49BF-B6C8-F185B4581695}"/>
    <cellStyle name="Input 12 2" xfId="1353" xr:uid="{00000000-0005-0000-0000-000049050000}"/>
    <cellStyle name="Input 12 2 2" xfId="4709" xr:uid="{08590980-957B-4DD1-B562-18BAA989E0B6}"/>
    <cellStyle name="Input 12 2 2 2" xfId="11189" xr:uid="{8C0EB50D-6123-485B-A19F-06C1879D183E}"/>
    <cellStyle name="Input 12 2 3" xfId="9233" xr:uid="{5D228C87-E0F7-42BF-B44D-51FA3846F684}"/>
    <cellStyle name="Input 12 2 4" xfId="10263" xr:uid="{D1FF038C-F65D-495C-9348-78971DCC5A56}"/>
    <cellStyle name="Input 12 20" xfId="8918" xr:uid="{06A0E619-8EE9-443A-9A13-42FE9A28E940}"/>
    <cellStyle name="Input 12 21" xfId="8812" xr:uid="{DBC2DC7C-1DC6-4A75-9E4E-879FD1E88047}"/>
    <cellStyle name="Input 12 22" xfId="8907" xr:uid="{55DC6AB1-FE35-40E1-9DF2-0E957DDEFC0E}"/>
    <cellStyle name="Input 12 23" xfId="15034" xr:uid="{D105F1B7-8E31-4587-A19A-090116F29407}"/>
    <cellStyle name="Input 12 24" xfId="15523" xr:uid="{D0879BB1-D41F-481A-9F01-860287C939CE}"/>
    <cellStyle name="Input 12 25" xfId="15271" xr:uid="{24077361-A4D7-47FB-9714-BED9551F4CA2}"/>
    <cellStyle name="Input 12 3" xfId="4708" xr:uid="{21E849C6-5318-4DE4-BF1A-57C97BF9AD80}"/>
    <cellStyle name="Input 12 3 2" xfId="11188" xr:uid="{2FEA192D-E8B5-448F-B12E-7B486C043DCC}"/>
    <cellStyle name="Input 12 4" xfId="5290" xr:uid="{E89752EA-CF09-4487-91FF-AA2DF4CB9F3F}"/>
    <cellStyle name="Input 12 4 2" xfId="11761" xr:uid="{92756E7F-D7B7-4524-B7BC-E5A9B3DAC660}"/>
    <cellStyle name="Input 12 5" xfId="5176" xr:uid="{41B48231-9952-4548-A497-CDE394671AC7}"/>
    <cellStyle name="Input 12 5 2" xfId="11647" xr:uid="{9910D707-3066-4A24-A453-ED9E4FEB6548}"/>
    <cellStyle name="Input 12 6" xfId="5222" xr:uid="{8744E765-18FB-44D4-BF08-38368B00478D}"/>
    <cellStyle name="Input 12 6 2" xfId="11693" xr:uid="{6E3FB4CC-226A-4271-B662-92BE67982AFB}"/>
    <cellStyle name="Input 12 7" xfId="6188" xr:uid="{8EFE5AE6-BEFD-4022-B473-A547C8F6A086}"/>
    <cellStyle name="Input 12 7 2" xfId="12659" xr:uid="{5728151A-AE40-4912-A657-60D9BBC6214A}"/>
    <cellStyle name="Input 12 8" xfId="6166" xr:uid="{0E81472E-201C-46FF-9B7E-EA45E5F52972}"/>
    <cellStyle name="Input 12 8 2" xfId="12637" xr:uid="{4C3C4384-ECEE-4D26-819C-81A205004FB0}"/>
    <cellStyle name="Input 12 9" xfId="6139" xr:uid="{78778898-35BD-499D-9370-E00D27C28EC5}"/>
    <cellStyle name="Input 12 9 2" xfId="12610" xr:uid="{0B41CF40-BFC8-49CA-9712-18FEB87754E7}"/>
    <cellStyle name="Input 13" xfId="1354" xr:uid="{00000000-0005-0000-0000-00004A050000}"/>
    <cellStyle name="Input 13 10" xfId="6719" xr:uid="{E32C7F4E-E6C4-4976-93D7-096B89693DD3}"/>
    <cellStyle name="Input 13 10 2" xfId="13190" xr:uid="{257632D3-01F2-4E62-876B-FF1B1DADBDF7}"/>
    <cellStyle name="Input 13 11" xfId="6641" xr:uid="{137B3CD0-8BE9-47ED-9AEE-DE6DD9223702}"/>
    <cellStyle name="Input 13 11 2" xfId="13112" xr:uid="{5603B85D-2242-4F49-8E64-85A3E98423FE}"/>
    <cellStyle name="Input 13 12" xfId="7611" xr:uid="{D6036B14-1E7C-4064-A73D-15ECAA3D7849}"/>
    <cellStyle name="Input 13 12 2" xfId="14082" xr:uid="{1A98EFF5-220C-4B61-A2C9-F9159C7615EE}"/>
    <cellStyle name="Input 13 13" xfId="7668" xr:uid="{00FD254C-88C4-44E1-963F-D629AA03FC70}"/>
    <cellStyle name="Input 13 13 2" xfId="14139" xr:uid="{9FEEC66E-8903-4669-A282-BA45DACFDFC5}"/>
    <cellStyle name="Input 13 14" xfId="7622" xr:uid="{7A1C32AD-6579-4E95-B607-A1CA7A8CC0D0}"/>
    <cellStyle name="Input 13 14 2" xfId="14093" xr:uid="{8943E98E-5BE9-445A-9AED-3569A63CD5BF}"/>
    <cellStyle name="Input 13 15" xfId="7330" xr:uid="{70F2B7B0-6E46-4FC2-B604-F185B420C5F4}"/>
    <cellStyle name="Input 13 15 2" xfId="13801" xr:uid="{2BFA5BB3-7415-45EB-91B3-F1E188D58B85}"/>
    <cellStyle name="Input 13 16" xfId="7633" xr:uid="{93B33EB8-1C8E-484C-84B7-78CB6B1C7D48}"/>
    <cellStyle name="Input 13 16 2" xfId="14104" xr:uid="{FB0D4F35-60BF-4AB3-A7C5-904C1F9F9C52}"/>
    <cellStyle name="Input 13 17" xfId="8836" xr:uid="{D03AD4CD-7CBF-4F87-B39E-5069BFFA784E}"/>
    <cellStyle name="Input 13 18" xfId="8860" xr:uid="{09C9A49C-71FD-46A8-9125-58F441164459}"/>
    <cellStyle name="Input 13 19" xfId="8802" xr:uid="{98A93897-AB0D-4715-87C1-4194FB418DCC}"/>
    <cellStyle name="Input 13 2" xfId="1355" xr:uid="{00000000-0005-0000-0000-00004B050000}"/>
    <cellStyle name="Input 13 2 2" xfId="4711" xr:uid="{E3B213EE-9EF1-40CA-ACD1-6422178255D3}"/>
    <cellStyle name="Input 13 2 2 2" xfId="11191" xr:uid="{573E33C9-1DCB-4082-B452-CD624E4E62BD}"/>
    <cellStyle name="Input 13 2 3" xfId="8861" xr:uid="{730A00D8-CDD0-4A55-A3B0-906DFEB8E7F4}"/>
    <cellStyle name="Input 13 2 4" xfId="10264" xr:uid="{0D804096-419F-493E-9558-E4870A75BDEE}"/>
    <cellStyle name="Input 13 20" xfId="8919" xr:uid="{876A29F5-1115-4E40-864E-9CD5456360FE}"/>
    <cellStyle name="Input 13 21" xfId="8811" xr:uid="{E1DCDC86-2EE4-44E1-8A64-9B5EE7108DA9}"/>
    <cellStyle name="Input 13 22" xfId="8908" xr:uid="{7A18A0BC-0950-48F8-826F-8FE3D78274DF}"/>
    <cellStyle name="Input 13 23" xfId="15035" xr:uid="{1362CFD9-42FE-4859-8E01-0F5EB12DFF08}"/>
    <cellStyle name="Input 13 24" xfId="15522" xr:uid="{4B75F5FF-C286-4BBE-9E7D-50CE86D36CB1}"/>
    <cellStyle name="Input 13 25" xfId="15543" xr:uid="{E39A0037-7D15-4DA9-ACD3-3DAA072A870A}"/>
    <cellStyle name="Input 13 3" xfId="4710" xr:uid="{C70868D0-6DFA-4F8F-BF5C-1799ED50D52F}"/>
    <cellStyle name="Input 13 3 2" xfId="11190" xr:uid="{07618AF7-69BE-4AFE-A112-DF5B7DB2851C}"/>
    <cellStyle name="Input 13 4" xfId="5291" xr:uid="{0853B6C2-8498-435F-8DB2-2BBE2B4CE288}"/>
    <cellStyle name="Input 13 4 2" xfId="11762" xr:uid="{6297690B-5C2B-4553-B88C-5E2C058187DD}"/>
    <cellStyle name="Input 13 5" xfId="5250" xr:uid="{61E25020-5F35-435C-8D17-C11F63DF8121}"/>
    <cellStyle name="Input 13 5 2" xfId="11721" xr:uid="{EA30316A-1AC7-4F13-B49C-CC1913198BA9}"/>
    <cellStyle name="Input 13 6" xfId="5221" xr:uid="{6F79448D-958E-41EF-91E4-659045A98639}"/>
    <cellStyle name="Input 13 6 2" xfId="11692" xr:uid="{03952592-F860-4C47-A1FF-93A4E224B67A}"/>
    <cellStyle name="Input 13 7" xfId="6189" xr:uid="{24DF4937-430E-4E63-BDB8-AC3F183F3728}"/>
    <cellStyle name="Input 13 7 2" xfId="12660" xr:uid="{6732FE46-D6F5-43F6-A702-6043D2431AE8}"/>
    <cellStyle name="Input 13 8" xfId="6167" xr:uid="{22EC0EFE-22AA-41FA-8981-5E1BAC3387C7}"/>
    <cellStyle name="Input 13 8 2" xfId="12638" xr:uid="{4FA4A104-E3BF-43A2-A3AA-B8E0A813487B}"/>
    <cellStyle name="Input 13 9" xfId="6140" xr:uid="{22CDE2F4-EA46-47CE-BA09-5AD3258CF7EF}"/>
    <cellStyle name="Input 13 9 2" xfId="12611" xr:uid="{00F104BE-4EBA-4E63-B5FA-2EB87EF01EB4}"/>
    <cellStyle name="Input 14" xfId="1356" xr:uid="{00000000-0005-0000-0000-00004C050000}"/>
    <cellStyle name="Input 14 10" xfId="6720" xr:uid="{98D05AF6-25CE-48D1-9F4B-A8D6AFD768D0}"/>
    <cellStyle name="Input 14 10 2" xfId="13191" xr:uid="{E0A096B5-4E85-4D17-80E2-A0B0D9BDA262}"/>
    <cellStyle name="Input 14 11" xfId="6694" xr:uid="{1D73242D-2CD8-4A94-A27A-BE4B62F7F653}"/>
    <cellStyle name="Input 14 11 2" xfId="13165" xr:uid="{D159FC2B-327F-4031-8E8A-2E85039DF9F0}"/>
    <cellStyle name="Input 14 12" xfId="7610" xr:uid="{0A1F5B82-6166-46AF-A3B9-476DF63FB2A1}"/>
    <cellStyle name="Input 14 12 2" xfId="14081" xr:uid="{55278F0B-108C-401C-BC8D-108620F119C0}"/>
    <cellStyle name="Input 14 13" xfId="7669" xr:uid="{4D5EB4B1-97B6-42CE-826B-1B8E30BD221A}"/>
    <cellStyle name="Input 14 13 2" xfId="14140" xr:uid="{0C1AA6A7-5119-4487-B1D4-0852D3CEA6D9}"/>
    <cellStyle name="Input 14 14" xfId="7621" xr:uid="{E11E15B9-1891-48E6-AA0A-A661319CC108}"/>
    <cellStyle name="Input 14 14 2" xfId="14092" xr:uid="{CD2D45E8-5F73-49A2-8C7E-18A6A24C8093}"/>
    <cellStyle name="Input 14 15" xfId="7659" xr:uid="{59DC2FBF-4AE9-481F-B657-AB238EE536E9}"/>
    <cellStyle name="Input 14 15 2" xfId="14130" xr:uid="{AC9D8DFE-5D67-49F4-BC77-D41E9C7C13F6}"/>
    <cellStyle name="Input 14 16" xfId="7632" xr:uid="{4286048E-8AF1-4D10-AF5E-5A522378E0BC}"/>
    <cellStyle name="Input 14 16 2" xfId="14103" xr:uid="{4C28BB76-B5F9-4F18-8E38-15326B51197F}"/>
    <cellStyle name="Input 14 17" xfId="8837" xr:uid="{49A8DA82-CC21-4F3E-8B56-2DE4B46E45E4}"/>
    <cellStyle name="Input 14 18" xfId="8862" xr:uid="{90E4558B-0E09-4E91-A777-38BEA8BF882E}"/>
    <cellStyle name="Input 14 19" xfId="9251" xr:uid="{DB6BD2C3-5DA5-4839-91A0-39A82E949831}"/>
    <cellStyle name="Input 14 2" xfId="1357" xr:uid="{00000000-0005-0000-0000-00004D050000}"/>
    <cellStyle name="Input 14 2 2" xfId="4713" xr:uid="{DB504B38-5D06-4659-9DD2-2DD908DB0AF5}"/>
    <cellStyle name="Input 14 2 2 2" xfId="11193" xr:uid="{2BD67128-F92F-451B-A4EF-79A07D47AED3}"/>
    <cellStyle name="Input 14 2 3" xfId="8863" xr:uid="{50DE62B8-718F-4253-8147-F2F9470A9FA1}"/>
    <cellStyle name="Input 14 2 4" xfId="10265" xr:uid="{7874F6BD-4A6B-4549-852D-32CABCAA37A7}"/>
    <cellStyle name="Input 14 20" xfId="8920" xr:uid="{63BB84DD-F4A1-4AD5-BF79-2444E84AD424}"/>
    <cellStyle name="Input 14 21" xfId="8543" xr:uid="{CE3713D0-30BF-4F42-B451-6F0AE377D951}"/>
    <cellStyle name="Input 14 22" xfId="9177" xr:uid="{4B0CFC02-AC4D-42BD-8FD6-DE551E747C21}"/>
    <cellStyle name="Input 14 23" xfId="15036" xr:uid="{8ECFE401-C9B1-44F3-A2FD-54DC558E7A64}"/>
    <cellStyle name="Input 14 24" xfId="15521" xr:uid="{83780E60-4F81-4905-98E9-81460F940E5C}"/>
    <cellStyle name="Input 14 25" xfId="15544" xr:uid="{260463FF-26A5-4401-ADCA-17B70520CCA6}"/>
    <cellStyle name="Input 14 3" xfId="4712" xr:uid="{60A63578-6281-461A-9D9F-972D8ECEAA91}"/>
    <cellStyle name="Input 14 3 2" xfId="11192" xr:uid="{83267446-3ECC-4DF2-B8CE-7C3C9C7B07FD}"/>
    <cellStyle name="Input 14 4" xfId="5292" xr:uid="{5FAC6CDD-9B06-4586-9776-B7F96B4BCD2F}"/>
    <cellStyle name="Input 14 4 2" xfId="11763" xr:uid="{77E6993D-6211-43F7-8A62-E02F325384A4}"/>
    <cellStyle name="Input 14 5" xfId="5251" xr:uid="{CF4B9748-1670-4134-B005-1EDF3E696845}"/>
    <cellStyle name="Input 14 5 2" xfId="11722" xr:uid="{4ED8961D-6890-48E8-890A-AB9A0758B086}"/>
    <cellStyle name="Input 14 6" xfId="5220" xr:uid="{11A6C699-905B-40F7-807D-F0CD40F46F7F}"/>
    <cellStyle name="Input 14 6 2" xfId="11691" xr:uid="{2BF97E2C-4A32-4092-9693-3738B10641D2}"/>
    <cellStyle name="Input 14 7" xfId="6190" xr:uid="{C0FEECDB-560E-4696-92F7-AD2AE865B99B}"/>
    <cellStyle name="Input 14 7 2" xfId="12661" xr:uid="{9FAB03E7-7D71-49A4-8F27-D8BD895764B8}"/>
    <cellStyle name="Input 14 8" xfId="6168" xr:uid="{239FB3EA-CC53-493A-933A-16DB4894A3BC}"/>
    <cellStyle name="Input 14 8 2" xfId="12639" xr:uid="{503347E2-EF29-4267-8059-12E99E4AA64E}"/>
    <cellStyle name="Input 14 9" xfId="6143" xr:uid="{89C41324-0C5C-4D7F-8287-FB1D1A83682F}"/>
    <cellStyle name="Input 14 9 2" xfId="12614" xr:uid="{6F5ACCEC-1A2C-49E1-983F-72076702FEFE}"/>
    <cellStyle name="Input 15" xfId="1358" xr:uid="{00000000-0005-0000-0000-00004E050000}"/>
    <cellStyle name="Input 15 10" xfId="6721" xr:uid="{E67B85B2-F8C1-493D-9099-F6BB50C8910E}"/>
    <cellStyle name="Input 15 10 2" xfId="13192" xr:uid="{34B447FE-220D-4F05-901E-71BE30B794C9}"/>
    <cellStyle name="Input 15 11" xfId="6695" xr:uid="{D3841487-7D41-4C59-BAD6-74DF6778AE09}"/>
    <cellStyle name="Input 15 11 2" xfId="13166" xr:uid="{4DEE68B3-9F7B-45B3-9E51-7FC20FEF5183}"/>
    <cellStyle name="Input 15 12" xfId="7609" xr:uid="{8B63144B-D9B1-451A-B261-25190BAB47A7}"/>
    <cellStyle name="Input 15 12 2" xfId="14080" xr:uid="{7A8E3D2C-59CF-4EF3-8C50-D938C64A2B5F}"/>
    <cellStyle name="Input 15 13" xfId="7670" xr:uid="{BBF333B2-2668-4BCC-BF3D-EFE9D1E7D9F8}"/>
    <cellStyle name="Input 15 13 2" xfId="14141" xr:uid="{8FD5A67D-1AC6-4EF0-A078-4D0A5D9F0B36}"/>
    <cellStyle name="Input 15 14" xfId="7620" xr:uid="{E39CECC8-83B7-4F46-A48B-756BD32ED14C}"/>
    <cellStyle name="Input 15 14 2" xfId="14091" xr:uid="{F37DB3AB-17B2-403E-A2BA-4130FA411DD4}"/>
    <cellStyle name="Input 15 15" xfId="7660" xr:uid="{EBD3CF07-2E46-4EF0-B076-EC8937DB21AA}"/>
    <cellStyle name="Input 15 15 2" xfId="14131" xr:uid="{DCE34D82-688B-4A1A-A457-E615CED14E91}"/>
    <cellStyle name="Input 15 16" xfId="7631" xr:uid="{1649EEC8-4F84-48BC-A49B-E09EF9726D37}"/>
    <cellStyle name="Input 15 16 2" xfId="14102" xr:uid="{709B933D-E8A0-42B2-902B-E68E8B79367A}"/>
    <cellStyle name="Input 15 17" xfId="8838" xr:uid="{255D2E35-FDF2-42D3-B0B3-358C70990076}"/>
    <cellStyle name="Input 15 18" xfId="8864" xr:uid="{49E05495-E698-43E1-990D-FA357E3A4F8E}"/>
    <cellStyle name="Input 15 19" xfId="9249" xr:uid="{EA23570D-815E-4D6C-AA79-F9F01E6856DA}"/>
    <cellStyle name="Input 15 2" xfId="1359" xr:uid="{00000000-0005-0000-0000-00004F050000}"/>
    <cellStyle name="Input 15 2 2" xfId="4715" xr:uid="{BBF0293D-447B-48C2-8021-A50BA45EFC01}"/>
    <cellStyle name="Input 15 2 2 2" xfId="11195" xr:uid="{9355CF7F-991A-49C2-B271-3AC7EF290EF3}"/>
    <cellStyle name="Input 15 2 3" xfId="8865" xr:uid="{1724D2FF-96D0-4FF2-B70D-3C320C751B9A}"/>
    <cellStyle name="Input 15 2 4" xfId="10266" xr:uid="{7FC59D73-4683-4A02-BF98-FD9E5A987D4F}"/>
    <cellStyle name="Input 15 20" xfId="8921" xr:uid="{8FC3A20C-3A91-4B9A-ACC3-F7198FD7315E}"/>
    <cellStyle name="Input 15 21" xfId="8810" xr:uid="{934CB37B-1A20-4C96-B927-01B196E3D150}"/>
    <cellStyle name="Input 15 22" xfId="8909" xr:uid="{624BC560-D9D3-48D8-B1BA-8072C13524C7}"/>
    <cellStyle name="Input 15 23" xfId="15037" xr:uid="{69F913AE-0075-4E2C-8ED4-F476ADD4FF4A}"/>
    <cellStyle name="Input 15 24" xfId="15520" xr:uid="{45A5EF27-0AB2-42BF-BF1C-D4099DE128F9}"/>
    <cellStyle name="Input 15 25" xfId="15545" xr:uid="{F99A5AD3-8C1E-448E-ADCD-6D19B227091C}"/>
    <cellStyle name="Input 15 3" xfId="4714" xr:uid="{37C3C00F-2CF3-477B-BBC4-FDB70756BF94}"/>
    <cellStyle name="Input 15 3 2" xfId="11194" xr:uid="{637C6ECE-ED1C-4AF5-A05C-EF9B6956519C}"/>
    <cellStyle name="Input 15 4" xfId="5293" xr:uid="{2E38FA1D-7A2C-404C-ADF5-D90C147888B6}"/>
    <cellStyle name="Input 15 4 2" xfId="11764" xr:uid="{2A9DC018-A0D0-4980-A767-5A3CAACC2C15}"/>
    <cellStyle name="Input 15 5" xfId="5252" xr:uid="{5E23EAEE-8238-455E-A2F7-FF4D9B45A80E}"/>
    <cellStyle name="Input 15 5 2" xfId="11723" xr:uid="{C7FF8E4F-C9F0-43DE-ADF4-4DCC40CFB461}"/>
    <cellStyle name="Input 15 6" xfId="5219" xr:uid="{BCF83194-9A04-42CC-BA48-3F498F4D99C2}"/>
    <cellStyle name="Input 15 6 2" xfId="11690" xr:uid="{760C4C1E-DFE2-4D83-B0E8-53F44C79DEA3}"/>
    <cellStyle name="Input 15 7" xfId="6191" xr:uid="{610FDFD9-E5B8-4772-9DE0-9135DCD7B252}"/>
    <cellStyle name="Input 15 7 2" xfId="12662" xr:uid="{E05FF542-DD36-4756-A181-A58B77926478}"/>
    <cellStyle name="Input 15 8" xfId="6169" xr:uid="{BE7123B4-33B1-4FBF-AD0C-0F3E41AA8C70}"/>
    <cellStyle name="Input 15 8 2" xfId="12640" xr:uid="{ED552EFA-FCB9-4563-9643-F383CA0CB2C5}"/>
    <cellStyle name="Input 15 9" xfId="6144" xr:uid="{8D35B019-ECD4-4A21-A073-2C8636794EE8}"/>
    <cellStyle name="Input 15 9 2" xfId="12615" xr:uid="{5391296C-11DC-4CE6-9EF2-54220AD70CBD}"/>
    <cellStyle name="Input 16" xfId="1360" xr:uid="{00000000-0005-0000-0000-000050050000}"/>
    <cellStyle name="Input 16 10" xfId="6722" xr:uid="{7ACB23A7-6080-4FF8-8B8A-B85CDD13D686}"/>
    <cellStyle name="Input 16 10 2" xfId="13193" xr:uid="{3DF92022-F45A-46FA-91A7-350FB5A082BA}"/>
    <cellStyle name="Input 16 11" xfId="6696" xr:uid="{84DE8A8E-00C7-46DC-B18F-CE479E9B55FF}"/>
    <cellStyle name="Input 16 11 2" xfId="13167" xr:uid="{D1182304-E1A4-42B6-B922-2216E131617D}"/>
    <cellStyle name="Input 16 12" xfId="7608" xr:uid="{A172EB6A-6BB1-49A4-8C04-031F875AE460}"/>
    <cellStyle name="Input 16 12 2" xfId="14079" xr:uid="{3C9134F2-EEEC-4F74-B9BF-57C7C22EAAAB}"/>
    <cellStyle name="Input 16 13" xfId="7671" xr:uid="{163497C2-019A-404A-8DD0-FDB93EF4B8FA}"/>
    <cellStyle name="Input 16 13 2" xfId="14142" xr:uid="{8D4E6281-99B8-405E-94E2-220386E46EE1}"/>
    <cellStyle name="Input 16 14" xfId="7619" xr:uid="{A2A8875E-AAFC-4936-B16E-3ADF5462CF6E}"/>
    <cellStyle name="Input 16 14 2" xfId="14090" xr:uid="{3B105101-70BE-4315-9843-238FB127D3CA}"/>
    <cellStyle name="Input 16 15" xfId="7661" xr:uid="{81C01D0D-2305-4D36-A10C-045A3BA953C8}"/>
    <cellStyle name="Input 16 15 2" xfId="14132" xr:uid="{C7057582-A8CD-406D-B91D-A49F49D96B64}"/>
    <cellStyle name="Input 16 16" xfId="7630" xr:uid="{C9CF5E05-820C-4BF1-A025-C09B0DB06CD3}"/>
    <cellStyle name="Input 16 16 2" xfId="14101" xr:uid="{87373DA8-B7D3-46EE-BBB3-03272421564B}"/>
    <cellStyle name="Input 16 17" xfId="8839" xr:uid="{33CE0CAF-7369-40B3-ABC2-32DBD68CF04F}"/>
    <cellStyle name="Input 16 18" xfId="8866" xr:uid="{BE750786-1D9B-45A9-BC0B-CE3E2ED1AF2E}"/>
    <cellStyle name="Input 16 19" xfId="8801" xr:uid="{4F25D448-B777-4DFC-8439-EDCF092A4CD6}"/>
    <cellStyle name="Input 16 2" xfId="1361" xr:uid="{00000000-0005-0000-0000-000051050000}"/>
    <cellStyle name="Input 16 2 2" xfId="4717" xr:uid="{C8DFB223-0E3A-49F2-A03A-1519777652B5}"/>
    <cellStyle name="Input 16 2 2 2" xfId="11197" xr:uid="{006E385F-9ED9-4B1F-B47B-DC4BE779BD59}"/>
    <cellStyle name="Input 16 2 3" xfId="8867" xr:uid="{97DF9781-8075-456E-B992-F99090251C6D}"/>
    <cellStyle name="Input 16 2 4" xfId="10267" xr:uid="{DDE43A51-A32F-4A45-AEB3-B3F9B6F10925}"/>
    <cellStyle name="Input 16 20" xfId="9222" xr:uid="{BD930B6D-F6B8-4786-A45B-E5BBED5AED94}"/>
    <cellStyle name="Input 16 21" xfId="8809" xr:uid="{0B5AD346-B8E4-4EB2-8F25-14537FBBBC0B}"/>
    <cellStyle name="Input 16 22" xfId="8910" xr:uid="{E4FC4159-F1ED-4B6C-8ADC-256E2D70A325}"/>
    <cellStyle name="Input 16 23" xfId="15038" xr:uid="{DCC68614-728E-4DFF-8C0C-C26368E4AD5B}"/>
    <cellStyle name="Input 16 24" xfId="15519" xr:uid="{DB793C3D-8ADF-4B38-BE0A-F4B1F853C33C}"/>
    <cellStyle name="Input 16 25" xfId="15546" xr:uid="{BADE37C5-DC9B-4B41-B1DD-4CEC9E791C86}"/>
    <cellStyle name="Input 16 3" xfId="4716" xr:uid="{B3CBC2CF-104C-4DCB-814C-9FC0332E93C5}"/>
    <cellStyle name="Input 16 3 2" xfId="11196" xr:uid="{589CCFC4-0068-4DE1-81B9-8D9C421F7AE1}"/>
    <cellStyle name="Input 16 4" xfId="5294" xr:uid="{6CA8A9C7-D3F3-47CE-A27B-B225EE63B48A}"/>
    <cellStyle name="Input 16 4 2" xfId="11765" xr:uid="{AFA7C88B-00FB-4EC4-B71E-0148A603287D}"/>
    <cellStyle name="Input 16 5" xfId="5253" xr:uid="{1FE4D0DD-4146-46DE-B778-A664D0436B49}"/>
    <cellStyle name="Input 16 5 2" xfId="11724" xr:uid="{30B55A31-AB85-4D9C-86FF-06B4EEB0CB8B}"/>
    <cellStyle name="Input 16 6" xfId="5218" xr:uid="{515F38C2-E606-44DE-9171-18A43F638091}"/>
    <cellStyle name="Input 16 6 2" xfId="11689" xr:uid="{2F7A843D-F765-489F-89B9-1C70D75E9755}"/>
    <cellStyle name="Input 16 7" xfId="6192" xr:uid="{EA3D2305-2EEA-40C0-9520-B25DC4AC5A9F}"/>
    <cellStyle name="Input 16 7 2" xfId="12663" xr:uid="{183B2F5A-2EB3-42F5-9B25-D7DDE3516060}"/>
    <cellStyle name="Input 16 8" xfId="6445" xr:uid="{404FEE38-C85B-49FF-BDB9-C5201A5B96DA}"/>
    <cellStyle name="Input 16 8 2" xfId="12916" xr:uid="{08B87D4F-631D-464B-BE8D-309739503501}"/>
    <cellStyle name="Input 16 9" xfId="6145" xr:uid="{6240C061-7880-480A-AFBB-193424F9B826}"/>
    <cellStyle name="Input 16 9 2" xfId="12616" xr:uid="{0DDDB474-6AAD-4910-99EB-65DACB13DC38}"/>
    <cellStyle name="Input 17" xfId="1362" xr:uid="{00000000-0005-0000-0000-000052050000}"/>
    <cellStyle name="Input 17 10" xfId="6723" xr:uid="{52E0239E-B741-4CB5-844B-CEA7C3139E39}"/>
    <cellStyle name="Input 17 10 2" xfId="13194" xr:uid="{A070037F-AE9F-44E5-A5CE-07BE24B30827}"/>
    <cellStyle name="Input 17 11" xfId="6697" xr:uid="{E14196C3-CF13-4B4D-B384-053E853C5FD0}"/>
    <cellStyle name="Input 17 11 2" xfId="13168" xr:uid="{F1A63966-829F-4D9E-99D7-E46CB249A923}"/>
    <cellStyle name="Input 17 12" xfId="7607" xr:uid="{7CF3600F-8DB9-40CB-B0CC-D793519E3444}"/>
    <cellStyle name="Input 17 12 2" xfId="14078" xr:uid="{165EAF4A-0DF7-40E0-A709-EB952CCA7288}"/>
    <cellStyle name="Input 17 13" xfId="7672" xr:uid="{D19A2250-4106-4FDA-90B5-9A5A7B58BC84}"/>
    <cellStyle name="Input 17 13 2" xfId="14143" xr:uid="{36F202B6-D9CE-42D5-95D3-7537A6BDAEEE}"/>
    <cellStyle name="Input 17 14" xfId="7618" xr:uid="{F37F218D-210C-4CD2-A121-A3C315558C27}"/>
    <cellStyle name="Input 17 14 2" xfId="14089" xr:uid="{B5C73A51-619C-4AF6-8374-01056C87F697}"/>
    <cellStyle name="Input 17 15" xfId="7662" xr:uid="{099CB313-465E-4018-A4EA-FF7B46BBB178}"/>
    <cellStyle name="Input 17 15 2" xfId="14133" xr:uid="{72ED1C51-BFB1-4553-B479-1B9C0407CB9D}"/>
    <cellStyle name="Input 17 16" xfId="7629" xr:uid="{153246D5-075F-4DCB-BB7E-54C659C91D2A}"/>
    <cellStyle name="Input 17 16 2" xfId="14100" xr:uid="{C47B4C5B-7613-4634-A6D8-11FDB6AF1D37}"/>
    <cellStyle name="Input 17 17" xfId="8840" xr:uid="{EF6BD644-A1C7-414E-AE9F-3C7C71CD3E87}"/>
    <cellStyle name="Input 17 18" xfId="9152" xr:uid="{18265501-6EAE-4EF3-A81D-88DA94CEC44A}"/>
    <cellStyle name="Input 17 19" xfId="8533" xr:uid="{6F833B23-0264-4A3D-8FEA-3AA61E7450C1}"/>
    <cellStyle name="Input 17 2" xfId="1363" xr:uid="{00000000-0005-0000-0000-000053050000}"/>
    <cellStyle name="Input 17 2 2" xfId="4719" xr:uid="{A51AADBD-D734-45B3-A501-95C1E87634F3}"/>
    <cellStyle name="Input 17 2 2 2" xfId="11199" xr:uid="{3612214B-EF6E-4A5E-8C1A-CF4F331C0F88}"/>
    <cellStyle name="Input 17 2 3" xfId="8868" xr:uid="{42F3590C-1442-4237-816C-BA7AAFB4FAE8}"/>
    <cellStyle name="Input 17 2 4" xfId="10268" xr:uid="{0F3B1874-0268-4262-90D8-F51C18381E9F}"/>
    <cellStyle name="Input 17 20" xfId="8922" xr:uid="{872E0CEF-D041-430E-81B6-69DE3F1EC942}"/>
    <cellStyle name="Input 17 21" xfId="8808" xr:uid="{6EF7F42C-4718-48BE-872B-A61AC42E6C27}"/>
    <cellStyle name="Input 17 22" xfId="9231" xr:uid="{8F8D278E-81E1-4161-8B80-DFF05A8D39C5}"/>
    <cellStyle name="Input 17 23" xfId="15039" xr:uid="{11F7D454-7CD7-4D89-AA5D-04AB85A41815}"/>
    <cellStyle name="Input 17 24" xfId="15518" xr:uid="{25A56B91-FA01-4897-8740-66EE6BFEC4E3}"/>
    <cellStyle name="Input 17 25" xfId="15547" xr:uid="{46C1A5D9-71CD-450A-9C78-A196100AE980}"/>
    <cellStyle name="Input 17 3" xfId="4718" xr:uid="{28B962E1-BA46-49A9-8CF2-BC995BA87E9C}"/>
    <cellStyle name="Input 17 3 2" xfId="11198" xr:uid="{1B4BCBD4-3E86-47C8-9153-9082F0D0DB5A}"/>
    <cellStyle name="Input 17 4" xfId="5295" xr:uid="{2DABC4C4-C85B-4EA1-9352-62A1EBC0D899}"/>
    <cellStyle name="Input 17 4 2" xfId="11766" xr:uid="{A0765AC3-4070-40C6-ABF0-83A3178818EA}"/>
    <cellStyle name="Input 17 5" xfId="5254" xr:uid="{BA986D86-BEDC-4209-86A5-14B2F75809A8}"/>
    <cellStyle name="Input 17 5 2" xfId="11725" xr:uid="{AFC136D1-2573-4BC4-969F-025D26EDCF47}"/>
    <cellStyle name="Input 17 6" xfId="5217" xr:uid="{4EDF57D3-70FA-41AD-BECD-DF0CA6BE3169}"/>
    <cellStyle name="Input 17 6 2" xfId="11688" xr:uid="{698D710E-1169-4E46-876D-1B46D74C797B}"/>
    <cellStyle name="Input 17 7" xfId="6193" xr:uid="{ADA4639D-6B7B-464D-8572-930884A90FA8}"/>
    <cellStyle name="Input 17 7 2" xfId="12664" xr:uid="{4EFEE55C-30FA-461B-82A7-072EE97908FD}"/>
    <cellStyle name="Input 17 8" xfId="6170" xr:uid="{67483FFC-1EF7-472D-9D1F-606553B13DAA}"/>
    <cellStyle name="Input 17 8 2" xfId="12641" xr:uid="{1C6F7F59-DF6E-4C38-8414-7357A9F78870}"/>
    <cellStyle name="Input 17 9" xfId="6146" xr:uid="{D7475788-2EE7-41B2-B5C9-A5DFF2772262}"/>
    <cellStyle name="Input 17 9 2" xfId="12617" xr:uid="{82E330F5-52D3-48E0-B54E-24862D7BE45A}"/>
    <cellStyle name="Input 18" xfId="1364" xr:uid="{00000000-0005-0000-0000-000054050000}"/>
    <cellStyle name="Input 18 10" xfId="6724" xr:uid="{14A2D66E-5984-44A6-96CE-DE8F5D3E8B9D}"/>
    <cellStyle name="Input 18 10 2" xfId="13195" xr:uid="{B61C0807-A41B-404C-A2EA-79AAFD0C108B}"/>
    <cellStyle name="Input 18 11" xfId="6698" xr:uid="{4604DE4E-9FDE-4384-AC63-0B75FDA0BEC6}"/>
    <cellStyle name="Input 18 11 2" xfId="13169" xr:uid="{7A914633-B554-4E25-BABD-D5C7EB432FCC}"/>
    <cellStyle name="Input 18 12" xfId="7606" xr:uid="{14FC392D-F897-4792-B9FA-1FE81E611D98}"/>
    <cellStyle name="Input 18 12 2" xfId="14077" xr:uid="{D58EBBC0-E077-4F3F-9624-3CE2A1F926CA}"/>
    <cellStyle name="Input 18 13" xfId="7673" xr:uid="{BD7C79E3-08D1-4E6B-827B-41A6A53117CF}"/>
    <cellStyle name="Input 18 13 2" xfId="14144" xr:uid="{2F927963-75F2-460B-B4AE-591D72604D4D}"/>
    <cellStyle name="Input 18 14" xfId="7617" xr:uid="{CE53878E-BC58-44B4-88C7-31FCC4E8DC01}"/>
    <cellStyle name="Input 18 14 2" xfId="14088" xr:uid="{4C297983-BA55-4A38-B07B-78197BA4338C}"/>
    <cellStyle name="Input 18 15" xfId="7663" xr:uid="{FEE97EAF-A523-4223-9880-6C39928D6D0F}"/>
    <cellStyle name="Input 18 15 2" xfId="14134" xr:uid="{68434AAD-B08B-471E-A353-DFE29EE22561}"/>
    <cellStyle name="Input 18 16" xfId="7628" xr:uid="{EAF0BC35-2587-4184-B65D-851857CEAE41}"/>
    <cellStyle name="Input 18 16 2" xfId="14099" xr:uid="{32603D45-44C3-4677-8645-35D503BB0D7E}"/>
    <cellStyle name="Input 18 17" xfId="8841" xr:uid="{30C56001-A646-421E-9E91-7A0438D80A83}"/>
    <cellStyle name="Input 18 18" xfId="8869" xr:uid="{766B715E-ED3C-454B-BCA6-628330C09939}"/>
    <cellStyle name="Input 18 19" xfId="8800" xr:uid="{2B15EFC2-9931-4ECE-ADEE-8EB44F3E58B9}"/>
    <cellStyle name="Input 18 2" xfId="1365" xr:uid="{00000000-0005-0000-0000-000055050000}"/>
    <cellStyle name="Input 18 2 2" xfId="4721" xr:uid="{E2EBEAEE-46FF-4997-AC07-F8421282EA61}"/>
    <cellStyle name="Input 18 2 2 2" xfId="11201" xr:uid="{DAFE6611-08B5-4944-B9DB-FEF29A24A92A}"/>
    <cellStyle name="Input 18 2 3" xfId="8535" xr:uid="{8550034D-BAAD-4D6F-A024-2AEE641A3729}"/>
    <cellStyle name="Input 18 2 4" xfId="10269" xr:uid="{8CE40F09-254A-4F39-BE81-D530D4039C1E}"/>
    <cellStyle name="Input 18 20" xfId="8923" xr:uid="{BFE573E9-D403-4730-BE3E-FD618D030C43}"/>
    <cellStyle name="Input 18 21" xfId="8807" xr:uid="{6B993ED4-86CE-4E58-AC1B-78BF81B556A6}"/>
    <cellStyle name="Input 18 22" xfId="9230" xr:uid="{640C072E-9DE9-4B95-A2F7-3C6846A4074B}"/>
    <cellStyle name="Input 18 23" xfId="15040" xr:uid="{EF37091D-8A3C-40F1-8168-44D46D9A7341}"/>
    <cellStyle name="Input 18 24" xfId="15517" xr:uid="{9F5C808A-B254-4D50-9F4E-838D0CB6EC76}"/>
    <cellStyle name="Input 18 25" xfId="15548" xr:uid="{0F51ABDA-48AB-4FCC-B267-AEECC483137D}"/>
    <cellStyle name="Input 18 3" xfId="4720" xr:uid="{67E5781D-98F1-4B78-AA04-D93323C1BABC}"/>
    <cellStyle name="Input 18 3 2" xfId="11200" xr:uid="{B70B946B-AB13-4750-95B7-77F5AE9A2E24}"/>
    <cellStyle name="Input 18 4" xfId="5296" xr:uid="{A4B27E24-24C4-4881-8DCB-07FB7583BFEE}"/>
    <cellStyle name="Input 18 4 2" xfId="11767" xr:uid="{BDA85285-097C-4CC3-A6C6-204BA9DEB51C}"/>
    <cellStyle name="Input 18 5" xfId="5255" xr:uid="{7A829F08-53C2-4A41-A48A-9C2EA184A1A8}"/>
    <cellStyle name="Input 18 5 2" xfId="11726" xr:uid="{17DA8043-FB4D-4872-8808-F889557B20AE}"/>
    <cellStyle name="Input 18 6" xfId="5216" xr:uid="{C2A9979D-2575-42FC-833E-2C8908855A68}"/>
    <cellStyle name="Input 18 6 2" xfId="11687" xr:uid="{3BFCD0D1-0170-43C0-9BAE-EE297C67A76E}"/>
    <cellStyle name="Input 18 7" xfId="6194" xr:uid="{D85BA9DE-8FD3-4821-9615-06858C3D1C79}"/>
    <cellStyle name="Input 18 7 2" xfId="12665" xr:uid="{58F30CA8-9A9E-4053-969B-E055F2DAD367}"/>
    <cellStyle name="Input 18 8" xfId="6171" xr:uid="{8D0E0AA3-5C3A-4041-AEEC-2B239315C77C}"/>
    <cellStyle name="Input 18 8 2" xfId="12642" xr:uid="{4B1FCDC9-3993-4C95-9F1E-FF577787B5A2}"/>
    <cellStyle name="Input 18 9" xfId="6147" xr:uid="{BC600BAB-E23C-4A1F-B03B-E4B1CCD34F36}"/>
    <cellStyle name="Input 18 9 2" xfId="12618" xr:uid="{1F347EA2-1E24-458A-B156-79A790062505}"/>
    <cellStyle name="Input 19" xfId="1366" xr:uid="{00000000-0005-0000-0000-000056050000}"/>
    <cellStyle name="Input 19 10" xfId="6725" xr:uid="{774872D2-5EB7-4FF9-8806-723B98E5F98A}"/>
    <cellStyle name="Input 19 10 2" xfId="13196" xr:uid="{1F037873-1A00-4D3D-BBEC-041B18AB038B}"/>
    <cellStyle name="Input 19 11" xfId="6699" xr:uid="{33BA47E3-4D34-4790-99E8-3AC44A6C2DD3}"/>
    <cellStyle name="Input 19 11 2" xfId="13170" xr:uid="{420502AA-09A7-4487-B657-7B699F400E5A}"/>
    <cellStyle name="Input 19 12" xfId="7605" xr:uid="{44278FD8-E1B6-4C6A-978C-1A9828895AFF}"/>
    <cellStyle name="Input 19 12 2" xfId="14076" xr:uid="{771F0C4C-B6EC-48EB-8487-D5F4F395CEEA}"/>
    <cellStyle name="Input 19 13" xfId="7674" xr:uid="{73D37D4A-EAE5-4F56-A701-72C99C2A2099}"/>
    <cellStyle name="Input 19 13 2" xfId="14145" xr:uid="{01CDBB29-7C0E-4A55-84E8-2EA9204F6AEF}"/>
    <cellStyle name="Input 19 14" xfId="7616" xr:uid="{23C36266-3CB2-436B-8D7A-D7C71557A5E0}"/>
    <cellStyle name="Input 19 14 2" xfId="14087" xr:uid="{71284F17-2AB5-47A8-A57F-7DD9B5A4A7F2}"/>
    <cellStyle name="Input 19 15" xfId="7664" xr:uid="{E74AA76D-A233-4E8E-9300-3BCE76EB7AB8}"/>
    <cellStyle name="Input 19 15 2" xfId="14135" xr:uid="{96FA05F7-30AF-45F4-AD6E-BF29A3B04F25}"/>
    <cellStyle name="Input 19 16" xfId="7627" xr:uid="{98D00443-D355-420E-8CE4-74410D1368DA}"/>
    <cellStyle name="Input 19 16 2" xfId="14098" xr:uid="{02BBDB6D-28A8-48DA-857F-91836EB10A48}"/>
    <cellStyle name="Input 19 17" xfId="8842" xr:uid="{B771A3B0-D9B2-4F6B-8DEC-CACF9DA57DC8}"/>
    <cellStyle name="Input 19 18" xfId="8870" xr:uid="{7E3735A1-5418-4895-BFB4-C11B717A907D}"/>
    <cellStyle name="Input 19 19" xfId="8799" xr:uid="{74159C03-9CCF-4C17-9A1F-BC004B5DEB4D}"/>
    <cellStyle name="Input 19 2" xfId="1367" xr:uid="{00000000-0005-0000-0000-000057050000}"/>
    <cellStyle name="Input 19 2 2" xfId="4723" xr:uid="{21D7C99B-B463-494E-B13A-0FECFD532112}"/>
    <cellStyle name="Input 19 2 2 2" xfId="11203" xr:uid="{D318F3A9-A121-4BB5-929D-B31817C739EA}"/>
    <cellStyle name="Input 19 2 3" xfId="8871" xr:uid="{98DDEA94-A4A1-4AEE-B3FF-AE5647A43157}"/>
    <cellStyle name="Input 19 2 4" xfId="10270" xr:uid="{9A9EFC48-44BE-4AE3-9AD8-540EE9AECA6F}"/>
    <cellStyle name="Input 19 20" xfId="8924" xr:uid="{596B7D2E-D2FE-4D81-913F-461E33C49742}"/>
    <cellStyle name="Input 19 21" xfId="8806" xr:uid="{5EEE8D13-39EC-4869-86EA-C368C3DAB178}"/>
    <cellStyle name="Input 19 22" xfId="9223" xr:uid="{EC042BF8-5690-4A8E-B49A-31B367454DFD}"/>
    <cellStyle name="Input 19 23" xfId="15041" xr:uid="{984696A5-72F1-456D-8506-310C165D2146}"/>
    <cellStyle name="Input 19 24" xfId="15516" xr:uid="{C595DFEB-EE0A-497B-8DD8-7DF6EA518156}"/>
    <cellStyle name="Input 19 25" xfId="15549" xr:uid="{B36D5460-2076-48F8-BAA1-C9BF64955499}"/>
    <cellStyle name="Input 19 3" xfId="4722" xr:uid="{41BA2F8D-ECC3-47B6-81E9-D283DE597E63}"/>
    <cellStyle name="Input 19 3 2" xfId="11202" xr:uid="{B9F27FF1-EBEA-4881-A606-C6D398111B6D}"/>
    <cellStyle name="Input 19 4" xfId="5297" xr:uid="{D9E02C19-9720-4DBF-B626-8D3F6B0D32A4}"/>
    <cellStyle name="Input 19 4 2" xfId="11768" xr:uid="{EC935BC8-4CA9-4672-975B-C28420DEC395}"/>
    <cellStyle name="Input 19 5" xfId="5256" xr:uid="{C7DA706B-6FE0-4816-B030-143533DB8795}"/>
    <cellStyle name="Input 19 5 2" xfId="11727" xr:uid="{C99C0869-8CE5-4016-994F-71EDC455391E}"/>
    <cellStyle name="Input 19 6" xfId="5215" xr:uid="{148C904A-EF8A-465C-8D2E-588EC33E7321}"/>
    <cellStyle name="Input 19 6 2" xfId="11686" xr:uid="{BEEF2C05-2D3B-4FF1-A134-71764D7E6DB1}"/>
    <cellStyle name="Input 19 7" xfId="6195" xr:uid="{4F773DF8-279F-41C7-94EA-50CBC82A7315}"/>
    <cellStyle name="Input 19 7 2" xfId="12666" xr:uid="{F2EABCD2-A7CF-40F0-B633-EFB7E0B7A6B7}"/>
    <cellStyle name="Input 19 8" xfId="6172" xr:uid="{6287DF93-BFC9-4398-BCD6-6D8AD938560B}"/>
    <cellStyle name="Input 19 8 2" xfId="12643" xr:uid="{72ECBBF0-E177-4DDF-9211-2F7754877573}"/>
    <cellStyle name="Input 19 9" xfId="6148" xr:uid="{CC6A5C8F-3D21-4EDA-A7E7-DB6D064E28AC}"/>
    <cellStyle name="Input 19 9 2" xfId="12619" xr:uid="{2F487C57-54EB-44DF-85EE-3ED3BE39ECD5}"/>
    <cellStyle name="Input 2" xfId="1368" xr:uid="{00000000-0005-0000-0000-000058050000}"/>
    <cellStyle name="Input 2 10" xfId="6173" xr:uid="{04072248-8663-48D9-BE3C-9980BB43205C}"/>
    <cellStyle name="Input 2 10 2" xfId="12644" xr:uid="{9466724D-4D28-44A3-8F09-237E270D3D72}"/>
    <cellStyle name="Input 2 11" xfId="6149" xr:uid="{5FCA75CA-461D-41C2-A5FE-84F61EC72612}"/>
    <cellStyle name="Input 2 11 2" xfId="12620" xr:uid="{1CD5F495-4BA0-4429-8094-EDE111B3CEEE}"/>
    <cellStyle name="Input 2 12" xfId="6726" xr:uid="{5D5A22A5-6987-4AD4-9342-E3766FEA6755}"/>
    <cellStyle name="Input 2 12 2" xfId="13197" xr:uid="{85EED5B1-9F7B-4E4C-BA3C-962BDD795C92}"/>
    <cellStyle name="Input 2 13" xfId="6700" xr:uid="{E7F0E10A-F367-4FD3-B75D-3D523BBF98F5}"/>
    <cellStyle name="Input 2 13 2" xfId="13171" xr:uid="{9C97E6CA-15F4-4347-AC8E-B85457B3102F}"/>
    <cellStyle name="Input 2 14" xfId="7604" xr:uid="{250B2788-29A2-4BF0-AD9C-F35BB242B78B}"/>
    <cellStyle name="Input 2 14 2" xfId="14075" xr:uid="{84B1AAEC-BA8A-41FE-A42B-146B27D26898}"/>
    <cellStyle name="Input 2 15" xfId="7331" xr:uid="{B79FBF31-D28F-4AE2-9900-7A136708763C}"/>
    <cellStyle name="Input 2 15 2" xfId="13802" xr:uid="{B5BFFAFA-0725-4B49-A97D-5299A67AA897}"/>
    <cellStyle name="Input 2 16" xfId="7615" xr:uid="{A651A7E5-3CDF-4554-AEE2-74CBC871CDB6}"/>
    <cellStyle name="Input 2 16 2" xfId="14086" xr:uid="{1CA08FC5-1BC6-49DC-AD27-DA4CCB9220A0}"/>
    <cellStyle name="Input 2 17" xfId="7665" xr:uid="{91E1DA04-D35B-4BA3-A639-80BF17CF1ECB}"/>
    <cellStyle name="Input 2 17 2" xfId="14136" xr:uid="{22C1EF81-11F6-4CE9-A784-2DEEA7591A07}"/>
    <cellStyle name="Input 2 18" xfId="7626" xr:uid="{51C483AB-3B32-41F4-804D-4A2F9BCC8BCE}"/>
    <cellStyle name="Input 2 18 2" xfId="14097" xr:uid="{9366A05A-E5C4-4927-8B6D-1C5DE198A1FF}"/>
    <cellStyle name="Input 2 19" xfId="8843" xr:uid="{1A843A9B-9D74-441E-B007-A91585F4FC9B}"/>
    <cellStyle name="Input 2 2" xfId="1369" xr:uid="{00000000-0005-0000-0000-000059050000}"/>
    <cellStyle name="Input 2 2 10" xfId="6727" xr:uid="{A06C40E4-7F69-4B85-B2CA-F8E2A59ADBC8}"/>
    <cellStyle name="Input 2 2 10 2" xfId="13198" xr:uid="{4B8CA797-7A0C-4DAC-8168-0408460565CB}"/>
    <cellStyle name="Input 2 2 11" xfId="6701" xr:uid="{93B296B8-3C78-4A1E-8CF7-1194DCE289AD}"/>
    <cellStyle name="Input 2 2 11 2" xfId="13172" xr:uid="{F8EB9357-8192-4D50-83F2-21A424BCFEB0}"/>
    <cellStyle name="Input 2 2 12" xfId="7603" xr:uid="{30A3C74E-D03A-477B-BE34-58F9A4F10328}"/>
    <cellStyle name="Input 2 2 12 2" xfId="14074" xr:uid="{888E0205-5C3C-441C-9F88-D1B46F584696}"/>
    <cellStyle name="Input 2 2 13" xfId="7675" xr:uid="{8547A138-8A00-40E7-9F57-62816D969045}"/>
    <cellStyle name="Input 2 2 13 2" xfId="14146" xr:uid="{5BCE25C7-197B-474F-A336-2308C97167FE}"/>
    <cellStyle name="Input 2 2 14" xfId="7590" xr:uid="{50E1A7EA-3F2B-459F-808E-770A3DDD9FDE}"/>
    <cellStyle name="Input 2 2 14 2" xfId="14061" xr:uid="{3B2599EC-A0D7-4862-87A3-56A1A1F11FD9}"/>
    <cellStyle name="Input 2 2 15" xfId="7687" xr:uid="{66A518C2-3B73-432A-A137-D4A39A3C01A3}"/>
    <cellStyle name="Input 2 2 15 2" xfId="14158" xr:uid="{3854BF2A-8889-4EF5-9325-31A1AF3C6764}"/>
    <cellStyle name="Input 2 2 16" xfId="7578" xr:uid="{F46CBFC1-A8E0-4AE3-8E40-FEB9C0733966}"/>
    <cellStyle name="Input 2 2 16 2" xfId="14049" xr:uid="{D73B7E09-ACF5-464F-9276-78BC71CFA523}"/>
    <cellStyle name="Input 2 2 17" xfId="8844" xr:uid="{9CFAFC40-2A95-40E2-A79E-ECB6E7928D58}"/>
    <cellStyle name="Input 2 2 18" xfId="8873" xr:uid="{7C1AD7C4-B768-47E4-BE54-7FD8A983EE8C}"/>
    <cellStyle name="Input 2 2 19" xfId="8797" xr:uid="{34F73B20-3B33-4332-BD97-F10F3190C293}"/>
    <cellStyle name="Input 2 2 2" xfId="1370" xr:uid="{00000000-0005-0000-0000-00005A050000}"/>
    <cellStyle name="Input 2 2 2 2" xfId="4726" xr:uid="{292C62EE-0802-4B02-B69A-AB8AE15C0881}"/>
    <cellStyle name="Input 2 2 2 2 2" xfId="11206" xr:uid="{B67769C5-E6D1-48B7-8D68-01A26B825491}"/>
    <cellStyle name="Input 2 2 2 3" xfId="8874" xr:uid="{9778992C-88C1-4792-9F59-5B0E83BA202A}"/>
    <cellStyle name="Input 2 2 2 4" xfId="10271" xr:uid="{ADA63DD0-804D-464E-A643-C600B0427238}"/>
    <cellStyle name="Input 2 2 20" xfId="8926" xr:uid="{213CE057-9FCD-45FC-B316-F22358BE12C4}"/>
    <cellStyle name="Input 2 2 21" xfId="8784" xr:uid="{59CC3A3C-89AA-4447-B0AD-49202662B8E2}"/>
    <cellStyle name="Input 2 2 22" xfId="8912" xr:uid="{6220DBDC-D2A6-453C-8C5A-97329757BC48}"/>
    <cellStyle name="Input 2 2 23" xfId="15244" xr:uid="{FD51F62D-A421-4D52-B298-A162BF6E6449}"/>
    <cellStyle name="Input 2 2 24" xfId="15514" xr:uid="{5D8656AE-E4EF-4D7B-8233-0748720425F6}"/>
    <cellStyle name="Input 2 2 25" xfId="15551" xr:uid="{7E6BADFC-F4C6-40E4-8E86-EDFC9A2D7DA2}"/>
    <cellStyle name="Input 2 2 3" xfId="4725" xr:uid="{984947AB-EE04-4D3F-B44B-3B90A1C0891B}"/>
    <cellStyle name="Input 2 2 3 2" xfId="11205" xr:uid="{6C6ADA27-CA72-4933-AF06-1AD09607B02D}"/>
    <cellStyle name="Input 2 2 4" xfId="5299" xr:uid="{6F9FA344-AF4A-45E6-AF2A-17C053FBA3DD}"/>
    <cellStyle name="Input 2 2 4 2" xfId="11770" xr:uid="{C3E58533-5753-4B84-A616-5CDD709BA71A}"/>
    <cellStyle name="Input 2 2 5" xfId="5258" xr:uid="{D9BE8089-51A0-4B2D-94DA-6221054C2E6A}"/>
    <cellStyle name="Input 2 2 5 2" xfId="11729" xr:uid="{1284CDFA-A5ED-4679-A102-EB412FD6A225}"/>
    <cellStyle name="Input 2 2 6" xfId="5213" xr:uid="{B79EBD23-2DC7-4517-B3F5-1F34AA958EAC}"/>
    <cellStyle name="Input 2 2 6 2" xfId="11684" xr:uid="{841C02D4-713F-49ED-A265-B8A36278A59E}"/>
    <cellStyle name="Input 2 2 7" xfId="6197" xr:uid="{ECA345C6-4FBA-4B07-B88C-F55BB6A3118C}"/>
    <cellStyle name="Input 2 2 7 2" xfId="12668" xr:uid="{F45A538D-81FF-4923-9EE8-9C485260F6AE}"/>
    <cellStyle name="Input 2 2 8" xfId="6174" xr:uid="{39A7DF42-CC4C-4EB3-80A6-59B9988DF506}"/>
    <cellStyle name="Input 2 2 8 2" xfId="12645" xr:uid="{A71C0571-FA0C-41E8-8D66-2382C3F280D5}"/>
    <cellStyle name="Input 2 2 9" xfId="6150" xr:uid="{1905646A-CC17-4B48-95A5-DC2AE05F3567}"/>
    <cellStyle name="Input 2 2 9 2" xfId="12621" xr:uid="{AE647C8C-DE88-4B3C-9EED-E9391D74418B}"/>
    <cellStyle name="Input 2 20" xfId="8872" xr:uid="{6B7E757A-9671-4876-9EAC-4C9163FFD2CC}"/>
    <cellStyle name="Input 2 21" xfId="8798" xr:uid="{4D8D51DA-56D7-4F91-8422-609EE3B2233A}"/>
    <cellStyle name="Input 2 22" xfId="8925" xr:uid="{BBB63215-2A99-46EB-AB9D-44C6551BAB59}"/>
    <cellStyle name="Input 2 23" xfId="8805" xr:uid="{3E935797-ED33-4EDF-92E5-D41674B37948}"/>
    <cellStyle name="Input 2 24" xfId="8911" xr:uid="{7A265DC0-7BD5-40D4-9345-DF57ABBE0257}"/>
    <cellStyle name="Input 2 25" xfId="15042" xr:uid="{7CABE3D4-181F-4951-8D5D-9CF1AE427FD0}"/>
    <cellStyle name="Input 2 26" xfId="15515" xr:uid="{6152970D-EE95-4D1C-A283-71809E21952C}"/>
    <cellStyle name="Input 2 27" xfId="15550" xr:uid="{16DDA622-06F0-4934-A5BD-2EA1E91BA0E8}"/>
    <cellStyle name="Input 2 3" xfId="1371" xr:uid="{00000000-0005-0000-0000-00005B050000}"/>
    <cellStyle name="Input 2 3 10" xfId="6728" xr:uid="{44EDB4A0-7191-4A9A-9DF3-E7641472CEFE}"/>
    <cellStyle name="Input 2 3 10 2" xfId="13199" xr:uid="{6168E23A-9804-4ABF-821F-175ABDE4A956}"/>
    <cellStyle name="Input 2 3 11" xfId="6702" xr:uid="{E5D6DC2C-406C-4CAC-9CBD-2DC235A6DE05}"/>
    <cellStyle name="Input 2 3 11 2" xfId="13173" xr:uid="{4D2F791B-A850-403D-B58B-43E27BEDEAEB}"/>
    <cellStyle name="Input 2 3 12" xfId="7602" xr:uid="{B63F63FF-09FA-4F46-B99F-3CF4ABD6C844}"/>
    <cellStyle name="Input 2 3 12 2" xfId="14073" xr:uid="{751C5CD5-3EE3-4136-98CC-4EA09E7DD57D}"/>
    <cellStyle name="Input 2 3 13" xfId="7676" xr:uid="{BDC25F26-DCA2-48BC-9766-7140CE964498}"/>
    <cellStyle name="Input 2 3 13 2" xfId="14147" xr:uid="{E2625306-93FC-432B-9E34-25A00018C87C}"/>
    <cellStyle name="Input 2 3 14" xfId="7589" xr:uid="{43661FC6-5717-4FCD-ABD1-C3415A55205D}"/>
    <cellStyle name="Input 2 3 14 2" xfId="14060" xr:uid="{36E5B55D-D2A2-45BB-AE92-159E66A7B8F6}"/>
    <cellStyle name="Input 2 3 15" xfId="7794" xr:uid="{0BC9E565-0198-4006-9019-33B64E5FE538}"/>
    <cellStyle name="Input 2 3 15 2" xfId="14265" xr:uid="{647B7E06-C1CE-42F7-A6F5-1488D4028BF4}"/>
    <cellStyle name="Input 2 3 16" xfId="7823" xr:uid="{5CA7FE48-1EA1-43AD-B933-FE1BF0A56617}"/>
    <cellStyle name="Input 2 3 16 2" xfId="14294" xr:uid="{C6BA3021-49C6-42D4-A07C-FA05C584B57A}"/>
    <cellStyle name="Input 2 3 17" xfId="8845" xr:uid="{6F6839C7-8032-419F-B59D-DBC4D160B92F}"/>
    <cellStyle name="Input 2 3 18" xfId="8875" xr:uid="{45197AA9-3C1D-4327-85FA-E08903A669C1}"/>
    <cellStyle name="Input 2 3 19" xfId="8796" xr:uid="{C3E308EE-DD76-4A4A-B2DD-A85AA5257A99}"/>
    <cellStyle name="Input 2 3 2" xfId="1372" xr:uid="{00000000-0005-0000-0000-00005C050000}"/>
    <cellStyle name="Input 2 3 2 2" xfId="4728" xr:uid="{597D578D-0289-45BC-AC03-8D9126E94484}"/>
    <cellStyle name="Input 2 3 2 2 2" xfId="11208" xr:uid="{E6FB61E2-2472-4D9B-8F99-BAD9C95B99DE}"/>
    <cellStyle name="Input 2 3 2 3" xfId="8876" xr:uid="{5B71F1CF-E11A-4728-9005-13A0A5242154}"/>
    <cellStyle name="Input 2 3 2 4" xfId="10272" xr:uid="{18986B8C-E415-42F1-BAC5-93734D3BAC69}"/>
    <cellStyle name="Input 2 3 20" xfId="8927" xr:uid="{B84611ED-044A-4F04-98EE-EABD3DA80038}"/>
    <cellStyle name="Input 2 3 21" xfId="8783" xr:uid="{86E7DCCD-3EA5-443F-8272-0507258E1EAD}"/>
    <cellStyle name="Input 2 3 22" xfId="9229" xr:uid="{BC457B91-904D-43F0-AEC9-A3C4E25C905E}"/>
    <cellStyle name="Input 2 3 23" xfId="15043" xr:uid="{3A63F6A5-7FA4-4419-AC21-C48AE229E277}"/>
    <cellStyle name="Input 2 3 24" xfId="15513" xr:uid="{D042C6D6-D379-4E71-9F56-03719DE07A6D}"/>
    <cellStyle name="Input 2 3 25" xfId="15552" xr:uid="{B46F5010-2E5C-4C43-9EBF-8759691DF791}"/>
    <cellStyle name="Input 2 3 3" xfId="4727" xr:uid="{9FB4877A-54C3-4C03-8716-D0BFFAC4C50D}"/>
    <cellStyle name="Input 2 3 3 2" xfId="11207" xr:uid="{849EF69E-02EC-443C-8F2E-362973C1284B}"/>
    <cellStyle name="Input 2 3 4" xfId="5300" xr:uid="{ACBB86B9-A49C-41EB-8922-19F4305D431F}"/>
    <cellStyle name="Input 2 3 4 2" xfId="11771" xr:uid="{BE0DFB22-1338-4F26-92E6-771F3E21D647}"/>
    <cellStyle name="Input 2 3 5" xfId="5259" xr:uid="{C47C304A-0480-4299-A2D7-B9F00B5208B4}"/>
    <cellStyle name="Input 2 3 5 2" xfId="11730" xr:uid="{5D414576-6829-4028-9FF4-ED7247D334C1}"/>
    <cellStyle name="Input 2 3 6" xfId="5693" xr:uid="{4BA4D8B1-8CB7-4AA3-81FD-CAEA81E10573}"/>
    <cellStyle name="Input 2 3 6 2" xfId="12164" xr:uid="{FF55917A-1AE9-4979-B897-F70D7FCC0C7D}"/>
    <cellStyle name="Input 2 3 7" xfId="6198" xr:uid="{A99AEF9D-272B-40E9-8B7B-352D94147B44}"/>
    <cellStyle name="Input 2 3 7 2" xfId="12669" xr:uid="{376F6DCC-CE06-4424-9DAD-CDA00B0EC902}"/>
    <cellStyle name="Input 2 3 8" xfId="6175" xr:uid="{3FAF63A5-EA94-43D9-9DC2-9F7524BF3E68}"/>
    <cellStyle name="Input 2 3 8 2" xfId="12646" xr:uid="{146189FE-66FB-479C-ABF8-6AF40AE585B5}"/>
    <cellStyle name="Input 2 3 9" xfId="6151" xr:uid="{18C929D9-AF20-43FF-953E-7E3AE3891A57}"/>
    <cellStyle name="Input 2 3 9 2" xfId="12622" xr:uid="{D60C4975-D182-4F2A-A793-9FAFDB1D4DBA}"/>
    <cellStyle name="Input 2 4" xfId="1373" xr:uid="{00000000-0005-0000-0000-00005D050000}"/>
    <cellStyle name="Input 2 4 2" xfId="4729" xr:uid="{DA3CF047-1AA5-49D1-88F6-548DCEEE764B}"/>
    <cellStyle name="Input 2 4 2 2" xfId="11209" xr:uid="{86C3F565-B726-4D47-9893-23FCC2913E46}"/>
    <cellStyle name="Input 2 4 3" xfId="8877" xr:uid="{09F2A4EA-F101-4143-BAB6-FAB72A958B18}"/>
    <cellStyle name="Input 2 4 4" xfId="10273" xr:uid="{C9E35B98-B970-4186-B5ED-F276125A798F}"/>
    <cellStyle name="Input 2 5" xfId="4724" xr:uid="{D3F51514-483E-4ED4-861D-B467FB088B1A}"/>
    <cellStyle name="Input 2 5 2" xfId="11204" xr:uid="{E02E2841-56BC-47AC-974A-C58812CBD1CA}"/>
    <cellStyle name="Input 2 6" xfId="5298" xr:uid="{EAE985DE-D922-47C1-BBAE-3EA0CB2D60E1}"/>
    <cellStyle name="Input 2 6 2" xfId="11769" xr:uid="{48D692DA-FD44-4560-A8B5-A9285BCB8811}"/>
    <cellStyle name="Input 2 7" xfId="5257" xr:uid="{41602B36-19D0-45D3-AB58-669969258FF7}"/>
    <cellStyle name="Input 2 7 2" xfId="11728" xr:uid="{A4C808AC-BCAB-4D62-BDC6-4C8B3AEF44C3}"/>
    <cellStyle name="Input 2 8" xfId="5214" xr:uid="{504F3FC0-3372-44A5-B1BF-46763FEE52C5}"/>
    <cellStyle name="Input 2 8 2" xfId="11685" xr:uid="{070CF1E2-83A2-4AFC-8EBE-BC1BF63760D9}"/>
    <cellStyle name="Input 2 9" xfId="6196" xr:uid="{3AF8A84E-5D43-4A52-8348-8FD28667EF20}"/>
    <cellStyle name="Input 2 9 2" xfId="12667" xr:uid="{D297303D-8DB4-4B3B-BFCF-18FCA898FA6E}"/>
    <cellStyle name="Input 20" xfId="1374" xr:uid="{00000000-0005-0000-0000-00005E050000}"/>
    <cellStyle name="Input 20 10" xfId="6729" xr:uid="{EC811222-B38A-4462-8183-BD0C6A8FF34F}"/>
    <cellStyle name="Input 20 10 2" xfId="13200" xr:uid="{3F86C06F-4AAA-49BF-9065-F5F341B78E48}"/>
    <cellStyle name="Input 20 11" xfId="6703" xr:uid="{C503A760-8DF7-4310-996F-641A5343D98A}"/>
    <cellStyle name="Input 20 11 2" xfId="13174" xr:uid="{6471A6FF-F77B-4513-8311-77ADB1599880}"/>
    <cellStyle name="Input 20 12" xfId="7601" xr:uid="{5283B489-274E-4345-B2E0-66F8F4DEA4C9}"/>
    <cellStyle name="Input 20 12 2" xfId="14072" xr:uid="{21AF7BEE-CBED-4DAF-8061-0C2E2916F228}"/>
    <cellStyle name="Input 20 13" xfId="7677" xr:uid="{383A301F-65D5-4050-B7F2-E76BC751C4C6}"/>
    <cellStyle name="Input 20 13 2" xfId="14148" xr:uid="{6DEC1B82-DF71-496F-8CC2-255B1C9E6CC2}"/>
    <cellStyle name="Input 20 14" xfId="7588" xr:uid="{F1CF1274-D1CB-466B-B4CF-644653ABABEF}"/>
    <cellStyle name="Input 20 14 2" xfId="14059" xr:uid="{7494585F-5848-4BF9-9280-489E3FA3EC89}"/>
    <cellStyle name="Input 20 15" xfId="7340" xr:uid="{7B5F804B-7516-4769-A54C-EE7A484ECCB7}"/>
    <cellStyle name="Input 20 15 2" xfId="13811" xr:uid="{80A98699-7E91-425B-95AC-DEE93326242C}"/>
    <cellStyle name="Input 20 16" xfId="7577" xr:uid="{F32FE2B2-B69B-4BB8-9873-C2BCEC293F39}"/>
    <cellStyle name="Input 20 16 2" xfId="14048" xr:uid="{3782059A-906C-4DB1-9292-82AF63210D6B}"/>
    <cellStyle name="Input 20 17" xfId="8846" xr:uid="{3BEA5A2C-8BEA-47F0-8979-278C8D12ED75}"/>
    <cellStyle name="Input 20 18" xfId="8878" xr:uid="{971DAAEA-CB4B-4B15-A73D-A39BB086CAA0}"/>
    <cellStyle name="Input 20 19" xfId="8795" xr:uid="{25A2EFEC-290F-4D6F-A0B6-045ED34A41CE}"/>
    <cellStyle name="Input 20 2" xfId="1375" xr:uid="{00000000-0005-0000-0000-00005F050000}"/>
    <cellStyle name="Input 20 2 2" xfId="4731" xr:uid="{93D49BD4-6A20-4EC6-82A2-4EE3203034FB}"/>
    <cellStyle name="Input 20 2 2 2" xfId="11211" xr:uid="{D3C89D0E-EBEC-432A-B0E9-B3DA95D22EC6}"/>
    <cellStyle name="Input 20 2 3" xfId="8879" xr:uid="{2084A4D4-0428-4F33-B736-D3A3487E129D}"/>
    <cellStyle name="Input 20 2 4" xfId="10274" xr:uid="{6E50D8B5-7874-40D4-AC7E-BABE7AD7D2A2}"/>
    <cellStyle name="Input 20 20" xfId="8928" xr:uid="{A0840516-D195-49F2-A442-F8DEA76C09CF}"/>
    <cellStyle name="Input 20 21" xfId="8782" xr:uid="{3EAEE78E-CEE9-4628-8FA4-CAB162EE99A9}"/>
    <cellStyle name="Input 20 22" xfId="10216" xr:uid="{97B2E57B-9B2F-440E-A9DF-F2618606A4AE}"/>
    <cellStyle name="Input 20 23" xfId="15004" xr:uid="{34146C13-9860-41AC-B8E5-36B80A5D953A}"/>
    <cellStyle name="Input 20 24" xfId="15512" xr:uid="{C3D77A0D-C1E9-47FB-A2A1-763AA5D5F3FD}"/>
    <cellStyle name="Input 20 25" xfId="15553" xr:uid="{41FDB95E-130A-4690-B399-C2AA649CB83D}"/>
    <cellStyle name="Input 20 3" xfId="4730" xr:uid="{8AF688C6-7CC5-4445-AFAE-659A4BAB6342}"/>
    <cellStyle name="Input 20 3 2" xfId="11210" xr:uid="{90AC380B-694F-4253-A0EC-9FD4D4034DC6}"/>
    <cellStyle name="Input 20 4" xfId="5301" xr:uid="{ADC79944-BCC1-4804-8D51-357573BE06C1}"/>
    <cellStyle name="Input 20 4 2" xfId="11772" xr:uid="{772F15BC-1B83-4413-A00C-169BAEB7E0D6}"/>
    <cellStyle name="Input 20 5" xfId="5260" xr:uid="{F14C726A-8B05-4CC4-BFEA-5837366FCF59}"/>
    <cellStyle name="Input 20 5 2" xfId="11731" xr:uid="{63419832-85DC-4F20-9613-6C3DF55AD67D}"/>
    <cellStyle name="Input 20 6" xfId="5163" xr:uid="{78F033D9-334D-4BB3-8AF0-91741DAD82D8}"/>
    <cellStyle name="Input 20 6 2" xfId="11634" xr:uid="{006B8E24-E1F1-42E5-986B-33C7DFD63CD3}"/>
    <cellStyle name="Input 20 7" xfId="6199" xr:uid="{91723FE7-B4FC-4262-BD26-B35980E9CB27}"/>
    <cellStyle name="Input 20 7 2" xfId="12670" xr:uid="{8657D88F-5906-40DB-809C-273F7EE3368D}"/>
    <cellStyle name="Input 20 8" xfId="6176" xr:uid="{A74A2BDA-778A-47E3-A082-CC60785229A7}"/>
    <cellStyle name="Input 20 8 2" xfId="12647" xr:uid="{F2441E4F-B92A-4BAE-9E78-7904A6E72AA1}"/>
    <cellStyle name="Input 20 9" xfId="6152" xr:uid="{58F34B54-D778-49B0-A620-B29386207688}"/>
    <cellStyle name="Input 20 9 2" xfId="12623" xr:uid="{05CA7316-A28A-40D0-A7E7-5BC37E4A75BD}"/>
    <cellStyle name="Input 21" xfId="1376" xr:uid="{00000000-0005-0000-0000-000060050000}"/>
    <cellStyle name="Input 21 10" xfId="7088" xr:uid="{8257D7A9-3ED3-49C1-A051-84B36E2A8CEE}"/>
    <cellStyle name="Input 21 10 2" xfId="13559" xr:uid="{05D229D2-8AB5-4DB9-AEF3-F473364ED565}"/>
    <cellStyle name="Input 21 11" xfId="7060" xr:uid="{9FFE4D4A-1EEB-4B40-AB24-10A147ABD77C}"/>
    <cellStyle name="Input 21 11 2" xfId="13531" xr:uid="{9CBA7637-B070-4268-9A09-510790260493}"/>
    <cellStyle name="Input 21 12" xfId="7600" xr:uid="{69B20823-C22C-4107-A6EE-0B41C76D50CF}"/>
    <cellStyle name="Input 21 12 2" xfId="14071" xr:uid="{BFBC7266-399C-4739-A9B7-4DDE9421AB70}"/>
    <cellStyle name="Input 21 13" xfId="7678" xr:uid="{6891739A-7366-4060-AF4A-9268E8CC3642}"/>
    <cellStyle name="Input 21 13 2" xfId="14149" xr:uid="{FC444C60-DD2A-4EA6-BF23-1717470EBD45}"/>
    <cellStyle name="Input 21 14" xfId="7587" xr:uid="{55C3A0FA-F4A6-4574-B07F-0BD586C987E7}"/>
    <cellStyle name="Input 21 14 2" xfId="14058" xr:uid="{221BCBBE-9411-44A8-BA12-9B18562526E3}"/>
    <cellStyle name="Input 21 15" xfId="7341" xr:uid="{64E2969B-8720-4AD3-A557-E93E204CBB55}"/>
    <cellStyle name="Input 21 15 2" xfId="13812" xr:uid="{B83C835D-6A4C-4E3A-94A5-310AE0E7FD36}"/>
    <cellStyle name="Input 21 16" xfId="7576" xr:uid="{503FD6B4-2733-491D-A5F1-620449FCEEBB}"/>
    <cellStyle name="Input 21 16 2" xfId="14047" xr:uid="{72136D0C-D005-4DFA-B389-BBCE3A40480E}"/>
    <cellStyle name="Input 21 17" xfId="9178" xr:uid="{258BBC42-F42F-4CF7-B76F-DEAE11ADDDF8}"/>
    <cellStyle name="Input 21 18" xfId="9232" xr:uid="{3DA8FC75-9000-4F0D-B794-31BF24B0C465}"/>
    <cellStyle name="Input 21 19" xfId="8794" xr:uid="{4D3883FA-5DAF-4D20-9096-593E1809F49F}"/>
    <cellStyle name="Input 21 2" xfId="1377" xr:uid="{00000000-0005-0000-0000-000061050000}"/>
    <cellStyle name="Input 21 2 2" xfId="4733" xr:uid="{F5DCA64B-4F3F-41A6-B69C-0D0F3F116E87}"/>
    <cellStyle name="Input 21 2 2 2" xfId="11213" xr:uid="{819D6925-7989-4B84-BC96-EA509318363F}"/>
    <cellStyle name="Input 21 2 3" xfId="8880" xr:uid="{022B9070-7238-499E-9916-F841760019B5}"/>
    <cellStyle name="Input 21 2 4" xfId="10275" xr:uid="{9C1BF702-7211-4C09-BFA3-6A807ACE49EF}"/>
    <cellStyle name="Input 21 20" xfId="8929" xr:uid="{6FC7C2B8-81B2-44A8-9891-8EAC3324C1C3}"/>
    <cellStyle name="Input 21 21" xfId="8781" xr:uid="{89A63BE3-246B-41B9-B7EC-16F3B835FFD6}"/>
    <cellStyle name="Input 21 22" xfId="8913" xr:uid="{80CCEE28-3BC0-4D85-8B18-61266E5C37D9}"/>
    <cellStyle name="Input 21 23" xfId="15044" xr:uid="{DB9ADC23-0914-4830-AE0B-49D57AE06C9F}"/>
    <cellStyle name="Input 21 24" xfId="15511" xr:uid="{611FE9D4-5589-4252-9240-D04F8D401801}"/>
    <cellStyle name="Input 21 25" xfId="15554" xr:uid="{FDBBAF05-2DE2-44F5-9DB4-069909E1FC80}"/>
    <cellStyle name="Input 21 3" xfId="4732" xr:uid="{A1AB35D0-865C-49BC-B775-25B909A04BD4}"/>
    <cellStyle name="Input 21 3 2" xfId="11212" xr:uid="{64B6E27D-85E9-488E-A851-28723B1639E4}"/>
    <cellStyle name="Input 21 4" xfId="5664" xr:uid="{A7835611-10DA-46B5-B624-097165349DDB}"/>
    <cellStyle name="Input 21 4 2" xfId="12135" xr:uid="{5CC60E61-8D93-4B71-8EE9-2759CD446B19}"/>
    <cellStyle name="Input 21 5" xfId="5636" xr:uid="{EF936FC3-A234-4F4F-9CD5-78EA65FEA5BA}"/>
    <cellStyle name="Input 21 5 2" xfId="12107" xr:uid="{8284F498-A66B-4A44-A820-D2B77404E364}"/>
    <cellStyle name="Input 21 6" xfId="5212" xr:uid="{A1038556-83CD-4620-A910-F1B721037563}"/>
    <cellStyle name="Input 21 6 2" xfId="11683" xr:uid="{61F2163D-70E6-4D7D-BDBC-0DBD2BD31FE5}"/>
    <cellStyle name="Input 21 7" xfId="5903" xr:uid="{3C25ED63-E3D7-493F-BA37-FE383235C2A5}"/>
    <cellStyle name="Input 21 7 2" xfId="12374" xr:uid="{5059F1B5-71D5-420C-BFFC-21E93336BCCF}"/>
    <cellStyle name="Input 21 8" xfId="6605" xr:uid="{290E4A41-12AF-4052-B43B-CEDE553BDE82}"/>
    <cellStyle name="Input 21 8 2" xfId="13076" xr:uid="{82FB2075-6BB1-461E-99FD-D6F627CFB94D}"/>
    <cellStyle name="Input 21 9" xfId="6578" xr:uid="{17BA2355-8B29-4475-89C3-57DC046F5245}"/>
    <cellStyle name="Input 21 9 2" xfId="13049" xr:uid="{F49E1770-7172-40C4-8CF2-45661AE3ADE1}"/>
    <cellStyle name="Input 22" xfId="4701" xr:uid="{A5A052CD-27A9-4B58-A1F3-D421CB9D6F80}"/>
    <cellStyle name="Input 22 2" xfId="11181" xr:uid="{B7651CC0-9326-48F3-860E-32EAEB8DBEB5}"/>
    <cellStyle name="Input 23" xfId="4394" xr:uid="{87AE9D9D-D69F-4989-98E0-A3E7D0DFD93A}"/>
    <cellStyle name="Input 23 2" xfId="10900" xr:uid="{0985AD4D-1DD3-42BA-B4B8-C9A670150446}"/>
    <cellStyle name="Input 24" xfId="4459" xr:uid="{2AB1264B-A4D7-4250-94F4-451D46BBA75E}"/>
    <cellStyle name="Input 24 2" xfId="10944" xr:uid="{B7C89D22-A572-4313-9FB9-97E4D6C147A5}"/>
    <cellStyle name="Input 25" xfId="5166" xr:uid="{3C6D7282-4659-4B9E-88FB-2C7DF5D8D1AB}"/>
    <cellStyle name="Input 25 2" xfId="11637" xr:uid="{6792F545-5C13-4816-87AC-D84F2FB50DD1}"/>
    <cellStyle name="Input 26" xfId="5668" xr:uid="{B924B476-4938-48EB-BA05-6D153B3DDD4D}"/>
    <cellStyle name="Input 26 2" xfId="12139" xr:uid="{ACAAF6CC-7E41-4B6E-9DAE-7ABCC4223C51}"/>
    <cellStyle name="Input 27" xfId="5691" xr:uid="{B644C922-784B-4F73-A074-D97BA52672C5}"/>
    <cellStyle name="Input 27 2" xfId="12162" xr:uid="{7AF7564F-F2C7-465F-AE00-39438AAB9908}"/>
    <cellStyle name="Input 28" xfId="5639" xr:uid="{9CCA94B3-635C-4D9B-98F7-12B19AF402D6}"/>
    <cellStyle name="Input 28 2" xfId="12110" xr:uid="{789A2299-E9F4-44DE-A8B8-87E88A0E191B}"/>
    <cellStyle name="Input 29" xfId="5730" xr:uid="{A0C809D9-27E7-4D62-83F1-6FC90BD053FF}"/>
    <cellStyle name="Input 29 2" xfId="12201" xr:uid="{4E6268D2-BBB9-4396-9CF1-576BC139964C}"/>
    <cellStyle name="Input 3" xfId="1378" xr:uid="{00000000-0005-0000-0000-000062050000}"/>
    <cellStyle name="Input 3 10" xfId="6153" xr:uid="{A444CB26-8729-4BAC-A684-913D8F68AEE3}"/>
    <cellStyle name="Input 3 10 2" xfId="12624" xr:uid="{09B43347-5ED9-4B42-9474-EF6C5F8594CC}"/>
    <cellStyle name="Input 3 11" xfId="6730" xr:uid="{11EBEF8A-42FE-4AAE-B7E7-D0D1929C02B1}"/>
    <cellStyle name="Input 3 11 2" xfId="13201" xr:uid="{4DC39110-C0ED-4647-A430-CE3A098DAA08}"/>
    <cellStyle name="Input 3 12" xfId="6704" xr:uid="{D0B4D70F-7DC2-42DB-8FD7-6966E0CF3178}"/>
    <cellStyle name="Input 3 12 2" xfId="13175" xr:uid="{A6712D6E-9752-49EA-8177-BA28A0BE23CF}"/>
    <cellStyle name="Input 3 13" xfId="7599" xr:uid="{71D01B33-AC80-4FCF-8371-873DDD277EC4}"/>
    <cellStyle name="Input 3 13 2" xfId="14070" xr:uid="{25915799-8E56-4271-8099-7759C3226D1C}"/>
    <cellStyle name="Input 3 14" xfId="7679" xr:uid="{8D51153E-62A3-4179-8635-D66208283831}"/>
    <cellStyle name="Input 3 14 2" xfId="14150" xr:uid="{9DEE1AD2-8B88-42D0-B9F0-4CD8EB6AA932}"/>
    <cellStyle name="Input 3 15" xfId="7586" xr:uid="{F974AA8A-1D1E-4D06-B106-6AA69916D975}"/>
    <cellStyle name="Input 3 15 2" xfId="14057" xr:uid="{0EE2E47E-90E7-4379-B229-8FDC6284DE93}"/>
    <cellStyle name="Input 3 16" xfId="7688" xr:uid="{F180EB81-DA66-47F3-B6D2-A8E72452319D}"/>
    <cellStyle name="Input 3 16 2" xfId="14159" xr:uid="{4CAC1ACC-AB25-481D-8287-2EFF185D1A72}"/>
    <cellStyle name="Input 3 17" xfId="7799" xr:uid="{3DDA252A-C417-429F-A8FB-90B92A26AC8B}"/>
    <cellStyle name="Input 3 17 2" xfId="14270" xr:uid="{87A01F34-80A7-4AF5-B249-33087D630791}"/>
    <cellStyle name="Input 3 18" xfId="8847" xr:uid="{FA8C19A5-9F8F-4351-9CDD-CBBD98519289}"/>
    <cellStyle name="Input 3 19" xfId="8881" xr:uid="{448DBD79-3BD4-46E7-91EF-97EA233A8077}"/>
    <cellStyle name="Input 3 2" xfId="1379" xr:uid="{00000000-0005-0000-0000-000063050000}"/>
    <cellStyle name="Input 3 2 10" xfId="6731" xr:uid="{527BC316-47CA-4573-901B-938DAB5A5F02}"/>
    <cellStyle name="Input 3 2 10 2" xfId="13202" xr:uid="{1F7359CA-CAAA-418E-8FF6-0B43530B443A}"/>
    <cellStyle name="Input 3 2 11" xfId="6705" xr:uid="{F59A1ABD-8165-4C73-895A-56F2DF816BB5}"/>
    <cellStyle name="Input 3 2 11 2" xfId="13176" xr:uid="{AD2B4554-ED96-4D6C-A608-E1359DA3F455}"/>
    <cellStyle name="Input 3 2 12" xfId="7598" xr:uid="{14708658-7844-41B7-BAE1-9F73F5972DF1}"/>
    <cellStyle name="Input 3 2 12 2" xfId="14069" xr:uid="{3478BFAE-E5F4-4657-AD4D-D8BFE75293A9}"/>
    <cellStyle name="Input 3 2 13" xfId="7339" xr:uid="{3915A32C-3C1A-4016-8396-F86C97DE899F}"/>
    <cellStyle name="Input 3 2 13 2" xfId="13810" xr:uid="{18E07F94-3966-49FA-A647-2EBAE1F92D0A}"/>
    <cellStyle name="Input 3 2 14" xfId="7792" xr:uid="{3843AB8D-1B1D-40EC-95B4-B5665FEBBF0A}"/>
    <cellStyle name="Input 3 2 14 2" xfId="14263" xr:uid="{D42D7A50-A812-440F-A6B3-E5D44A34BC33}"/>
    <cellStyle name="Input 3 2 15" xfId="7821" xr:uid="{7BBB7750-DB58-42BF-96B2-B3523114AE49}"/>
    <cellStyle name="Input 3 2 15 2" xfId="14292" xr:uid="{A15ED995-D8ED-4F3B-B476-C419455D7BAD}"/>
    <cellStyle name="Input 3 2 16" xfId="8002" xr:uid="{948B00FE-B2F0-44C4-B8B1-397185B615E8}"/>
    <cellStyle name="Input 3 2 16 2" xfId="14473" xr:uid="{36BA8669-5128-43CF-BC05-D6A4E2F309CD}"/>
    <cellStyle name="Input 3 2 17" xfId="8848" xr:uid="{9DA0ABDA-8E0B-450D-BACB-165759C5FEF8}"/>
    <cellStyle name="Input 3 2 18" xfId="8882" xr:uid="{20783969-BC25-4AF7-9E33-F8B70A5A4E5F}"/>
    <cellStyle name="Input 3 2 19" xfId="8792" xr:uid="{C00BC822-41C0-410E-BD0C-29E2A4C83E8E}"/>
    <cellStyle name="Input 3 2 2" xfId="1380" xr:uid="{00000000-0005-0000-0000-000064050000}"/>
    <cellStyle name="Input 3 2 2 2" xfId="4736" xr:uid="{9FBBECAB-3D68-4884-9CD9-7A810CB226C2}"/>
    <cellStyle name="Input 3 2 2 2 2" xfId="11216" xr:uid="{287521B6-8865-4B5D-894B-04F584365831}"/>
    <cellStyle name="Input 3 2 2 3" xfId="8883" xr:uid="{200692CE-ED38-4201-8991-46AC01A82B0E}"/>
    <cellStyle name="Input 3 2 2 4" xfId="10276" xr:uid="{95136634-9CE2-44E9-869C-1A3093A46C00}"/>
    <cellStyle name="Input 3 2 20" xfId="8931" xr:uid="{2E76C60A-A72E-4EED-9B74-FEC130E59910}"/>
    <cellStyle name="Input 3 2 21" xfId="9711" xr:uid="{9B6C28B7-7458-46A1-8992-9FC905F60426}"/>
    <cellStyle name="Input 3 2 22" xfId="8915" xr:uid="{A39C9E36-5672-49E2-B741-7CA5A761AF6E}"/>
    <cellStyle name="Input 3 2 23" xfId="15046" xr:uid="{542920B1-FAA7-417A-8457-86F91F0F396B}"/>
    <cellStyle name="Input 3 2 24" xfId="15509" xr:uid="{9B734BE9-F3E2-46F9-9DF5-F4A60A53E61B}"/>
    <cellStyle name="Input 3 2 25" xfId="15556" xr:uid="{33360D7E-DD3B-46F0-8AE9-3D89E5279BB4}"/>
    <cellStyle name="Input 3 2 3" xfId="4735" xr:uid="{A85BF8D9-ECF3-4962-BD47-E5F1409210CB}"/>
    <cellStyle name="Input 3 2 3 2" xfId="11215" xr:uid="{CD12E494-D2CB-48F9-A09E-D91A0EF8E301}"/>
    <cellStyle name="Input 3 2 4" xfId="5303" xr:uid="{60925A8F-59F6-43A1-8341-86675D86D0FC}"/>
    <cellStyle name="Input 3 2 4 2" xfId="11774" xr:uid="{41DF249B-231F-4717-9F5B-1B2CDFD9F216}"/>
    <cellStyle name="Input 3 2 5" xfId="5185" xr:uid="{46DBFBBC-3046-429A-89CC-16CC8AC545AE}"/>
    <cellStyle name="Input 3 2 5 2" xfId="11656" xr:uid="{83CFECE6-C39A-4D8D-9855-E236096B58DB}"/>
    <cellStyle name="Input 3 2 6" xfId="5210" xr:uid="{2D8F87E9-2D74-4821-97FD-257C4AD2B03D}"/>
    <cellStyle name="Input 3 2 6 2" xfId="11681" xr:uid="{82FA2261-C4F7-4629-AD4D-0ECD5C82B585}"/>
    <cellStyle name="Input 3 2 7" xfId="6200" xr:uid="{79A5FA2E-9077-4026-BA20-87C86E6121C2}"/>
    <cellStyle name="Input 3 2 7 2" xfId="12671" xr:uid="{AC4A863D-9586-4B05-9BE7-AAF3995BE0B7}"/>
    <cellStyle name="Input 3 2 8" xfId="6178" xr:uid="{87EC7137-959C-402D-AAE9-8817DF0A59A2}"/>
    <cellStyle name="Input 3 2 8 2" xfId="12649" xr:uid="{AA600911-7511-4EFC-A5A3-4B1090D30097}"/>
    <cellStyle name="Input 3 2 9" xfId="6154" xr:uid="{3006FFBD-4F47-41B4-962B-0C3471B6F91C}"/>
    <cellStyle name="Input 3 2 9 2" xfId="12625" xr:uid="{46B2E609-F9E8-47FA-A419-A0F2988F8331}"/>
    <cellStyle name="Input 3 20" xfId="8793" xr:uid="{0FC9146F-6352-4EBD-AD1C-022BB78B48B0}"/>
    <cellStyle name="Input 3 21" xfId="8930" xr:uid="{8BC3EA56-AC5E-4B48-822A-7D219F084223}"/>
    <cellStyle name="Input 3 22" xfId="8780" xr:uid="{376A0D86-24FD-4ED9-91CA-035AE0FE41E7}"/>
    <cellStyle name="Input 3 23" xfId="8914" xr:uid="{9B439DC8-D84F-4A1A-9556-697A8BC2C6E1}"/>
    <cellStyle name="Input 3 24" xfId="15045" xr:uid="{FA09B341-5852-425D-8749-ED69CFC68AE6}"/>
    <cellStyle name="Input 3 25" xfId="15510" xr:uid="{99E2F278-D124-42A7-91AA-B88B39AC13B6}"/>
    <cellStyle name="Input 3 26" xfId="15555" xr:uid="{56D91AEB-2ABD-47AD-8C80-10112810E7E7}"/>
    <cellStyle name="Input 3 3" xfId="1381" xr:uid="{00000000-0005-0000-0000-000065050000}"/>
    <cellStyle name="Input 3 3 2" xfId="4737" xr:uid="{38624B54-7850-49F8-B7AD-D43537724AAA}"/>
    <cellStyle name="Input 3 3 2 2" xfId="11217" xr:uid="{D6C108B5-5183-4EF8-9F75-4006CD6865F0}"/>
    <cellStyle name="Input 3 3 3" xfId="9137" xr:uid="{D2910B09-FA94-4A89-A89A-EB150BB16A3D}"/>
    <cellStyle name="Input 3 3 4" xfId="10277" xr:uid="{C5D8DFD3-AE52-4309-B6B6-6DECA88A67B9}"/>
    <cellStyle name="Input 3 4" xfId="4734" xr:uid="{DE0B8C97-EECF-4ABA-A34C-B96BCBBD6158}"/>
    <cellStyle name="Input 3 4 2" xfId="11214" xr:uid="{40EB8E01-A484-4691-BF53-67349D6B4F58}"/>
    <cellStyle name="Input 3 5" xfId="5302" xr:uid="{EA419FFC-9546-4FC6-AFCD-D91B6583BC4E}"/>
    <cellStyle name="Input 3 5 2" xfId="11773" xr:uid="{01ECF129-F438-4444-827C-ABA5B5CE781B}"/>
    <cellStyle name="Input 3 6" xfId="5261" xr:uid="{CFB27549-9792-4BC4-9F3B-3D60D6F0976D}"/>
    <cellStyle name="Input 3 6 2" xfId="11732" xr:uid="{DDDDA7B9-14B4-47D6-86A3-9F51F4C758AE}"/>
    <cellStyle name="Input 3 7" xfId="5211" xr:uid="{AE7E9CF7-0B60-41FF-B411-6C22E1DA18FA}"/>
    <cellStyle name="Input 3 7 2" xfId="11682" xr:uid="{17EF1C1D-5437-405F-B0E5-D0C9093076BC}"/>
    <cellStyle name="Input 3 8" xfId="5904" xr:uid="{ABFCB277-D57D-4CD8-AD63-ACE5814437BA}"/>
    <cellStyle name="Input 3 8 2" xfId="12375" xr:uid="{5FDB1FB9-32FA-4F35-8EF3-CDEFE9783A77}"/>
    <cellStyle name="Input 3 9" xfId="6177" xr:uid="{7A46C80D-F8E4-43DA-8284-67B1CFCEA37B}"/>
    <cellStyle name="Input 3 9 2" xfId="12648" xr:uid="{829DCAF5-2D67-4407-B634-0B775185FC4F}"/>
    <cellStyle name="Input 30" xfId="5452" xr:uid="{9BE85927-DEA1-4DA1-A820-B20845DBF532}"/>
    <cellStyle name="Input 30 2" xfId="11923" xr:uid="{399803B6-AFD7-426D-AA79-A38F70F09D65}"/>
    <cellStyle name="Input 31" xfId="5890" xr:uid="{AE31D277-797D-46EA-A942-9510FB9FCDE0}"/>
    <cellStyle name="Input 31 2" xfId="12361" xr:uid="{C8B5D3E9-CFEA-4FA2-B0A8-A10C48EB1E5A}"/>
    <cellStyle name="Input 32" xfId="5902" xr:uid="{C3ADA1E9-DD7C-443A-AF03-C561F029C2DB}"/>
    <cellStyle name="Input 32 2" xfId="12373" xr:uid="{C9206CB1-E2D0-4745-A5D7-018ECC6AF2B9}"/>
    <cellStyle name="Input 33" xfId="6448" xr:uid="{38478BAF-BDED-4D10-9649-9DDFD28B9103}"/>
    <cellStyle name="Input 33 2" xfId="12919" xr:uid="{A13DC7B8-CCBD-4AB0-9998-09B887CDB833}"/>
    <cellStyle name="Input 34" xfId="6487" xr:uid="{7EB4B566-475A-4AFD-AE80-AA368F54BD6F}"/>
    <cellStyle name="Input 34 2" xfId="12958" xr:uid="{E6999DDE-B0C8-4647-9B7E-95988E6F6022}"/>
    <cellStyle name="Input 35" xfId="6608" xr:uid="{8A92466B-C632-4F25-88F2-3778B9E15E51}"/>
    <cellStyle name="Input 35 2" xfId="13079" xr:uid="{AAB4B395-05C7-488E-9F90-AA869840C2FD}"/>
    <cellStyle name="Input 36" xfId="6616" xr:uid="{420359EC-A397-4960-8E9F-CFC60C5A112E}"/>
    <cellStyle name="Input 36 2" xfId="13087" xr:uid="{9DF4A9A9-4729-4CE2-B285-F83B61FED6DD}"/>
    <cellStyle name="Input 37" xfId="6581" xr:uid="{38EF867F-BB00-4363-A25C-06B24568877D}"/>
    <cellStyle name="Input 37 2" xfId="13052" xr:uid="{97A9C857-9D52-4406-803B-756799E7459C}"/>
    <cellStyle name="Input 38" xfId="6623" xr:uid="{86BBFF48-AF6B-4891-BB4E-EFF12CA1EAD3}"/>
    <cellStyle name="Input 38 2" xfId="13094" xr:uid="{80CD130D-98BB-4077-9652-840F7A2EBC1C}"/>
    <cellStyle name="Input 39" xfId="6629" xr:uid="{07D347D7-494D-4751-BBF4-73A1249FC6F9}"/>
    <cellStyle name="Input 39 2" xfId="13100" xr:uid="{21AB4F22-FBED-451B-980E-F6935907CBA1}"/>
    <cellStyle name="Input 4" xfId="1382" xr:uid="{00000000-0005-0000-0000-000066050000}"/>
    <cellStyle name="Input 4 10" xfId="6155" xr:uid="{6823DDAD-6218-435B-9654-DE902A086022}"/>
    <cellStyle name="Input 4 10 2" xfId="12626" xr:uid="{C116B416-BD96-442E-9B4D-E83908109E4D}"/>
    <cellStyle name="Input 4 11" xfId="6732" xr:uid="{6AF1E036-3896-44BF-A912-CA58E4ADF365}"/>
    <cellStyle name="Input 4 11 2" xfId="13203" xr:uid="{C783F928-4EBC-420D-83A0-DF5A6DED2C8F}"/>
    <cellStyle name="Input 4 12" xfId="6651" xr:uid="{453A128A-A10A-45FD-87A3-CB53721EBC84}"/>
    <cellStyle name="Input 4 12 2" xfId="13122" xr:uid="{5B8FDCFD-584D-4F9A-B7E0-E440E01100BE}"/>
    <cellStyle name="Input 4 13" xfId="7597" xr:uid="{4F3CBCAB-AD13-4F82-89D3-F31682436A8D}"/>
    <cellStyle name="Input 4 13 2" xfId="14068" xr:uid="{8C8A17E9-D29A-48B2-96F2-691067573FB6}"/>
    <cellStyle name="Input 4 14" xfId="7680" xr:uid="{D5CBC7DD-7BBA-4F63-808A-7F6E7C31379F}"/>
    <cellStyle name="Input 4 14 2" xfId="14151" xr:uid="{67083114-9464-4C50-A88E-4B3C987A0F68}"/>
    <cellStyle name="Input 4 15" xfId="7585" xr:uid="{931FC8EF-6D49-404D-BD10-2540C5403EA3}"/>
    <cellStyle name="Input 4 15 2" xfId="14056" xr:uid="{2031EE8F-5577-473A-99B6-FC5B99B355F0}"/>
    <cellStyle name="Input 4 16" xfId="7689" xr:uid="{F1D5E301-686C-47A0-AF2D-16B462D52610}"/>
    <cellStyle name="Input 4 16 2" xfId="14160" xr:uid="{6D5CE391-3049-4B17-A4A2-B9EA360BB692}"/>
    <cellStyle name="Input 4 17" xfId="7575" xr:uid="{8C033DF5-98ED-41D7-A3FA-FE3D6DED6F23}"/>
    <cellStyle name="Input 4 17 2" xfId="14046" xr:uid="{A8FA34E9-4D28-4855-AE68-2EF1F7BCD81E}"/>
    <cellStyle name="Input 4 18" xfId="8534" xr:uid="{A1ED451C-7022-4C20-912B-C0A38387B6C0}"/>
    <cellStyle name="Input 4 19" xfId="8884" xr:uid="{6B95FE3B-1E82-48B7-8945-8332122B5521}"/>
    <cellStyle name="Input 4 2" xfId="1383" xr:uid="{00000000-0005-0000-0000-000067050000}"/>
    <cellStyle name="Input 4 2 10" xfId="6628" xr:uid="{6050D561-F576-4FD8-B749-98275887374E}"/>
    <cellStyle name="Input 4 2 10 2" xfId="13099" xr:uid="{83A55C4C-1BB8-44B4-9C56-0C05275C7E53}"/>
    <cellStyle name="Input 4 2 11" xfId="6706" xr:uid="{ADF85E71-313A-4A29-9F9C-30A9A60191DD}"/>
    <cellStyle name="Input 4 2 11 2" xfId="13177" xr:uid="{48CF850F-979D-433C-9C63-EF23E1197C5F}"/>
    <cellStyle name="Input 4 2 12" xfId="7596" xr:uid="{155F2839-5770-4043-8779-726917B44825}"/>
    <cellStyle name="Input 4 2 12 2" xfId="14067" xr:uid="{A0CF1C65-4938-465D-AF01-8525A0476B31}"/>
    <cellStyle name="Input 4 2 13" xfId="7681" xr:uid="{4609DEA8-19C3-4758-97C1-B5FC34A1BB86}"/>
    <cellStyle name="Input 4 2 13 2" xfId="14152" xr:uid="{E518AF4C-1302-4ED4-99D5-649BB7F27BAD}"/>
    <cellStyle name="Input 4 2 14" xfId="7584" xr:uid="{9162DEF6-E229-47C2-AA3B-59E7C0CEF416}"/>
    <cellStyle name="Input 4 2 14 2" xfId="14055" xr:uid="{37B8BF89-7DA7-4253-A776-779C57874406}"/>
    <cellStyle name="Input 4 2 15" xfId="7690" xr:uid="{78C5F54B-48BF-4AA0-9058-27AB927806BA}"/>
    <cellStyle name="Input 4 2 15 2" xfId="14161" xr:uid="{30489CFD-1B67-4740-B229-A9F35E2F82F9}"/>
    <cellStyle name="Input 4 2 16" xfId="7574" xr:uid="{6DC3BB49-8D44-4AFF-8FCD-6E550B9C2086}"/>
    <cellStyle name="Input 4 2 16 2" xfId="14045" xr:uid="{32AE12C1-1B59-45D6-9D16-2DE0B7E4540E}"/>
    <cellStyle name="Input 4 2 17" xfId="8849" xr:uid="{A0F1B58E-0A7C-49B8-BA22-0D7A2ECB273B}"/>
    <cellStyle name="Input 4 2 18" xfId="8885" xr:uid="{1A22D3E4-106C-4ED8-AECA-F766D95BE34F}"/>
    <cellStyle name="Input 4 2 19" xfId="8790" xr:uid="{39B2BC03-12BF-4F13-9C2D-199914BC3C73}"/>
    <cellStyle name="Input 4 2 2" xfId="1384" xr:uid="{00000000-0005-0000-0000-000068050000}"/>
    <cellStyle name="Input 4 2 2 2" xfId="4740" xr:uid="{8AC8F0DF-FF29-4F94-AAC7-EFC0D3BFBA70}"/>
    <cellStyle name="Input 4 2 2 2 2" xfId="11220" xr:uid="{91C22747-2D59-4767-9503-E8AF0C272D49}"/>
    <cellStyle name="Input 4 2 2 3" xfId="8886" xr:uid="{87688775-CD9A-4FBF-A8FB-C50F9F576DDB}"/>
    <cellStyle name="Input 4 2 2 4" xfId="10278" xr:uid="{BE7D329B-4C2D-4A4F-A0E2-DC632CF35333}"/>
    <cellStyle name="Input 4 2 20" xfId="8932" xr:uid="{E288F4E3-6180-4E07-83F2-98D30588DE77}"/>
    <cellStyle name="Input 4 2 21" xfId="8778" xr:uid="{6EE95503-CBFA-41FB-808A-E53B7BF4BCA1}"/>
    <cellStyle name="Input 4 2 22" xfId="8937" xr:uid="{A2EFC037-FA1A-4FAA-9739-3CC92FB5B961}"/>
    <cellStyle name="Input 4 2 23" xfId="15048" xr:uid="{AD4554AC-9DD4-43A6-939C-A7BBD18E7C9F}"/>
    <cellStyle name="Input 4 2 24" xfId="15507" xr:uid="{A48FB604-4BA2-4B7B-9AC5-CA50079530AE}"/>
    <cellStyle name="Input 4 2 25" xfId="15558" xr:uid="{E0E0DEF3-AE6C-4099-B99C-36E104C24AA9}"/>
    <cellStyle name="Input 4 2 3" xfId="4739" xr:uid="{3CA9129D-4B9B-4488-851A-A4856E03AB88}"/>
    <cellStyle name="Input 4 2 3 2" xfId="11219" xr:uid="{EFD6DBBB-FB1C-4EF2-8052-9F35293FB616}"/>
    <cellStyle name="Input 4 2 4" xfId="5304" xr:uid="{ECD5532E-0737-4FFC-ABFB-E779A432B8D6}"/>
    <cellStyle name="Input 4 2 4 2" xfId="11775" xr:uid="{F281E7EF-F4B8-4FD3-98C6-19F718C62DA4}"/>
    <cellStyle name="Input 4 2 5" xfId="5263" xr:uid="{A4FA5C51-FA18-4D0A-B595-0D32279869A4}"/>
    <cellStyle name="Input 4 2 5 2" xfId="11734" xr:uid="{2643728D-22C9-449C-A7FA-949A8632B8E6}"/>
    <cellStyle name="Input 4 2 6" xfId="5208" xr:uid="{D4EA4A34-2796-40FA-9300-42EDE7CC0D11}"/>
    <cellStyle name="Input 4 2 6 2" xfId="11679" xr:uid="{1ED1D4A3-E4A7-4D20-8B76-2EEC8838185A}"/>
    <cellStyle name="Input 4 2 7" xfId="6202" xr:uid="{A67176F2-367F-4012-B3D2-9B041A67FFBA}"/>
    <cellStyle name="Input 4 2 7 2" xfId="12673" xr:uid="{9536230E-0657-4FD7-806C-E39450898FF5}"/>
    <cellStyle name="Input 4 2 8" xfId="6180" xr:uid="{219B615A-0519-4F62-885E-A21F7A72F002}"/>
    <cellStyle name="Input 4 2 8 2" xfId="12651" xr:uid="{DA1C01E6-4FE7-4664-86B3-44239A1FBDA9}"/>
    <cellStyle name="Input 4 2 9" xfId="6156" xr:uid="{291E0A93-94CB-41DE-8DAA-73851526535F}"/>
    <cellStyle name="Input 4 2 9 2" xfId="12627" xr:uid="{A616F349-44F3-4264-820D-1B6B657521D6}"/>
    <cellStyle name="Input 4 20" xfId="8791" xr:uid="{133FFD39-5C6B-4399-A91C-12E42587E41C}"/>
    <cellStyle name="Input 4 21" xfId="9170" xr:uid="{A403C353-8A5C-41BA-8B6B-349A4CBEE8D6}"/>
    <cellStyle name="Input 4 22" xfId="8779" xr:uid="{859694D9-D64D-4993-8FBF-442DA39ED982}"/>
    <cellStyle name="Input 4 23" xfId="9169" xr:uid="{7412ADA2-919C-4728-AFAD-98E3F7905C93}"/>
    <cellStyle name="Input 4 24" xfId="15047" xr:uid="{E1DC8D3D-4F96-4611-B1E0-63222417E4C2}"/>
    <cellStyle name="Input 4 25" xfId="15508" xr:uid="{6C0049E5-9D94-4491-A949-06E37FE8595D}"/>
    <cellStyle name="Input 4 26" xfId="15557" xr:uid="{DED349B3-ED52-4D36-9C62-0DBF6033BF93}"/>
    <cellStyle name="Input 4 3" xfId="1385" xr:uid="{00000000-0005-0000-0000-000069050000}"/>
    <cellStyle name="Input 4 3 2" xfId="4741" xr:uid="{A4DD0878-1012-4D8B-965A-1530414166F7}"/>
    <cellStyle name="Input 4 3 2 2" xfId="11221" xr:uid="{2BC7FC20-91A5-4A2F-80B5-8EA53E7991B8}"/>
    <cellStyle name="Input 4 3 3" xfId="8536" xr:uid="{251CB509-1E86-4B4F-BAB7-20ABA370D00E}"/>
    <cellStyle name="Input 4 3 4" xfId="10279" xr:uid="{1A9E74DF-3DF1-4CF1-977B-A603CB26999C}"/>
    <cellStyle name="Input 4 4" xfId="4738" xr:uid="{FB98EF04-C977-46AF-B0B8-649AB4128EFA}"/>
    <cellStyle name="Input 4 4 2" xfId="11218" xr:uid="{17208929-16DA-409E-AB8B-A18B6E48EA5E}"/>
    <cellStyle name="Input 4 5" xfId="5165" xr:uid="{E7B299EC-3A0C-4D07-BCC9-E9F4CBDCF046}"/>
    <cellStyle name="Input 4 5 2" xfId="11636" xr:uid="{416AE411-4122-464F-B24A-3D0E5164FD18}"/>
    <cellStyle name="Input 4 6" xfId="5262" xr:uid="{5BE5791E-DAD8-4095-ACDA-1276F9F263B9}"/>
    <cellStyle name="Input 4 6 2" xfId="11733" xr:uid="{D243801C-ADB2-4AE6-A1F7-A9206601A1F3}"/>
    <cellStyle name="Input 4 7" xfId="5209" xr:uid="{95742141-4B79-4383-A7EA-BE1767EA0EFC}"/>
    <cellStyle name="Input 4 7 2" xfId="11680" xr:uid="{597B110C-3DC8-4759-A6AF-507B0A2DC26B}"/>
    <cellStyle name="Input 4 8" xfId="6201" xr:uid="{BFB9F299-1AA8-4F0D-ADAB-5E02F0B60049}"/>
    <cellStyle name="Input 4 8 2" xfId="12672" xr:uid="{88E90A72-DA46-4F75-A5C2-8C234AAA466F}"/>
    <cellStyle name="Input 4 9" xfId="6179" xr:uid="{222A1176-DD18-421A-9E11-50E7B8F0984B}"/>
    <cellStyle name="Input 4 9 2" xfId="12650" xr:uid="{D6898BA5-E07C-4A39-BF93-2BD9ABA01C41}"/>
    <cellStyle name="Input 40" xfId="7091" xr:uid="{A482D444-C695-470B-9E6C-F3E7AF628E1C}"/>
    <cellStyle name="Input 40 2" xfId="13562" xr:uid="{3FA94BD9-97C2-4CD3-96AB-ECB8774E8E95}"/>
    <cellStyle name="Input 41" xfId="7114" xr:uid="{32F81123-F179-4F40-B076-D48E05ACF56E}"/>
    <cellStyle name="Input 41 2" xfId="13585" xr:uid="{D04DFF02-1013-4A3A-A96B-6C9CD76F4F0D}"/>
    <cellStyle name="Input 42" xfId="7063" xr:uid="{32AB9188-A4D8-4712-9CDF-CFF6BA3C0E40}"/>
    <cellStyle name="Input 42 2" xfId="13534" xr:uid="{1E7E9DE5-561D-4CAB-A959-D4EF652B1675}"/>
    <cellStyle name="Input 43" xfId="7152" xr:uid="{5058DB05-47C1-4A6C-8A59-F3BDDC245338}"/>
    <cellStyle name="Input 43 2" xfId="13623" xr:uid="{FDD747C7-D6E2-4037-A583-CE8BDB584746}"/>
    <cellStyle name="Input 44" xfId="6879" xr:uid="{2A7415A7-7288-4544-9E5C-0B59DB5A9EB7}"/>
    <cellStyle name="Input 44 2" xfId="13350" xr:uid="{E29A95EC-9EEF-4CB9-961E-87ABFDD49B20}"/>
    <cellStyle name="Input 45" xfId="7295" xr:uid="{5BBF4B8F-C8DB-4728-BB38-3503BB0FFF92}"/>
    <cellStyle name="Input 45 2" xfId="13766" xr:uid="{8DB342C6-AD99-42D1-BA9D-9AD3D38F6DEB}"/>
    <cellStyle name="Input 46" xfId="7328" xr:uid="{0D38BAF3-D545-45D3-AC9C-038D3790EF4F}"/>
    <cellStyle name="Input 46 2" xfId="13799" xr:uid="{C1FF1DAD-3A47-4DD2-8E7E-0AB12A6BCBC1}"/>
    <cellStyle name="Input 47" xfId="7793" xr:uid="{0FC799C9-D1A9-46F8-88F0-F85C2051C19A}"/>
    <cellStyle name="Input 47 2" xfId="14264" xr:uid="{69B36352-1340-476F-8EE2-EE4D1CC5C185}"/>
    <cellStyle name="Input 48" xfId="7822" xr:uid="{171B954B-A20E-41DC-AD61-C9F434A771B5}"/>
    <cellStyle name="Input 48 2" xfId="14293" xr:uid="{1A9CE328-5D65-4017-A915-3EBCA16DA2E7}"/>
    <cellStyle name="Input 49" xfId="8003" xr:uid="{1417894F-11D7-4F42-9876-A813CD7A3701}"/>
    <cellStyle name="Input 49 2" xfId="14474" xr:uid="{09CE426D-5B22-491F-B32B-B69D8A6FA24F}"/>
    <cellStyle name="Input 5" xfId="1386" xr:uid="{00000000-0005-0000-0000-00006A050000}"/>
    <cellStyle name="Input 5 10" xfId="6733" xr:uid="{56F522A7-ED5C-47F6-B9C7-FDA8479C250A}"/>
    <cellStyle name="Input 5 10 2" xfId="13204" xr:uid="{23CA0BAC-85CE-4B04-A4E3-F0E56388AF74}"/>
    <cellStyle name="Input 5 11" xfId="6707" xr:uid="{79F22A28-102C-4083-A707-E49313EE3F3A}"/>
    <cellStyle name="Input 5 11 2" xfId="13178" xr:uid="{0BBCEA35-7AC1-4F87-A605-29949213CD18}"/>
    <cellStyle name="Input 5 12" xfId="7595" xr:uid="{454EFAFE-1A46-4360-81F9-2B5990495AAF}"/>
    <cellStyle name="Input 5 12 2" xfId="14066" xr:uid="{03DFF141-58CA-4496-B3AC-669B709682F2}"/>
    <cellStyle name="Input 5 13" xfId="7682" xr:uid="{A3D8479D-00C3-4041-B9CF-F3184297BA92}"/>
    <cellStyle name="Input 5 13 2" xfId="14153" xr:uid="{F82EBDD4-DEB1-4B41-9800-A796BC205A5F}"/>
    <cellStyle name="Input 5 14" xfId="7583" xr:uid="{F73DC4E6-5EB2-429D-AD7E-9164563E2DE5}"/>
    <cellStyle name="Input 5 14 2" xfId="14054" xr:uid="{D5A6DA32-B0C2-4066-837B-DE5791907EC7}"/>
    <cellStyle name="Input 5 15" xfId="7347" xr:uid="{0402E72B-D198-48F0-BD5F-CBABBE16A86D}"/>
    <cellStyle name="Input 5 15 2" xfId="13818" xr:uid="{7BE09ECF-0EFD-4431-A455-05DB1FFACCED}"/>
    <cellStyle name="Input 5 16" xfId="7573" xr:uid="{1BC91A22-AC33-4496-9C45-8CC59A506E77}"/>
    <cellStyle name="Input 5 16 2" xfId="14044" xr:uid="{B45D558D-1B54-47E4-BB2D-80292E9FCA0D}"/>
    <cellStyle name="Input 5 17" xfId="8850" xr:uid="{9EC14073-A1E2-4A2B-8A50-EDF1BD93B42C}"/>
    <cellStyle name="Input 5 18" xfId="8887" xr:uid="{61A27870-B06A-488C-B1E3-8CEFB07300A1}"/>
    <cellStyle name="Input 5 19" xfId="8789" xr:uid="{1D7CAEF0-4D70-4E14-9FC7-34D4934B117A}"/>
    <cellStyle name="Input 5 2" xfId="1387" xr:uid="{00000000-0005-0000-0000-00006B050000}"/>
    <cellStyle name="Input 5 2 2" xfId="4743" xr:uid="{6DBFD788-F286-4664-8876-9F49687788FC}"/>
    <cellStyle name="Input 5 2 2 2" xfId="11223" xr:uid="{65ADEF05-D17E-493B-A937-408276EBA683}"/>
    <cellStyle name="Input 5 2 3" xfId="8888" xr:uid="{11169D15-7C87-4DFF-94E0-94BEAC853602}"/>
    <cellStyle name="Input 5 2 4" xfId="10280" xr:uid="{15C9ACF6-26DC-4D85-ADD4-99E23A65D489}"/>
    <cellStyle name="Input 5 20" xfId="8933" xr:uid="{B6BD5B01-1BD9-428B-8C54-440BC9EA838C}"/>
    <cellStyle name="Input 5 21" xfId="8777" xr:uid="{E700AE09-4C43-44FF-99E7-CBD9AAD2B11A}"/>
    <cellStyle name="Input 5 22" xfId="8938" xr:uid="{7BB60568-D685-4A4C-B2B1-0AF75F9A095A}"/>
    <cellStyle name="Input 5 23" xfId="15049" xr:uid="{B21C7876-AF1D-4B98-8428-4ACAADA94838}"/>
    <cellStyle name="Input 5 24" xfId="15506" xr:uid="{E886B655-3618-4E88-83C1-2DC47698AE0D}"/>
    <cellStyle name="Input 5 25" xfId="15559" xr:uid="{87F7C472-9FC5-4DFB-AC1B-D7CD5FA6933B}"/>
    <cellStyle name="Input 5 3" xfId="4742" xr:uid="{7FF3A1A3-53F1-4138-BC6F-8290502BE8CD}"/>
    <cellStyle name="Input 5 3 2" xfId="11222" xr:uid="{3D2DBE98-3EA4-4CF5-BACD-C3B8DF1EA55E}"/>
    <cellStyle name="Input 5 4" xfId="5305" xr:uid="{35DD3B07-3C34-40EF-81FD-B77A16F7FD96}"/>
    <cellStyle name="Input 5 4 2" xfId="11776" xr:uid="{A279D4BB-B3E4-45E9-BCE4-AE564A5A4F7A}"/>
    <cellStyle name="Input 5 5" xfId="5676" xr:uid="{5687A162-AF84-4097-8B6F-DDE06E50124E}"/>
    <cellStyle name="Input 5 5 2" xfId="12147" xr:uid="{6D2BB8C8-0677-47A7-B7B5-01CD7BB0AD04}"/>
    <cellStyle name="Input 5 6" xfId="5207" xr:uid="{C1E8F80D-AE80-4B87-BA80-189D2ADAF8D7}"/>
    <cellStyle name="Input 5 6 2" xfId="11678" xr:uid="{7C86AA95-29B7-4765-977B-3C9FA7DE57EB}"/>
    <cellStyle name="Input 5 7" xfId="6203" xr:uid="{8528B8C5-A4A9-489E-82B1-28050EF8F4AD}"/>
    <cellStyle name="Input 5 7 2" xfId="12674" xr:uid="{6C970638-C6D6-407B-8491-72609C7D3A54}"/>
    <cellStyle name="Input 5 8" xfId="6181" xr:uid="{DA7DD01F-06D3-41D0-96B9-08D761220351}"/>
    <cellStyle name="Input 5 8 2" xfId="12652" xr:uid="{153D352C-5536-4A0A-873F-8F137E2C68AF}"/>
    <cellStyle name="Input 5 9" xfId="6157" xr:uid="{A20F4D10-E153-4F48-9219-76DDE38D2D25}"/>
    <cellStyle name="Input 5 9 2" xfId="12628" xr:uid="{3C7867BC-B8EE-470C-895E-3C04A8A79267}"/>
    <cellStyle name="Input 50" xfId="8180" xr:uid="{611ABB68-4E89-431B-BC43-3071D798490B}"/>
    <cellStyle name="Input 50 2" xfId="14651" xr:uid="{99E3BCDE-AAAA-41B7-A23A-ECAD06C2E358}"/>
    <cellStyle name="Input 51" xfId="8344" xr:uid="{3BA3C241-AB5F-4FA6-80F5-36497F66F78F}"/>
    <cellStyle name="Input 51 2" xfId="14815" xr:uid="{884B7F0C-9296-4A43-996C-4B82CCC7F506}"/>
    <cellStyle name="Input 52" xfId="8503" xr:uid="{B6C8E2A2-274D-41B7-961A-ED481AC51DB2}"/>
    <cellStyle name="Input 52 2" xfId="14974" xr:uid="{7530DB88-48F0-432A-812F-E24295602A8A}"/>
    <cellStyle name="Input 53" xfId="8521" xr:uid="{0CC1EF75-6626-4D86-AF84-AAF5D3B92872}"/>
    <cellStyle name="Input 53 2" xfId="14992" xr:uid="{A2C4A5F8-023E-490D-A7D4-A73C945FDB22}"/>
    <cellStyle name="Input 54" xfId="8537" xr:uid="{538C7D4C-98CF-4AEC-9F96-7A3F6BD6A907}"/>
    <cellStyle name="Input 55" xfId="9234" xr:uid="{926234C5-4AB1-4C31-AD1F-7186F30AD283}"/>
    <cellStyle name="Input 56" xfId="9151" xr:uid="{44917121-11EA-42D8-A2D6-2870E8F22D09}"/>
    <cellStyle name="Input 57" xfId="8832" xr:uid="{25C0AE42-BC1B-47A2-B778-B5BB2CCC407F}"/>
    <cellStyle name="Input 58" xfId="9712" xr:uid="{57057CC2-2F74-4AA0-A69E-CF616DC4227A}"/>
    <cellStyle name="Input 59" xfId="9259" xr:uid="{6ABB502E-A0F2-46B7-A98F-9CEC4229F494}"/>
    <cellStyle name="Input 6" xfId="1388" xr:uid="{00000000-0005-0000-0000-00006C050000}"/>
    <cellStyle name="Input 6 10" xfId="6734" xr:uid="{C64E8753-1634-436D-866D-CED1BAF3668D}"/>
    <cellStyle name="Input 6 10 2" xfId="13205" xr:uid="{B59ED504-DD78-46CC-92C4-A8B29FA7B4CC}"/>
    <cellStyle name="Input 6 11" xfId="7100" xr:uid="{AFEC5C71-6707-4715-8CD9-67933A04DD0D}"/>
    <cellStyle name="Input 6 11 2" xfId="13571" xr:uid="{62D722A2-1614-444D-9C03-4C182BBAD6A8}"/>
    <cellStyle name="Input 6 12" xfId="7594" xr:uid="{5A0C9464-9E62-444A-B91D-4710C448C13F}"/>
    <cellStyle name="Input 6 12 2" xfId="14065" xr:uid="{B8B75B1E-565F-4A7C-AD0A-290462AACEFA}"/>
    <cellStyle name="Input 6 13" xfId="7683" xr:uid="{4A570759-4AAB-4953-8DCC-14B3F2F1C52D}"/>
    <cellStyle name="Input 6 13 2" xfId="14154" xr:uid="{ED7AB6C9-D871-4A39-84ED-A841AB74ABF0}"/>
    <cellStyle name="Input 6 14" xfId="7582" xr:uid="{4B3B1C70-CBC2-4DED-A4D0-D311C9C265BB}"/>
    <cellStyle name="Input 6 14 2" xfId="14053" xr:uid="{AAA166D0-F82B-4722-AA67-316D5557DECA}"/>
    <cellStyle name="Input 6 15" xfId="7691" xr:uid="{EDF263AF-CA9C-488A-B6E1-66123F64EC0A}"/>
    <cellStyle name="Input 6 15 2" xfId="14162" xr:uid="{17C6DB0D-EDAA-4106-8AAB-71297D2B12DC}"/>
    <cellStyle name="Input 6 16" xfId="7572" xr:uid="{223BADCC-47AF-4D83-B9C1-4DE216629064}"/>
    <cellStyle name="Input 6 16 2" xfId="14043" xr:uid="{D94B8D9C-BEF0-4ED6-A41E-FC6F9F7F0D4F}"/>
    <cellStyle name="Input 6 17" xfId="8851" xr:uid="{9E88CD7E-3718-4D46-BC70-9A1B0994A6C0}"/>
    <cellStyle name="Input 6 18" xfId="8889" xr:uid="{CB2E798F-DD9F-4C42-9569-8DDC05957DBE}"/>
    <cellStyle name="Input 6 19" xfId="8788" xr:uid="{06AC0624-94DE-406E-BA4E-4F41F9E9B9EE}"/>
    <cellStyle name="Input 6 2" xfId="1389" xr:uid="{00000000-0005-0000-0000-00006D050000}"/>
    <cellStyle name="Input 6 2 2" xfId="4745" xr:uid="{DABA48DF-8014-4785-A4CE-2B015BC7A6AA}"/>
    <cellStyle name="Input 6 2 2 2" xfId="11225" xr:uid="{291C790B-39B9-40CC-B3B6-BA375412BA6B}"/>
    <cellStyle name="Input 6 2 3" xfId="8890" xr:uid="{6C8324E6-F90E-4B15-8A6B-9AA7F2E932F6}"/>
    <cellStyle name="Input 6 2 4" xfId="10281" xr:uid="{4AEC34ED-8843-4E23-BAA2-2580E2227DE4}"/>
    <cellStyle name="Input 6 20" xfId="8934" xr:uid="{EB26BB85-2BDF-4AE2-B8CA-F74FA350343D}"/>
    <cellStyle name="Input 6 21" xfId="8776" xr:uid="{7371F30E-C6C3-4545-A581-EF64113CCE98}"/>
    <cellStyle name="Input 6 22" xfId="8939" xr:uid="{F463F44D-5631-493E-98A5-180BF28A0AD0}"/>
    <cellStyle name="Input 6 23" xfId="15050" xr:uid="{2E076DDD-C249-43EF-98DA-C1DDC91161F1}"/>
    <cellStyle name="Input 6 24" xfId="15505" xr:uid="{03EA8310-1448-45E4-8BEA-920523C75F03}"/>
    <cellStyle name="Input 6 25" xfId="15560" xr:uid="{829CF304-2E42-4687-98E8-B1675A6805D2}"/>
    <cellStyle name="Input 6 3" xfId="4744" xr:uid="{A36E895E-BA7B-48DD-9C30-729678992086}"/>
    <cellStyle name="Input 6 3 2" xfId="11224" xr:uid="{4A9C4835-5697-49EE-BA8A-864077653431}"/>
    <cellStyle name="Input 6 4" xfId="5306" xr:uid="{19355E99-C144-4741-8318-21DF321B1058}"/>
    <cellStyle name="Input 6 4 2" xfId="11777" xr:uid="{127627ED-3E3A-4EF6-A639-E5CCBB260B14}"/>
    <cellStyle name="Input 6 5" xfId="5264" xr:uid="{EF7B0246-2FD4-4D78-9E06-630AB98BAFB3}"/>
    <cellStyle name="Input 6 5 2" xfId="11735" xr:uid="{5E0AFD52-15EA-448E-8780-3330D526F918}"/>
    <cellStyle name="Input 6 6" xfId="5206" xr:uid="{7FDDC9F4-7D8D-4BC9-A102-22A6898E42DC}"/>
    <cellStyle name="Input 6 6 2" xfId="11677" xr:uid="{039A587A-F29E-4162-A26B-41EA9D2FD9D7}"/>
    <cellStyle name="Input 6 7" xfId="6204" xr:uid="{3CD97982-B8CE-4073-8C9C-E14C586987A3}"/>
    <cellStyle name="Input 6 7 2" xfId="12675" xr:uid="{7A198742-9A13-4C5F-B832-EA07E5C45D6E}"/>
    <cellStyle name="Input 6 8" xfId="6182" xr:uid="{7B505FF1-BA49-4BCB-9151-6966419C5C84}"/>
    <cellStyle name="Input 6 8 2" xfId="12653" xr:uid="{8A0E8576-FAB9-46C0-9512-265A8F7A1DFE}"/>
    <cellStyle name="Input 6 9" xfId="5901" xr:uid="{513EABBB-E274-4882-AFF7-FD4A25CD9C23}"/>
    <cellStyle name="Input 6 9 2" xfId="12372" xr:uid="{501AFB24-30B2-43A2-A746-7ADF7138E115}"/>
    <cellStyle name="Input 60" xfId="9918" xr:uid="{7DEE81E1-1F42-4273-82AA-59B08B8E98D2}"/>
    <cellStyle name="Input 61" xfId="10087" xr:uid="{501CD0A1-9FBD-433D-B3B5-91F354AF4693}"/>
    <cellStyle name="Input 62" xfId="10218" xr:uid="{94BCA302-4BA3-4CFA-AC3F-43AD4A25EC67}"/>
    <cellStyle name="Input 63" xfId="8722" xr:uid="{921E519A-ABC5-4245-AF50-59311C26FBC2}"/>
    <cellStyle name="Input 64" xfId="10259" xr:uid="{63506DAA-CDE8-4301-911A-DDA1574F85A0}"/>
    <cellStyle name="Input 65" xfId="10252" xr:uid="{88FFE72D-26F7-4093-B5B9-C8D03894A4E8}"/>
    <cellStyle name="Input 66" xfId="15002" xr:uid="{0FA2D6FD-C088-4CAE-9704-C3A5964E7745}"/>
    <cellStyle name="Input 67" xfId="14995" xr:uid="{6B70DAD8-A106-469B-9566-D9EF77B55547}"/>
    <cellStyle name="Input 68" xfId="15001" xr:uid="{94187318-B3E3-4426-9EC8-5F657A41BD4A}"/>
    <cellStyle name="Input 69" xfId="10895" xr:uid="{D3B0D5E7-3953-4139-968E-1CD1A23A3799}"/>
    <cellStyle name="Input 7" xfId="1390" xr:uid="{00000000-0005-0000-0000-00006E050000}"/>
    <cellStyle name="Input 7 10" xfId="6735" xr:uid="{BF298FCB-93B7-4A5C-B718-F2F06ECE9AE2}"/>
    <cellStyle name="Input 7 10 2" xfId="13206" xr:uid="{A13EC904-BDC5-471C-A13E-336E057D648C}"/>
    <cellStyle name="Input 7 11" xfId="6708" xr:uid="{C1AC590E-8739-4157-BD7B-AA9D01E6EAB9}"/>
    <cellStyle name="Input 7 11 2" xfId="13179" xr:uid="{BE8D0690-E37C-4E35-BFEA-A763A3EC0EA3}"/>
    <cellStyle name="Input 7 12" xfId="7593" xr:uid="{674AA613-83B0-4C36-AFA4-74A1391885EA}"/>
    <cellStyle name="Input 7 12 2" xfId="14064" xr:uid="{51639485-8DCC-490A-8C22-75DF0147512E}"/>
    <cellStyle name="Input 7 13" xfId="7684" xr:uid="{AD3FA982-45AF-411A-81D9-E228660E2CCB}"/>
    <cellStyle name="Input 7 13 2" xfId="14155" xr:uid="{606A2E34-0B61-41DD-91D4-DEA6838326F2}"/>
    <cellStyle name="Input 7 14" xfId="7581" xr:uid="{5E63E528-FBF5-4CE4-92CF-BD5C6791371A}"/>
    <cellStyle name="Input 7 14 2" xfId="14052" xr:uid="{1BC38C71-E0DB-4479-8F90-5FD01E3F527C}"/>
    <cellStyle name="Input 7 15" xfId="7692" xr:uid="{7C0C57CD-723E-4E98-9D0B-58F29B490716}"/>
    <cellStyle name="Input 7 15 2" xfId="14163" xr:uid="{B8E903A6-E04B-43A9-ABA6-D9203AFB2197}"/>
    <cellStyle name="Input 7 16" xfId="7571" xr:uid="{E942BA34-6900-4F81-86F5-9BE3534D5258}"/>
    <cellStyle name="Input 7 16 2" xfId="14042" xr:uid="{749703A3-26AB-412E-961A-E5D26FB01DAB}"/>
    <cellStyle name="Input 7 17" xfId="8852" xr:uid="{992B3231-2043-4788-8F15-D476ACD7B98D}"/>
    <cellStyle name="Input 7 18" xfId="8891" xr:uid="{99D4B59A-2A2D-428A-9012-C5C1EE60A27D}"/>
    <cellStyle name="Input 7 19" xfId="8787" xr:uid="{82790DF8-A510-444B-90F5-9F81E1F142DC}"/>
    <cellStyle name="Input 7 2" xfId="1391" xr:uid="{00000000-0005-0000-0000-00006F050000}"/>
    <cellStyle name="Input 7 2 2" xfId="4747" xr:uid="{3817A57E-029A-4B6F-B3E6-D66F050F0208}"/>
    <cellStyle name="Input 7 2 2 2" xfId="11227" xr:uid="{44C039B8-1198-4B28-BA84-7C829250E6F3}"/>
    <cellStyle name="Input 7 2 3" xfId="8892" xr:uid="{966B756B-4C76-49DB-A287-4236E4CABCD5}"/>
    <cellStyle name="Input 7 2 4" xfId="10282" xr:uid="{74743C22-392A-4BF7-8F05-DDED0BE560AD}"/>
    <cellStyle name="Input 7 20" xfId="9713" xr:uid="{9143FD5C-14E1-4480-A7DE-90BB5C21087A}"/>
    <cellStyle name="Input 7 21" xfId="9190" xr:uid="{D9B57D61-F209-49DB-AFB1-ACF6E50309B3}"/>
    <cellStyle name="Input 7 22" xfId="8940" xr:uid="{4F0BB0D2-088A-40DD-A9CD-D9C7FBAABE55}"/>
    <cellStyle name="Input 7 23" xfId="15051" xr:uid="{99640983-DE50-4F27-A5DB-FA81EFA939E0}"/>
    <cellStyle name="Input 7 24" xfId="15504" xr:uid="{B764F03D-BB22-485A-BCF7-0CC8189D2EF5}"/>
    <cellStyle name="Input 7 25" xfId="15561" xr:uid="{2579ACCA-DD9E-4E61-9B91-439600055400}"/>
    <cellStyle name="Input 7 3" xfId="4746" xr:uid="{124867DC-3A43-4FD3-8EC9-0060EC1AAB17}"/>
    <cellStyle name="Input 7 3 2" xfId="11226" xr:uid="{CB32AEF8-84CF-41C4-B82A-5A5DDFEDB114}"/>
    <cellStyle name="Input 7 4" xfId="5307" xr:uid="{52CC10E1-C6CD-40F8-AE1A-382255062E6B}"/>
    <cellStyle name="Input 7 4 2" xfId="11778" xr:uid="{2369E893-D6E9-4A54-BE38-C8C2848D7968}"/>
    <cellStyle name="Input 7 5" xfId="5265" xr:uid="{56361CDF-1884-4746-AD8E-77ABF5A78906}"/>
    <cellStyle name="Input 7 5 2" xfId="11736" xr:uid="{99134A90-2D5A-46A3-BECC-B2A6916E6DA7}"/>
    <cellStyle name="Input 7 6" xfId="5205" xr:uid="{A3A1282D-B63D-4213-BB74-8FA684CDD2FE}"/>
    <cellStyle name="Input 7 6 2" xfId="11676" xr:uid="{66F789AA-5B50-4F5F-BF97-9F41E368600E}"/>
    <cellStyle name="Input 7 7" xfId="6205" xr:uid="{495A990E-093F-4149-B5E1-40D94EAA5391}"/>
    <cellStyle name="Input 7 7 2" xfId="12676" xr:uid="{B976E672-96A8-4EA8-888C-79950BE1FCC3}"/>
    <cellStyle name="Input 7 8" xfId="6183" xr:uid="{29DF767E-3066-44B5-8197-03371C41B5DA}"/>
    <cellStyle name="Input 7 8 2" xfId="12654" xr:uid="{C46CC171-497C-4F7A-A27D-5569B7C619E3}"/>
    <cellStyle name="Input 7 9" xfId="6158" xr:uid="{2BA9F21B-EF7E-41E7-AB2C-0F9EF54E7962}"/>
    <cellStyle name="Input 7 9 2" xfId="12629" xr:uid="{349A0E97-B282-4CFD-8B36-CDCC8A45B565}"/>
    <cellStyle name="Input 70" xfId="15246" xr:uid="{7B6A56B8-C4E1-4900-BE36-090504A70F40}"/>
    <cellStyle name="Input 71" xfId="15009" xr:uid="{AB3E0856-49B9-4D6B-A3BC-EF648B58F0C9}"/>
    <cellStyle name="Input 72" xfId="15224" xr:uid="{B5FAE979-FFD3-4910-AFF4-C1409713BDD4}"/>
    <cellStyle name="Input 73" xfId="15614" xr:uid="{028657F5-60AC-4DEC-B4B9-5AB2DE8F6E0E}"/>
    <cellStyle name="Input 74" xfId="15621" xr:uid="{915B6E53-3875-4E95-ABEE-D645D6141A5A}"/>
    <cellStyle name="Input 75" xfId="15788" xr:uid="{889D4B28-094D-4D84-A5DA-BDF40A4025EB}"/>
    <cellStyle name="Input 8" xfId="1392" xr:uid="{00000000-0005-0000-0000-000070050000}"/>
    <cellStyle name="Input 8 10" xfId="6736" xr:uid="{75D2B1F7-E9D4-452E-82E8-E8472EF19384}"/>
    <cellStyle name="Input 8 10 2" xfId="13207" xr:uid="{86569957-FCC6-447A-8F27-F6F94032D730}"/>
    <cellStyle name="Input 8 11" xfId="6709" xr:uid="{27F400FC-4770-4DF9-BC62-D8F3EC6AC966}"/>
    <cellStyle name="Input 8 11 2" xfId="13180" xr:uid="{D94651B2-0169-45D9-B89A-F04CDB2CA8CC}"/>
    <cellStyle name="Input 8 12" xfId="7592" xr:uid="{0AB2190E-05C0-474D-B094-40FF02539BC8}"/>
    <cellStyle name="Input 8 12 2" xfId="14063" xr:uid="{EA972C85-016F-468D-A26A-F0468635FB6D}"/>
    <cellStyle name="Input 8 13" xfId="7685" xr:uid="{E16383A1-C323-45B7-9ADB-B465124C321A}"/>
    <cellStyle name="Input 8 13 2" xfId="14156" xr:uid="{135AE918-43D6-4C68-8E0D-00CB6FA32A69}"/>
    <cellStyle name="Input 8 14" xfId="7580" xr:uid="{CDC3B65D-6927-46DF-8790-F3DBAFA2C299}"/>
    <cellStyle name="Input 8 14 2" xfId="14051" xr:uid="{B51E4ADA-9D85-40B2-B7AD-0CDE81A7804B}"/>
    <cellStyle name="Input 8 15" xfId="7693" xr:uid="{860F8AAC-BF6A-4131-A1B3-B59E42881940}"/>
    <cellStyle name="Input 8 15 2" xfId="14164" xr:uid="{9F566B4B-3776-4FFC-922C-A51B348BFE1D}"/>
    <cellStyle name="Input 8 16" xfId="7570" xr:uid="{95BF2074-F7BD-4D9C-B2E2-D72F9CC0ED4D}"/>
    <cellStyle name="Input 8 16 2" xfId="14041" xr:uid="{DBB19C98-E6E0-4D86-B170-D65B32A1072D}"/>
    <cellStyle name="Input 8 17" xfId="8853" xr:uid="{41CB9428-47AA-44F6-A477-5D36E09D0767}"/>
    <cellStyle name="Input 8 18" xfId="8893" xr:uid="{006BBBEA-496C-47FE-AD7B-5BA1A75D148B}"/>
    <cellStyle name="Input 8 19" xfId="8786" xr:uid="{F9979F4E-CC1F-4CC5-A117-BDD73D334349}"/>
    <cellStyle name="Input 8 2" xfId="1393" xr:uid="{00000000-0005-0000-0000-000071050000}"/>
    <cellStyle name="Input 8 2 2" xfId="4749" xr:uid="{40ABCBB2-0818-4EE4-BA97-F82A1F891135}"/>
    <cellStyle name="Input 8 2 2 2" xfId="11229" xr:uid="{96AE6ED4-94C5-4E01-8CD9-049D77CD11B2}"/>
    <cellStyle name="Input 8 2 3" xfId="8894" xr:uid="{76505C86-C9CF-41AA-8391-B07656B87F0A}"/>
    <cellStyle name="Input 8 2 4" xfId="10283" xr:uid="{38B68A92-0EEF-416D-A0DF-59B9A99FB822}"/>
    <cellStyle name="Input 8 20" xfId="8935" xr:uid="{FE9CF461-507F-4C1E-90C2-8522BA8DD5B7}"/>
    <cellStyle name="Input 8 21" xfId="8775" xr:uid="{19673745-D0FB-436F-B9BF-050B2DA8867F}"/>
    <cellStyle name="Input 8 22" xfId="8941" xr:uid="{91D8DB91-6E6C-4343-A33D-1302E9AA23D1}"/>
    <cellStyle name="Input 8 23" xfId="15052" xr:uid="{DA36E9EE-5287-4AFB-9A3E-11C309A86187}"/>
    <cellStyle name="Input 8 24" xfId="15503" xr:uid="{E27DE995-58A3-4865-A058-44B08B5BF3FC}"/>
    <cellStyle name="Input 8 25" xfId="15562" xr:uid="{5E9BD8E5-E140-4829-B697-B7D8F63AB711}"/>
    <cellStyle name="Input 8 3" xfId="4748" xr:uid="{DE6086C1-D425-435A-B1E7-C10F765498C2}"/>
    <cellStyle name="Input 8 3 2" xfId="11228" xr:uid="{E394D5CE-6F19-4B9C-AE49-14316574E915}"/>
    <cellStyle name="Input 8 4" xfId="5308" xr:uid="{6FE4BC6A-FA5D-49B6-B023-473486A31E4C}"/>
    <cellStyle name="Input 8 4 2" xfId="11779" xr:uid="{9970061E-7E20-40CC-868B-76A78BCCBFE8}"/>
    <cellStyle name="Input 8 5" xfId="5266" xr:uid="{15B691CB-F7B7-4A67-B4B2-6CC44F802905}"/>
    <cellStyle name="Input 8 5 2" xfId="11737" xr:uid="{3921247D-93A3-48AD-98B3-10D7A86C5645}"/>
    <cellStyle name="Input 8 6" xfId="5204" xr:uid="{EEB79D07-F612-48FB-AE83-19AB98959101}"/>
    <cellStyle name="Input 8 6 2" xfId="11675" xr:uid="{EFEA12DB-DE88-44BF-A25D-70EEC88BE0E7}"/>
    <cellStyle name="Input 8 7" xfId="6206" xr:uid="{EA134C3D-360A-4A4F-A02B-3A7CD6D9060C}"/>
    <cellStyle name="Input 8 7 2" xfId="12677" xr:uid="{17FC35EC-41AD-4CCE-8C60-5E3A790DB16E}"/>
    <cellStyle name="Input 8 8" xfId="6184" xr:uid="{ACA2247D-C38F-4A4F-BD06-FC656540B215}"/>
    <cellStyle name="Input 8 8 2" xfId="12655" xr:uid="{A263D86A-53E4-49D3-9B5A-B2878826725B}"/>
    <cellStyle name="Input 8 9" xfId="6159" xr:uid="{70AC689A-0E2B-481F-A7EB-26F0497F9165}"/>
    <cellStyle name="Input 8 9 2" xfId="12630" xr:uid="{0DA73B8C-3963-4DDA-AF24-34D45662EE39}"/>
    <cellStyle name="Input 9" xfId="1394" xr:uid="{00000000-0005-0000-0000-000072050000}"/>
    <cellStyle name="Input 9 10" xfId="6737" xr:uid="{63FAA2AD-8ADF-47C2-A8A3-5D91CA1C7682}"/>
    <cellStyle name="Input 9 10 2" xfId="13208" xr:uid="{A9A0170E-AE5F-4403-ACDC-0B50887F1D77}"/>
    <cellStyle name="Input 9 11" xfId="6710" xr:uid="{C8FB9D38-2386-4731-8155-28BF868F3EEE}"/>
    <cellStyle name="Input 9 11 2" xfId="13181" xr:uid="{608D1546-9076-44D3-A502-3F290C7B1AAC}"/>
    <cellStyle name="Input 9 12" xfId="7591" xr:uid="{78307646-A6D3-443F-AF49-E78A7145E6AD}"/>
    <cellStyle name="Input 9 12 2" xfId="14062" xr:uid="{05DD1943-D151-4C1E-9AE2-78368B1BFCB6}"/>
    <cellStyle name="Input 9 13" xfId="7686" xr:uid="{3E04EF59-BE5D-434D-8485-40A4B9CDC1F8}"/>
    <cellStyle name="Input 9 13 2" xfId="14157" xr:uid="{54C97598-0621-4998-9F1C-7819D4146B86}"/>
    <cellStyle name="Input 9 14" xfId="7579" xr:uid="{B1539CAE-0F75-4186-ADA3-0438D5AAF8F6}"/>
    <cellStyle name="Input 9 14 2" xfId="14050" xr:uid="{5234E5B0-5DF0-4936-93A8-70276FA4D333}"/>
    <cellStyle name="Input 9 15" xfId="7694" xr:uid="{571453C6-7F7D-41A6-A0D8-A11CA63D952A}"/>
    <cellStyle name="Input 9 15 2" xfId="14165" xr:uid="{E3E6BC33-8DED-4AE9-8EEE-D5C96F3AF9A5}"/>
    <cellStyle name="Input 9 16" xfId="7569" xr:uid="{0D1738FF-FEF8-4DB4-810C-5F49A8B56549}"/>
    <cellStyle name="Input 9 16 2" xfId="14040" xr:uid="{3EFB22C5-4F3B-4B93-9D79-402BB18F4BD5}"/>
    <cellStyle name="Input 9 17" xfId="8854" xr:uid="{70DED527-61AD-4FFF-AF55-265ECFFE10E8}"/>
    <cellStyle name="Input 9 18" xfId="8895" xr:uid="{B95247D1-A814-4752-AEF8-6B0D33B6910D}"/>
    <cellStyle name="Input 9 19" xfId="8785" xr:uid="{B97A1436-A6B4-465F-8670-0F616AA2CE2C}"/>
    <cellStyle name="Input 9 2" xfId="1395" xr:uid="{00000000-0005-0000-0000-000073050000}"/>
    <cellStyle name="Input 9 2 2" xfId="4751" xr:uid="{E207EDF7-8B7A-4C37-9371-DA2C0BA6692E}"/>
    <cellStyle name="Input 9 2 2 2" xfId="11231" xr:uid="{2F61F7E0-13C8-47A2-81D1-9990C200F17E}"/>
    <cellStyle name="Input 9 2 3" xfId="8896" xr:uid="{3FE75A04-A2B5-4CAC-9CA8-A751FDF7E17F}"/>
    <cellStyle name="Input 9 2 4" xfId="10284" xr:uid="{0D27418E-D8E4-416F-8172-28C348005DCF}"/>
    <cellStyle name="Input 9 20" xfId="8936" xr:uid="{69453DF1-9F37-4284-B627-000771E74E37}"/>
    <cellStyle name="Input 9 21" xfId="8774" xr:uid="{98655C39-C817-480D-A497-9F056B05CA67}"/>
    <cellStyle name="Input 9 22" xfId="9258" xr:uid="{00B63C93-F621-405E-B347-589D9AFEF51C}"/>
    <cellStyle name="Input 9 23" xfId="15053" xr:uid="{C5CEF6AB-5F33-4E2A-98A6-3794656D69A6}"/>
    <cellStyle name="Input 9 24" xfId="15502" xr:uid="{C733F8DA-2960-4E08-A49D-1E7E74B37A74}"/>
    <cellStyle name="Input 9 25" xfId="15563" xr:uid="{E28562F5-2491-4B38-A9DA-C7D428B3E9A7}"/>
    <cellStyle name="Input 9 3" xfId="4750" xr:uid="{E7DD3DF0-3F9F-4DA9-89A4-87AEF00A6E36}"/>
    <cellStyle name="Input 9 3 2" xfId="11230" xr:uid="{75A4E002-DE98-4412-A783-0C9320794051}"/>
    <cellStyle name="Input 9 4" xfId="5309" xr:uid="{8EAEB9BF-7EEA-4B62-B50C-AE8C0729AD51}"/>
    <cellStyle name="Input 9 4 2" xfId="11780" xr:uid="{2FFFC99A-CA7F-4582-AC18-278C48942622}"/>
    <cellStyle name="Input 9 5" xfId="5267" xr:uid="{00FCE8A7-6147-422D-B542-E49FD84D3C14}"/>
    <cellStyle name="Input 9 5 2" xfId="11738" xr:uid="{E24EE023-436E-4A98-ACDB-2C0CE5AE228E}"/>
    <cellStyle name="Input 9 6" xfId="5203" xr:uid="{19340792-6D42-475A-B5AA-0C45EEFA9E92}"/>
    <cellStyle name="Input 9 6 2" xfId="11674" xr:uid="{C6E44086-8C56-4212-8CF4-50472DFE0F77}"/>
    <cellStyle name="Input 9 7" xfId="6207" xr:uid="{844308A4-7F80-446C-A3DF-15C55603F26F}"/>
    <cellStyle name="Input 9 7 2" xfId="12678" xr:uid="{CA6271AB-C995-417B-AA3D-8EE92A48E3AB}"/>
    <cellStyle name="Input 9 8" xfId="6185" xr:uid="{51017AF2-1997-41DB-8DB1-0B8EB85D92BF}"/>
    <cellStyle name="Input 9 8 2" xfId="12656" xr:uid="{8123C20E-6F03-4919-A3D5-46C962DCEB3E}"/>
    <cellStyle name="Input 9 9" xfId="6160" xr:uid="{59593897-2797-44C3-B8A1-FCE9A5B34804}"/>
    <cellStyle name="Input 9 9 2" xfId="12631" xr:uid="{13C72638-FA4C-4F4F-BA7F-9A6AB216E94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757" xr:uid="{ED71E6C9-AE04-4CB5-AF14-08305F868CE1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753" xr:uid="{DA0ED57A-3181-4CD6-A9F8-7E95A77A2E10}"/>
    <cellStyle name="Normal 126 2 2 2" xfId="11233" xr:uid="{1DB4014B-A9C7-49D2-BFDA-2E9FAC6BFA89}"/>
    <cellStyle name="Normal 126 2 3" xfId="8903" xr:uid="{063A958C-C556-47FA-BA87-EF032B466CA9}"/>
    <cellStyle name="Normal 126 2 4" xfId="10286" xr:uid="{265AE40E-BE2F-490E-9E09-907163FAC621}"/>
    <cellStyle name="Normal 126 2 5" xfId="3435" xr:uid="{ED6EA44D-19B4-4569-8F26-9B0BD6F606DB}"/>
    <cellStyle name="Normal 126 3" xfId="4752" xr:uid="{E87F0BEC-1EFB-4710-AE7C-C1ACE899FBAB}"/>
    <cellStyle name="Normal 126 3 2" xfId="11232" xr:uid="{709EFAAC-8A86-43D1-9347-7B9A8DC6486D}"/>
    <cellStyle name="Normal 126 4" xfId="8902" xr:uid="{C458A3F8-8ED9-40C8-B10A-33892450E980}"/>
    <cellStyle name="Normal 126 5" xfId="10285" xr:uid="{6872168C-AF2F-4DF2-AE08-2F60E90C9520}"/>
    <cellStyle name="Normal 126 6" xfId="3434" xr:uid="{18053DA4-CA6D-445D-B425-2B3AB621B5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755" xr:uid="{618ACA13-034A-484E-815D-C93841E7BC0B}"/>
    <cellStyle name="Normal 134 2 2 2" xfId="11235" xr:uid="{2C809071-DA8E-4F53-85C9-9E545229240C}"/>
    <cellStyle name="Normal 134 2 3" xfId="8904" xr:uid="{598952A0-0DC1-40A3-947E-68CC230176F8}"/>
    <cellStyle name="Normal 134 2 4" xfId="10288" xr:uid="{A5AB3D07-1145-4A13-B7FB-A02A4698EC72}"/>
    <cellStyle name="Normal 134 2 5" xfId="3437" xr:uid="{4EE5BD46-1260-447A-9364-A9E71998A6D0}"/>
    <cellStyle name="Normal 134 3" xfId="4754" xr:uid="{6852DF23-E926-4812-8360-0F3107403376}"/>
    <cellStyle name="Normal 134 3 2" xfId="11234" xr:uid="{84A38662-349F-42D7-80A4-AFCAD848DED0}"/>
    <cellStyle name="Normal 134 4" xfId="8551" xr:uid="{DC5DB4F4-2CB8-4FE2-9C7C-BFACDA1B3A09}"/>
    <cellStyle name="Normal 134 5" xfId="10287" xr:uid="{9FACB547-00D9-4B41-85A5-090DCEEF5DAE}"/>
    <cellStyle name="Normal 134 6" xfId="3436" xr:uid="{3B8D5AF9-A5AC-49AA-9857-BD339D9B23B5}"/>
    <cellStyle name="Normal 135" xfId="1536" xr:uid="{00000000-0005-0000-0000-000001060000}"/>
    <cellStyle name="Normal 135 2" xfId="4756" xr:uid="{769C2F9D-81B6-4E16-9242-27CD666C962A}"/>
    <cellStyle name="Normal 135 2 2" xfId="11236" xr:uid="{2C4F74F0-83F5-404F-8FF0-D6777DA51862}"/>
    <cellStyle name="Normal 135 3" xfId="9225" xr:uid="{5AAF930B-5D84-45A8-B578-2E7DB0D2E18E}"/>
    <cellStyle name="Normal 135 4" xfId="10289" xr:uid="{14D56ACA-85B7-4B08-862F-9A7CF7C30BF7}"/>
    <cellStyle name="Normal 135 5" xfId="3438" xr:uid="{DD4C4BBC-AF0E-4ED0-B8D2-F09AC2D1269B}"/>
    <cellStyle name="Normal 136" xfId="1537" xr:uid="{00000000-0005-0000-0000-000002060000}"/>
    <cellStyle name="Normal 136 2" xfId="4757" xr:uid="{584AA7D6-4BDE-43B4-8F33-34538EBA046D}"/>
    <cellStyle name="Normal 136 2 2" xfId="11237" xr:uid="{80AE69FB-9395-490B-9583-8746F3490920}"/>
    <cellStyle name="Normal 136 3" xfId="9191" xr:uid="{60715CCE-E4A5-41C9-91FB-8B098B5C64E2}"/>
    <cellStyle name="Normal 136 4" xfId="10290" xr:uid="{95BFB7E8-73ED-4A20-BEAA-60620A0198ED}"/>
    <cellStyle name="Normal 136 5" xfId="3439" xr:uid="{55B403AD-A9AC-4A3D-92BA-382A21D6CA8B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96" xr:uid="{5190C180-3974-4CB6-B98B-AB5EA09D90D9}"/>
    <cellStyle name="Normal 137 2 2 3" xfId="3677" xr:uid="{0AEF47A4-585B-4C00-9E72-3790B0190BB8}"/>
    <cellStyle name="Normal 137 2 3" xfId="4759" xr:uid="{D3436AF8-DEEE-4053-9BB8-984B2343AB2B}"/>
    <cellStyle name="Normal 137 2 3 2" xfId="11239" xr:uid="{A2D35843-86B2-41F6-9A4D-8E45B7E5A02B}"/>
    <cellStyle name="Normal 137 2 4" xfId="9153" xr:uid="{E6E75199-B0A0-447D-9574-11B2B0672510}"/>
    <cellStyle name="Normal 137 2 5" xfId="10292" xr:uid="{3CDCABD8-5AAE-464E-B4FB-34F0682509AE}"/>
    <cellStyle name="Normal 137 2 6" xfId="3441" xr:uid="{B861327A-22B9-4CDC-9C9C-8D111DD50461}"/>
    <cellStyle name="Normal 137 3" xfId="2670" xr:uid="{DE2FAB10-EC26-4C42-9A25-5D9F87A07F8A}"/>
    <cellStyle name="Normal 137 3 2" xfId="10494" xr:uid="{4FFCF5D6-2954-453A-9C6A-66442BFC9002}"/>
    <cellStyle name="Normal 137 3 3" xfId="3675" xr:uid="{7F467AEE-16C8-4C24-A0D6-C2C3AEC6306D}"/>
    <cellStyle name="Normal 137 4" xfId="4758" xr:uid="{53D610AD-F75E-4C99-AC48-517E28781F89}"/>
    <cellStyle name="Normal 137 4 2" xfId="11238" xr:uid="{92CF9238-309D-4F3C-88C5-5406980B0507}"/>
    <cellStyle name="Normal 137 5" xfId="9189" xr:uid="{BD04784C-DB1A-405E-856D-890749927181}"/>
    <cellStyle name="Normal 137 6" xfId="10291" xr:uid="{BAFADA9F-FFBB-4B9B-985F-C0F5D308A2BF}"/>
    <cellStyle name="Normal 137 7" xfId="3440" xr:uid="{4F257891-83FF-4C6D-BD1B-C7A0BFA8AB59}"/>
    <cellStyle name="Normal 138" xfId="9756" xr:uid="{C8BCEFCE-4B51-4CD6-8B01-81B04BBD5B5B}"/>
    <cellStyle name="Normal 139" xfId="9281" xr:uid="{E67C434A-3C34-44A3-B129-64185D2ECAC7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941" xr:uid="{F5ECDC2D-62CB-48CF-AF9D-9F9363E4A2C0}"/>
    <cellStyle name="Normal 141" xfId="10106" xr:uid="{48CE724E-F8A4-4EE7-BD32-C484A789E612}"/>
    <cellStyle name="Normal 142" xfId="10231" xr:uid="{5A3A1183-A1A8-49CE-AD5A-FECAE0F94521}"/>
    <cellStyle name="Normal 143" xfId="10082" xr:uid="{2A1EA9A7-5D58-433E-8AAA-BECCCB5C9BCE}"/>
    <cellStyle name="Normal 144" xfId="15252" xr:uid="{49A99227-2D7B-41E7-83AC-6B5BA67E78BD}"/>
    <cellStyle name="Normal 145" xfId="15242" xr:uid="{AFB67905-3F2B-4374-A1EB-09946B776931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4229" xr:uid="{DD581D4E-AFB0-4303-BB29-9921C354DCBA}"/>
    <cellStyle name="Normal 16 2 3" xfId="3442" xr:uid="{3CE81587-0BB3-44DD-8E82-A319D5C1B497}"/>
    <cellStyle name="Normal 16 3" xfId="1573" xr:uid="{00000000-0005-0000-0000-000026060000}"/>
    <cellStyle name="Normal 16 3 2" xfId="1574" xr:uid="{00000000-0005-0000-0000-000027060000}"/>
    <cellStyle name="Normal 16 3 2 2" xfId="4231" xr:uid="{B0234BA7-3709-4C50-9D38-6D7F05CDB458}"/>
    <cellStyle name="Normal 16 3 2 3" xfId="3444" xr:uid="{09A115AC-B622-4DE9-B48D-6F9DC555353A}"/>
    <cellStyle name="Normal 16 3 3" xfId="4230" xr:uid="{E1A57A5C-B3CD-47FA-8982-FA1C01AC98F6}"/>
    <cellStyle name="Normal 16 3 4" xfId="3443" xr:uid="{5E04D944-8985-4CAC-A07D-399ABD8CC545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4232" xr:uid="{7047DFCC-54C1-4614-8D07-2B6DDF10511D}"/>
    <cellStyle name="Normal 18 6" xfId="3445" xr:uid="{67DA7BD8-56D9-4CE1-ACF6-AB3175595E8E}"/>
    <cellStyle name="Normal 18_4_Pembangunan JTM Baru Penyulang CPU 5" xfId="1596" xr:uid="{00000000-0005-0000-0000-00003D060000}"/>
    <cellStyle name="Normal 19" xfId="1597" xr:uid="{00000000-0005-0000-0000-00003E060000}"/>
    <cellStyle name="Normal 19 2" xfId="4233" xr:uid="{0106D6C6-717C-4CB5-BECF-F57357F5CEEF}"/>
    <cellStyle name="Normal 19 3" xfId="3446" xr:uid="{C2BF270D-0176-465A-A590-892222A9ED6E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159" xr:uid="{5742083A-C789-48F1-BF37-C31A2244B40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4234" xr:uid="{BDF292B2-0C2F-46AC-9E4D-0B388636D072}"/>
    <cellStyle name="Normal 2 106 3" xfId="3447" xr:uid="{7C64DADC-7EE5-4EFF-B340-F23200CBCEA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4236" xr:uid="{28F8A3C0-3FC0-491B-9D8C-8D6DD008F3EA}"/>
    <cellStyle name="Normal 2 11 2 3" xfId="3449" xr:uid="{519E30ED-7598-415C-9A0B-1E24EAE5E77A}"/>
    <cellStyle name="Normal 2 11 3" xfId="1618" xr:uid="{00000000-0005-0000-0000-000053060000}"/>
    <cellStyle name="Normal 2 11 3 2" xfId="4237" xr:uid="{3743A6A7-D27E-4AED-9BC2-B2B2EA2D7335}"/>
    <cellStyle name="Normal 2 11 3 3" xfId="3450" xr:uid="{7686223B-334A-48AB-BB68-5EB15B346CA5}"/>
    <cellStyle name="Normal 2 11 4" xfId="1619" xr:uid="{00000000-0005-0000-0000-000054060000}"/>
    <cellStyle name="Normal 2 11 4 2" xfId="4238" xr:uid="{56E8D722-DF8E-497D-A150-8952C166E315}"/>
    <cellStyle name="Normal 2 11 4 3" xfId="3451" xr:uid="{44B8AB3A-490F-4234-AF09-D5AE48BC00FD}"/>
    <cellStyle name="Normal 2 11 5" xfId="4235" xr:uid="{FA301A5A-A47D-4F19-99C6-859488BA2B89}"/>
    <cellStyle name="Normal 2 11 6" xfId="3448" xr:uid="{E6A66CE9-DC6C-4C37-A1C2-EB807D7EBBF9}"/>
    <cellStyle name="Normal 2 12" xfId="1620" xr:uid="{00000000-0005-0000-0000-000055060000}"/>
    <cellStyle name="Normal 2 12 2" xfId="1621" xr:uid="{00000000-0005-0000-0000-000056060000}"/>
    <cellStyle name="Normal 2 12 2 2" xfId="4240" xr:uid="{B882432A-759E-48D2-BB44-F1B77E6C3115}"/>
    <cellStyle name="Normal 2 12 2 3" xfId="3453" xr:uid="{94E1614E-1EC5-4B52-AE14-92D0C49B11A9}"/>
    <cellStyle name="Normal 2 12 3" xfId="4239" xr:uid="{8F8F5EF2-364D-4413-BFE4-6A89CB31C5F8}"/>
    <cellStyle name="Normal 2 12 4" xfId="3452" xr:uid="{8340C7AB-9F8A-408A-9481-4CE87A49ECED}"/>
    <cellStyle name="Normal 2 12_SR DERET_ASLI" xfId="1622" xr:uid="{00000000-0005-0000-0000-000057060000}"/>
    <cellStyle name="Normal 2 13" xfId="1623" xr:uid="{00000000-0005-0000-0000-000058060000}"/>
    <cellStyle name="Normal 2 13 2" xfId="4241" xr:uid="{B4CAEE9C-F1C2-4CB5-A331-0F4005DAE513}"/>
    <cellStyle name="Normal 2 13 3" xfId="3454" xr:uid="{5519DBC0-82E0-4B0E-9F4E-BF656CCD67BC}"/>
    <cellStyle name="Normal 2 14" xfId="1624" xr:uid="{00000000-0005-0000-0000-000059060000}"/>
    <cellStyle name="Normal 2 15" xfId="1625" xr:uid="{00000000-0005-0000-0000-00005A060000}"/>
    <cellStyle name="Normal 2 15 2" xfId="4242" xr:uid="{17797297-2FC2-4438-9065-1BF84A1622C4}"/>
    <cellStyle name="Normal 2 15 3" xfId="3455" xr:uid="{51E8B565-1805-4888-9E72-3AD8299EA4CD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4243" xr:uid="{47C96FAB-BFF3-4040-9ECA-A52C5C4FAD28}"/>
    <cellStyle name="Normal 2 2 10 3" xfId="3456" xr:uid="{07AD24C3-9243-42C3-BDB7-6F8FD12492CD}"/>
    <cellStyle name="Normal 2 2 11" xfId="1636" xr:uid="{00000000-0005-0000-0000-000065060000}"/>
    <cellStyle name="Normal 2 2 11 2" xfId="4244" xr:uid="{EE306D4A-7646-4C4A-A06E-D7925348176C}"/>
    <cellStyle name="Normal 2 2 11 3" xfId="3457" xr:uid="{6B014C11-610E-44C0-8862-E9933B462625}"/>
    <cellStyle name="Normal 2 2 12" xfId="1637" xr:uid="{00000000-0005-0000-0000-000066060000}"/>
    <cellStyle name="Normal 2 2 12 2" xfId="4245" xr:uid="{9A465DE9-D70E-4C19-8A89-F8395A7C9DBF}"/>
    <cellStyle name="Normal 2 2 12 3" xfId="3458" xr:uid="{ACE879F2-7AB9-40CE-B5DF-86C507E3D750}"/>
    <cellStyle name="Normal 2 2 13" xfId="1638" xr:uid="{00000000-0005-0000-0000-000067060000}"/>
    <cellStyle name="Normal 2 2 13 2" xfId="4246" xr:uid="{413FECBE-69AC-4925-864C-12B7C7C8C1B2}"/>
    <cellStyle name="Normal 2 2 13 3" xfId="3459" xr:uid="{B910228C-E57C-43C7-A442-6FC9F1476089}"/>
    <cellStyle name="Normal 2 2 14" xfId="1639" xr:uid="{00000000-0005-0000-0000-000068060000}"/>
    <cellStyle name="Normal 2 2 14 2" xfId="4247" xr:uid="{CCB216BA-A650-4BE5-8693-7D5F8659471A}"/>
    <cellStyle name="Normal 2 2 14 3" xfId="3460" xr:uid="{62099D50-7233-46D8-9BFE-46EB4B742321}"/>
    <cellStyle name="Normal 2 2 15" xfId="1640" xr:uid="{00000000-0005-0000-0000-000069060000}"/>
    <cellStyle name="Normal 2 2 15 2" xfId="4248" xr:uid="{62CBF9E6-10CA-4BD6-BEEC-FC5C0D22E526}"/>
    <cellStyle name="Normal 2 2 15 3" xfId="3461" xr:uid="{15EE3CFB-23AF-4672-B03A-49AC54916D43}"/>
    <cellStyle name="Normal 2 2 16" xfId="1641" xr:uid="{00000000-0005-0000-0000-00006A060000}"/>
    <cellStyle name="Normal 2 2 16 2" xfId="4249" xr:uid="{5A66022A-FC40-4C39-A6D7-63AA094E14E1}"/>
    <cellStyle name="Normal 2 2 16 3" xfId="3462" xr:uid="{FAD0032A-504E-445D-B806-1FEDB17913F9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4250" xr:uid="{52E9645A-6A59-4663-AE08-4E56AF2DDD64}"/>
    <cellStyle name="Normal 2 2 4 3" xfId="3463" xr:uid="{0CA226DD-66CC-4B9B-B367-BF844A297930}"/>
    <cellStyle name="Normal 2 2 5" xfId="1674" xr:uid="{00000000-0005-0000-0000-00008B060000}"/>
    <cellStyle name="Normal 2 2 5 2" xfId="4251" xr:uid="{192CA8A5-9893-4C31-8FCC-BA93944ABBF7}"/>
    <cellStyle name="Normal 2 2 5 3" xfId="3464" xr:uid="{19E847A9-4B63-4D8F-9AFC-5317C9728C21}"/>
    <cellStyle name="Normal 2 2 6" xfId="1675" xr:uid="{00000000-0005-0000-0000-00008C060000}"/>
    <cellStyle name="Normal 2 2 6 2" xfId="4252" xr:uid="{1D986BF0-F58E-4A1D-BF0D-EF4BA139E0F3}"/>
    <cellStyle name="Normal 2 2 6 3" xfId="3465" xr:uid="{DE7166B0-BD79-45E6-B1B5-35966D00AFC3}"/>
    <cellStyle name="Normal 2 2 7" xfId="1676" xr:uid="{00000000-0005-0000-0000-00008D060000}"/>
    <cellStyle name="Normal 2 2 7 2" xfId="4253" xr:uid="{184F2AB9-2AE5-4DAB-A65F-401D38675E6D}"/>
    <cellStyle name="Normal 2 2 7 3" xfId="3466" xr:uid="{0318CCF1-53C0-4A62-BA1E-1DAEF5DEB644}"/>
    <cellStyle name="Normal 2 2 8" xfId="1677" xr:uid="{00000000-0005-0000-0000-00008E060000}"/>
    <cellStyle name="Normal 2 2 8 2" xfId="4254" xr:uid="{EC1D672D-11EE-40A1-A8BA-795EF5B33BB4}"/>
    <cellStyle name="Normal 2 2 8 3" xfId="3467" xr:uid="{B904C8FB-1795-43E3-A554-45A0FF518987}"/>
    <cellStyle name="Normal 2 2 9" xfId="1678" xr:uid="{00000000-0005-0000-0000-00008F060000}"/>
    <cellStyle name="Normal 2 2 9 2" xfId="4255" xr:uid="{C6ED49F8-F7A3-4D7B-96BD-CE994737A2EF}"/>
    <cellStyle name="Normal 2 2 9 3" xfId="3468" xr:uid="{CF1BEAF1-F941-478F-835F-F039A078C995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343" xr:uid="{6681AD55-8272-4FB4-91D1-41362B4134F1}"/>
    <cellStyle name="Normal 2 5 10 2" xfId="13814" xr:uid="{FE32A718-1DEB-48DF-8B17-49BF7CA8D030}"/>
    <cellStyle name="Normal 2 5 11" xfId="8548" xr:uid="{478D0E60-D22E-4FB4-B4E2-9B855807EDBF}"/>
    <cellStyle name="Normal 2 5 12" xfId="10293" xr:uid="{96045BDF-BE73-429F-8EE8-5F840B698B41}"/>
    <cellStyle name="Normal 2 5 13" xfId="15008" xr:uid="{EF93EB99-B571-4BDA-BD26-6AC75AE9C60B}"/>
    <cellStyle name="Normal 2 5 14" xfId="3469" xr:uid="{464C5092-F1E4-462F-BE57-7250C9E7E293}"/>
    <cellStyle name="Normal 2 5 15" xfId="15274" xr:uid="{7CA43DF5-FA87-474A-8C0C-7270E7F46A3D}"/>
    <cellStyle name="Normal 2 5 2" xfId="1752" xr:uid="{00000000-0005-0000-0000-0000D9060000}"/>
    <cellStyle name="Normal 2 5 2 2" xfId="1753" xr:uid="{00000000-0005-0000-0000-0000DA060000}"/>
    <cellStyle name="Normal 2 5 2 2 2" xfId="4763" xr:uid="{259C92B6-4723-4DD4-8AE6-1B84249F2476}"/>
    <cellStyle name="Normal 2 5 2 2 2 2" xfId="11243" xr:uid="{612E3ABC-0881-49CA-9EAC-77248FC5F2C5}"/>
    <cellStyle name="Normal 2 5 2 2 3" xfId="8969" xr:uid="{66293857-8BD0-40EB-BF49-7ABF1F530CB8}"/>
    <cellStyle name="Normal 2 5 2 2 4" xfId="10295" xr:uid="{32D40BB4-56D6-4392-B43F-27EEA51D5712}"/>
    <cellStyle name="Normal 2 5 2 2 5" xfId="3471" xr:uid="{E63422B8-ECD0-4BC1-B81F-B192BEACB86A}"/>
    <cellStyle name="Normal 2 5 2 3" xfId="4762" xr:uid="{937C5451-A585-4254-86F8-2580D8701407}"/>
    <cellStyle name="Normal 2 5 2 3 2" xfId="11242" xr:uid="{C8D1CF06-0E51-48AB-BFD7-2A95608CDE65}"/>
    <cellStyle name="Normal 2 5 2 4" xfId="8968" xr:uid="{20DE753E-F209-471D-AB49-2D4EA84FB81A}"/>
    <cellStyle name="Normal 2 5 2 5" xfId="10294" xr:uid="{23C45BFE-8B23-4819-8A4F-D66C4E21CE96}"/>
    <cellStyle name="Normal 2 5 2 6" xfId="3470" xr:uid="{7E0288E0-010F-467B-9AF1-36007D865ACF}"/>
    <cellStyle name="Normal 2 5 3" xfId="1754" xr:uid="{00000000-0005-0000-0000-0000DB060000}"/>
    <cellStyle name="Normal 2 5 3 2" xfId="4764" xr:uid="{3CE1EFBE-9C0B-4568-ACF9-BC19151ADA8E}"/>
    <cellStyle name="Normal 2 5 3 2 2" xfId="11244" xr:uid="{06A8815F-7160-4497-B74B-7F80E3EF0B0D}"/>
    <cellStyle name="Normal 2 5 3 3" xfId="8538" xr:uid="{F05A99A1-A420-40A0-93D5-998C505C4A40}"/>
    <cellStyle name="Normal 2 5 3 4" xfId="10296" xr:uid="{DCAAABCF-7384-49A4-8A81-5591BD1FA2DA}"/>
    <cellStyle name="Normal 2 5 3 5" xfId="3472" xr:uid="{2320A279-A118-4D46-9222-F8827B1748F6}"/>
    <cellStyle name="Normal 2 5 4" xfId="3696" xr:uid="{7A86499D-77E0-4337-A43E-996C500CF796}"/>
    <cellStyle name="Normal 2 5 4 2" xfId="10503" xr:uid="{A28A0868-C93D-45AC-9B05-5F8A9A8FE67C}"/>
    <cellStyle name="Normal 2 5 5" xfId="4761" xr:uid="{2D4A3725-A890-4AAD-8676-6F343CABFE0D}"/>
    <cellStyle name="Normal 2 5 5 2" xfId="11241" xr:uid="{A69B20A7-B67B-4420-9289-93F67F3E18D0}"/>
    <cellStyle name="Normal 2 5 6" xfId="5181" xr:uid="{81ED9C58-773D-40FD-981C-1CDE7D3E5647}"/>
    <cellStyle name="Normal 2 5 6 2" xfId="11652" xr:uid="{FCAD775D-28DD-4758-83E0-4BEE3D5ADA4C}"/>
    <cellStyle name="Normal 2 5 7" xfId="5892" xr:uid="{CCEF8F82-3B3C-4452-9C6C-BF7A8233B1B3}"/>
    <cellStyle name="Normal 2 5 7 2" xfId="12363" xr:uid="{8856AAB8-26D6-4B26-BB34-6E55D3EE3CE0}"/>
    <cellStyle name="Normal 2 5 8" xfId="5913" xr:uid="{F5D26649-568E-4C42-A6F9-9F033B0382C4}"/>
    <cellStyle name="Normal 2 5 8 2" xfId="12384" xr:uid="{614A1ED6-ABFA-42E5-BFC8-298DC8F49FA0}"/>
    <cellStyle name="Normal 2 5 9" xfId="6647" xr:uid="{802B11A4-6F5D-42DE-A5BE-2B5A4C0B8E3C}"/>
    <cellStyle name="Normal 2 5 9 2" xfId="13118" xr:uid="{2E06D753-2E77-4EAA-A398-DF8740F3103A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4256" xr:uid="{324138D1-E7EF-4F63-92B2-BB7608648045}"/>
    <cellStyle name="Normal 2 6 4" xfId="3473" xr:uid="{2D712FD5-F11B-4232-A754-AA01DEF1D54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4257" xr:uid="{52390FA9-88BF-4A2C-BD2B-3D1D0E19D1FD}"/>
    <cellStyle name="Normal 2 7 3" xfId="3474" xr:uid="{EBE376CB-D65F-4CD2-A345-46B0DC4C1826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4258" xr:uid="{883E2DD9-D89D-41BF-A909-C07D336B25B5}"/>
    <cellStyle name="Normal 2 8 11" xfId="3475" xr:uid="{3B9C1B6F-5B0A-4F2C-AF60-47849D19C042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4259" xr:uid="{A3B0952D-490C-49DE-B741-B969E9086016}"/>
    <cellStyle name="Normal 2 9 3" xfId="3476" xr:uid="{1A08D7F7-BC77-41E1-8D29-BCB8C5646732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4260" xr:uid="{DFEFBC66-B782-458F-A068-76C731C6C602}"/>
    <cellStyle name="Normal 20 8" xfId="3477" xr:uid="{FFD855D9-57D1-42D9-9102-EB620159CC09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4261" xr:uid="{00A36EAD-0EDA-4BF1-B457-B2CBE0AB2064}"/>
    <cellStyle name="Normal 21 4" xfId="3478" xr:uid="{3D3977CF-88F9-440E-A03D-4D935CD67F0F}"/>
    <cellStyle name="Normal 21_DATA DINGO &amp; IMG _OK" xfId="1884" xr:uid="{00000000-0005-0000-0000-00005D070000}"/>
    <cellStyle name="Normal 22" xfId="1885" xr:uid="{00000000-0005-0000-0000-00005E070000}"/>
    <cellStyle name="Normal 22 2" xfId="4262" xr:uid="{11D2AF1E-3A83-4F6F-BAEB-CEC945C0CC70}"/>
    <cellStyle name="Normal 22 3" xfId="3479" xr:uid="{8BA03C15-955C-4411-8C2D-768BA8347CF0}"/>
    <cellStyle name="Normal 23" xfId="1886" xr:uid="{00000000-0005-0000-0000-00005F070000}"/>
    <cellStyle name="Normal 23 2" xfId="4263" xr:uid="{77B997F2-9595-49DB-A0E7-CA381C83AC0B}"/>
    <cellStyle name="Normal 23 3" xfId="3480" xr:uid="{2AED3F88-187E-41AF-8069-7F8C30E098DD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640" xr:uid="{62338B78-E87F-4AA7-84A6-95935591EE8A}"/>
    <cellStyle name="Normal 4 10 2" xfId="13111" xr:uid="{D10ABD11-31F3-4D7F-960D-CC147E7CB890}"/>
    <cellStyle name="Normal 4 11" xfId="7337" xr:uid="{166C9977-0C5E-4737-9D2D-16572B4E82BD}"/>
    <cellStyle name="Normal 4 11 2" xfId="13808" xr:uid="{6FD77A8D-FEE9-4120-A9DB-212A7ADF1CB4}"/>
    <cellStyle name="Normal 4 12" xfId="8542" xr:uid="{192F110A-52D5-4F77-BD0B-96CF2A96EBB8}"/>
    <cellStyle name="Normal 4 13" xfId="10298" xr:uid="{601E7344-3C5C-462E-A238-A475D5AFBB0D}"/>
    <cellStyle name="Normal 4 14" xfId="15007" xr:uid="{7836CE1F-42B4-4314-90F2-E58832A10601}"/>
    <cellStyle name="Normal 4 15" xfId="3481" xr:uid="{A43A2E53-6945-44AC-9000-09CA6C88B5C3}"/>
    <cellStyle name="Normal 4 16" xfId="15273" xr:uid="{3E57514D-9628-4B51-A589-D8CA3C8199DF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766" xr:uid="{43BA5B91-5B0C-4FE7-865C-2E94B457CE3E}"/>
    <cellStyle name="Normal 4 4 2 2" xfId="11246" xr:uid="{AF2BBFD6-38ED-4489-A87A-6F1F20AE25BC}"/>
    <cellStyle name="Normal 4 4 3" xfId="9283" xr:uid="{20616225-0850-41E1-8CEC-7D67A7947415}"/>
    <cellStyle name="Normal 4 4 4" xfId="10299" xr:uid="{CA1CF9B9-CAD2-4D78-8DFF-DA748FC23D30}"/>
    <cellStyle name="Normal 4 4 5" xfId="3482" xr:uid="{D5A2E013-5C83-446F-ACDF-856EE4BEEAA2}"/>
    <cellStyle name="Normal 4 5" xfId="3694" xr:uid="{D2737E2E-573E-478E-A2EC-4EF99D9E5BE0}"/>
    <cellStyle name="Normal 4 5 2" xfId="10501" xr:uid="{908B8C6B-33AF-4195-BD77-1D382FAB182F}"/>
    <cellStyle name="Normal 4 6" xfId="4765" xr:uid="{E6EB5504-5E65-47D3-A8A5-88A726A9781B}"/>
    <cellStyle name="Normal 4 6 2" xfId="11245" xr:uid="{6282A01F-6526-4D63-BEB7-97AB891F2050}"/>
    <cellStyle name="Normal 4 7" xfId="5175" xr:uid="{2B190001-0AB4-4A81-8CED-F112AB8E1EEE}"/>
    <cellStyle name="Normal 4 7 2" xfId="11646" xr:uid="{96169284-355D-4B40-9F04-8A25DAB36DA6}"/>
    <cellStyle name="Normal 4 8" xfId="5891" xr:uid="{1A82CD82-4311-45C4-AE82-F8CFD538E84E}"/>
    <cellStyle name="Normal 4 8 2" xfId="12362" xr:uid="{0A1C1A78-EE00-4F90-BE25-F00FA5E3E10A}"/>
    <cellStyle name="Normal 4 9" xfId="5911" xr:uid="{3B6E7721-315A-4D5A-9078-B87B2E94442C}"/>
    <cellStyle name="Normal 4 9 2" xfId="12382" xr:uid="{2FECFCD5-4C22-4918-B730-379CD633DC56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741" xr:uid="{691E4CEF-E700-46B5-A26E-1D56A7F2F27E}"/>
    <cellStyle name="Normal 8 10 2" xfId="14212" xr:uid="{CE690A33-5939-4EA0-B64F-629ECB65F565}"/>
    <cellStyle name="Normal 8 11" xfId="9019" xr:uid="{94A89430-BBCD-4487-A9C4-338F4F24F816}"/>
    <cellStyle name="Normal 8 12" xfId="10300" xr:uid="{715EF073-870A-4858-95C5-5B0C8661FB86}"/>
    <cellStyle name="Normal 8 13" xfId="15054" xr:uid="{33D20845-622E-4788-9FFA-6CDAB4BB306E}"/>
    <cellStyle name="Normal 8 14" xfId="3484" xr:uid="{9B5F24CE-AB16-48CA-9948-165940C0DB1C}"/>
    <cellStyle name="Normal 8 15" xfId="15581" xr:uid="{A9922BCA-F67E-4F2C-85BF-6E162A2A91AE}"/>
    <cellStyle name="Normal 8 2" xfId="2023" xr:uid="{00000000-0005-0000-0000-0000E8070000}"/>
    <cellStyle name="Normal 8 2 2" xfId="4265" xr:uid="{37674B2E-7C39-499B-9510-70576B5BBA5E}"/>
    <cellStyle name="Normal 8 2 3" xfId="3485" xr:uid="{7DB9D231-A1D9-4B85-AE19-ED66095A7D5F}"/>
    <cellStyle name="Normal 8 3" xfId="2024" xr:uid="{00000000-0005-0000-0000-0000E9070000}"/>
    <cellStyle name="Normal 8 3 2" xfId="4768" xr:uid="{1BAD56DC-27E4-4A26-BC32-55BC23611B8E}"/>
    <cellStyle name="Normal 8 3 2 2" xfId="11248" xr:uid="{D77D33C4-6173-4FA4-8554-D62C465D7484}"/>
    <cellStyle name="Normal 8 3 3" xfId="9288" xr:uid="{2FEE439E-00A6-4DF2-8E49-FB5201EFF15C}"/>
    <cellStyle name="Normal 8 3 4" xfId="10301" xr:uid="{1B529200-7AC6-497D-A5C5-487D1AB3285D}"/>
    <cellStyle name="Normal 8 3 5" xfId="3486" xr:uid="{0AC60F36-81A3-447E-92FF-85B39E744F28}"/>
    <cellStyle name="Normal 8 4" xfId="4264" xr:uid="{33E3B38D-B95E-44B9-AED4-799612C4820A}"/>
    <cellStyle name="Normal 8 4 2" xfId="10830" xr:uid="{24E27134-A93B-4B9C-B560-627E33B86D08}"/>
    <cellStyle name="Normal 8 5" xfId="4767" xr:uid="{FB5B2F9E-E455-4485-9BEA-D81FDB6CF3E1}"/>
    <cellStyle name="Normal 8 5 2" xfId="11247" xr:uid="{D5EAEA80-44DE-4A41-81AF-34FA432115CB}"/>
    <cellStyle name="Normal 8 6" xfId="5517" xr:uid="{18DCAC28-A9DE-49E6-927A-19DCC8FDCF56}"/>
    <cellStyle name="Normal 8 6 2" xfId="11988" xr:uid="{F68E88B2-30F7-4C89-9410-4D5E330CDD4D}"/>
    <cellStyle name="Normal 8 7" xfId="5894" xr:uid="{681F1CD5-94C2-4E97-8A15-759AD6B6C36B}"/>
    <cellStyle name="Normal 8 7 2" xfId="12365" xr:uid="{E8581458-2C04-4D45-897B-2A5111D317FB}"/>
    <cellStyle name="Normal 8 8" xfId="6288" xr:uid="{580E1B70-028A-43D9-B4A7-936041634399}"/>
    <cellStyle name="Normal 8 8 2" xfId="12759" xr:uid="{4C620D5E-742E-447D-8C1D-55E15B7DC7A8}"/>
    <cellStyle name="Normal 8 9" xfId="6942" xr:uid="{49B7EEB7-5BCC-415D-BE66-19E0166FBAF7}"/>
    <cellStyle name="Normal 8 9 2" xfId="13413" xr:uid="{281ADF6E-24F9-49D7-89F3-005930F09185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769" xr:uid="{2ECD2542-4F52-4D23-A6EC-6ED7146D5083}"/>
    <cellStyle name="Normal 9 10 2" xfId="11249" xr:uid="{4AB75FB4-7241-4A3A-AA06-8875889CCCAB}"/>
    <cellStyle name="Normal 9 11" xfId="5528" xr:uid="{26D991BF-6556-44B8-89FD-6D7E23D76A07}"/>
    <cellStyle name="Normal 9 11 2" xfId="11999" xr:uid="{7406A939-390C-4589-B467-3D4768A3E3D2}"/>
    <cellStyle name="Normal 9 12" xfId="5895" xr:uid="{BF32AD79-C4DB-4649-AF6F-F4570FD96EE6}"/>
    <cellStyle name="Normal 9 12 2" xfId="12366" xr:uid="{D923D733-2F00-49B4-A4A3-627639A8C32B}"/>
    <cellStyle name="Normal 9 13" xfId="6300" xr:uid="{803E3BF3-AF44-453D-86B7-21F1EA8142B9}"/>
    <cellStyle name="Normal 9 13 2" xfId="12771" xr:uid="{281EB82E-A2CD-4EAE-88A5-E4716E90C015}"/>
    <cellStyle name="Normal 9 14" xfId="6953" xr:uid="{B385DD6D-D4F0-4200-8238-EAFD2B33EEE7}"/>
    <cellStyle name="Normal 9 14 2" xfId="13424" xr:uid="{17A13F0E-8F6A-4FAC-A673-CFA136831BC2}"/>
    <cellStyle name="Normal 9 15" xfId="7742" xr:uid="{0033B313-6214-4091-A640-9BFE0C3278E9}"/>
    <cellStyle name="Normal 9 15 2" xfId="14213" xr:uid="{C5B8772B-59FB-4D5A-B19B-F8F9E2E09622}"/>
    <cellStyle name="Normal 9 16" xfId="9030" xr:uid="{BEAB8361-33E7-4D3A-9A84-EB0C208458F0}"/>
    <cellStyle name="Normal 9 17" xfId="10302" xr:uid="{DB47BCC1-12CA-4ADC-A6C5-9D8A8240388A}"/>
    <cellStyle name="Normal 9 18" xfId="15062" xr:uid="{29AF0B20-4F1F-410D-94CC-F3FA350BCF71}"/>
    <cellStyle name="Normal 9 19" xfId="3487" xr:uid="{ED1EE410-B2A4-41C5-AB6E-5779374DC592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4269" xr:uid="{62F74F20-8ADE-4373-A58B-6511E1E3C6EC}"/>
    <cellStyle name="Normal 9 2 2 2 3" xfId="3490" xr:uid="{B1EE2D44-A3BB-4304-B32D-425F7443FD59}"/>
    <cellStyle name="Normal 9 2 2 3" xfId="2046" xr:uid="{00000000-0005-0000-0000-0000FF070000}"/>
    <cellStyle name="Normal 9 2 2 3 2" xfId="4270" xr:uid="{02B0022C-1CF3-4DDB-8D46-0E9638104AB7}"/>
    <cellStyle name="Normal 9 2 2 3 3" xfId="3491" xr:uid="{1A1B711E-659D-4502-AA0D-E251202ACE5D}"/>
    <cellStyle name="Normal 9 2 2 4" xfId="2047" xr:uid="{00000000-0005-0000-0000-000000080000}"/>
    <cellStyle name="Normal 9 2 2 4 2" xfId="4271" xr:uid="{C6A91D9B-DFEC-4FE9-BD65-807D0408D1C4}"/>
    <cellStyle name="Normal 9 2 2 4 3" xfId="3492" xr:uid="{D83A102D-899F-4C9E-BC8A-6A07993638C2}"/>
    <cellStyle name="Normal 9 2 2 5" xfId="4268" xr:uid="{A943F59E-2050-4A5D-813C-1ACCD6D4E03E}"/>
    <cellStyle name="Normal 9 2 2 6" xfId="3489" xr:uid="{C33B6D70-C17C-4D41-A696-EE01A81DADAF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4275" xr:uid="{E8AF6260-3E7B-4B20-8E75-CDA0D209FD72}"/>
    <cellStyle name="Normal 9 2 3 2 2 2 3" xfId="3496" xr:uid="{E440121A-7038-4723-B3A4-6590A0E39B13}"/>
    <cellStyle name="Normal 9 2 3 2 2 3" xfId="2052" xr:uid="{00000000-0005-0000-0000-000005080000}"/>
    <cellStyle name="Normal 9 2 3 2 2 3 2" xfId="4276" xr:uid="{0202F844-0FB5-4E9C-8CFF-FA73586B3AB3}"/>
    <cellStyle name="Normal 9 2 3 2 2 3 3" xfId="3497" xr:uid="{3D918362-2797-4C4E-AA07-27D024FDCB40}"/>
    <cellStyle name="Normal 9 2 3 2 2 4" xfId="2053" xr:uid="{00000000-0005-0000-0000-000006080000}"/>
    <cellStyle name="Normal 9 2 3 2 2 4 2" xfId="4277" xr:uid="{D1F97BC1-C9A8-4786-B5D2-7773320F7EE5}"/>
    <cellStyle name="Normal 9 2 3 2 2 4 3" xfId="3498" xr:uid="{21155375-B15A-477A-AB67-BBEA1702E023}"/>
    <cellStyle name="Normal 9 2 3 2 2 5" xfId="2054" xr:uid="{00000000-0005-0000-0000-000007080000}"/>
    <cellStyle name="Normal 9 2 3 2 2 5 2" xfId="4278" xr:uid="{6FD9BACF-7DD6-4AB4-A35E-66C3F32BE39A}"/>
    <cellStyle name="Normal 9 2 3 2 2 5 3" xfId="3499" xr:uid="{03439331-705E-45A3-85CB-AABA3E2E758E}"/>
    <cellStyle name="Normal 9 2 3 2 2 6" xfId="4274" xr:uid="{785A9B43-0B37-4010-B21C-E4E89F173E65}"/>
    <cellStyle name="Normal 9 2 3 2 2 7" xfId="3495" xr:uid="{634DF498-7098-4002-B9FB-2015D36AEFB9}"/>
    <cellStyle name="Normal 9 2 3 2 3" xfId="2055" xr:uid="{00000000-0005-0000-0000-000008080000}"/>
    <cellStyle name="Normal 9 2 3 2 3 2" xfId="2056" xr:uid="{00000000-0005-0000-0000-000009080000}"/>
    <cellStyle name="Normal 9 2 3 2 3 2 2" xfId="4280" xr:uid="{E437E21C-E637-484B-8AFE-096B1A1C714C}"/>
    <cellStyle name="Normal 9 2 3 2 3 2 3" xfId="3501" xr:uid="{BB6B9EDD-0F34-4728-A8BA-7FCEC5B2DFB2}"/>
    <cellStyle name="Normal 9 2 3 2 3 3" xfId="2057" xr:uid="{00000000-0005-0000-0000-00000A080000}"/>
    <cellStyle name="Normal 9 2 3 2 3 3 2" xfId="4281" xr:uid="{3A691944-0CD0-4427-BBBC-3CA2DF129454}"/>
    <cellStyle name="Normal 9 2 3 2 3 3 3" xfId="3502" xr:uid="{4FA278CC-A9E2-412E-BF54-C98B5E517CC6}"/>
    <cellStyle name="Normal 9 2 3 2 3 4" xfId="2058" xr:uid="{00000000-0005-0000-0000-00000B080000}"/>
    <cellStyle name="Normal 9 2 3 2 3 4 2" xfId="4282" xr:uid="{51408A21-9402-4EBB-AD4F-0650C20E0294}"/>
    <cellStyle name="Normal 9 2 3 2 3 4 3" xfId="3503" xr:uid="{83A6087B-6ED4-45C1-894C-F2082CB952CE}"/>
    <cellStyle name="Normal 9 2 3 2 3 5" xfId="4279" xr:uid="{D2B21AC5-2E62-4782-B4AE-EC8C65B138F0}"/>
    <cellStyle name="Normal 9 2 3 2 3 6" xfId="3500" xr:uid="{B82F656E-B61D-4558-B62E-9E7A99A68467}"/>
    <cellStyle name="Normal 9 2 3 2 4" xfId="2059" xr:uid="{00000000-0005-0000-0000-00000C080000}"/>
    <cellStyle name="Normal 9 2 3 2 4 2" xfId="4283" xr:uid="{5C694D55-C514-44CC-B1F1-E27B5C88E2D5}"/>
    <cellStyle name="Normal 9 2 3 2 4 3" xfId="3504" xr:uid="{1D7906CB-305C-4AD5-B947-92C793FECF43}"/>
    <cellStyle name="Normal 9 2 3 2 5" xfId="2060" xr:uid="{00000000-0005-0000-0000-00000D080000}"/>
    <cellStyle name="Normal 9 2 3 2 5 2" xfId="4284" xr:uid="{4B643A8E-6976-4F67-921F-0C504F8BE479}"/>
    <cellStyle name="Normal 9 2 3 2 5 3" xfId="3505" xr:uid="{5B10C2B4-3DB8-428B-A492-6F77B0707CCC}"/>
    <cellStyle name="Normal 9 2 3 2 6" xfId="2061" xr:uid="{00000000-0005-0000-0000-00000E080000}"/>
    <cellStyle name="Normal 9 2 3 2 6 2" xfId="4285" xr:uid="{338FD4DE-0F15-46B3-9D54-2716CD96A975}"/>
    <cellStyle name="Normal 9 2 3 2 6 3" xfId="3506" xr:uid="{743A804A-FFCA-4EB6-A227-D79AF604E0C9}"/>
    <cellStyle name="Normal 9 2 3 2 7" xfId="4273" xr:uid="{61835F6F-E4D7-4A55-9AEE-9AB90BCD3257}"/>
    <cellStyle name="Normal 9 2 3 2 8" xfId="3494" xr:uid="{2F103449-6D8A-48CD-8CDF-284DB21B6961}"/>
    <cellStyle name="Normal 9 2 3 2_PETA POHON LITA TRW I 2010" xfId="2062" xr:uid="{00000000-0005-0000-0000-00000F080000}"/>
    <cellStyle name="Normal 9 2 3 3" xfId="2063" xr:uid="{00000000-0005-0000-0000-000010080000}"/>
    <cellStyle name="Normal 9 2 3 3 2" xfId="4286" xr:uid="{DA0E62DD-1359-42C9-BB96-EF2467450E63}"/>
    <cellStyle name="Normal 9 2 3 3 3" xfId="3507" xr:uid="{319DE922-935B-4029-8849-A00640D0F2FF}"/>
    <cellStyle name="Normal 9 2 3 4" xfId="2064" xr:uid="{00000000-0005-0000-0000-000011080000}"/>
    <cellStyle name="Normal 9 2 3 4 2" xfId="4287" xr:uid="{76E51BF4-8CC6-45D8-80E9-0D2190F1A2AB}"/>
    <cellStyle name="Normal 9 2 3 4 3" xfId="3508" xr:uid="{86D9390A-A039-43FC-A668-A73AE96FE427}"/>
    <cellStyle name="Normal 9 2 3 5" xfId="2065" xr:uid="{00000000-0005-0000-0000-000012080000}"/>
    <cellStyle name="Normal 9 2 3 5 2" xfId="4288" xr:uid="{038712F2-B187-4078-9F47-C4A32511BDD5}"/>
    <cellStyle name="Normal 9 2 3 5 3" xfId="3509" xr:uid="{6731212D-B237-4493-8F96-95BA1279B70D}"/>
    <cellStyle name="Normal 9 2 3 6" xfId="4272" xr:uid="{2FE8F159-6F06-4539-BD5B-6CB0AC6D16FD}"/>
    <cellStyle name="Normal 9 2 3 7" xfId="3493" xr:uid="{BFCB8862-9186-4906-B4A7-43EE7DF5B41A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4289" xr:uid="{99862485-9B0E-40DE-B2CE-469366307ADC}"/>
    <cellStyle name="Normal 9 2 4 3" xfId="3510" xr:uid="{CAB1F16B-11D7-4B7F-B531-D9E67BEFDBE5}"/>
    <cellStyle name="Normal 9 2 5" xfId="2068" xr:uid="{00000000-0005-0000-0000-000015080000}"/>
    <cellStyle name="Normal 9 2 5 2" xfId="4290" xr:uid="{3F256740-2A3A-49BB-B028-040832B0348C}"/>
    <cellStyle name="Normal 9 2 5 3" xfId="3511" xr:uid="{1F86C4BF-BF28-42C8-9DFE-7DC7AE4C7362}"/>
    <cellStyle name="Normal 9 2 6" xfId="2069" xr:uid="{00000000-0005-0000-0000-000016080000}"/>
    <cellStyle name="Normal 9 2 6 2" xfId="4291" xr:uid="{767792FC-02D0-4D92-AF9A-33FB8ABFCFED}"/>
    <cellStyle name="Normal 9 2 6 3" xfId="3512" xr:uid="{9A4BA391-E502-4C1E-8226-7F7D7D0E9C57}"/>
    <cellStyle name="Normal 9 2 7" xfId="4267" xr:uid="{1CDAF42C-7995-4951-AAAD-9AD107AEE4E4}"/>
    <cellStyle name="Normal 9 2 8" xfId="3488" xr:uid="{6310EB26-EB40-49AB-B5CC-6DBD5AED8538}"/>
    <cellStyle name="Normal 9 2_ENTRI RABAS-RABAS TRW IV_LT_qq" xfId="2070" xr:uid="{00000000-0005-0000-0000-000017080000}"/>
    <cellStyle name="Normal 9 20" xfId="15582" xr:uid="{16EDB604-4617-4455-ACFF-10F5D24DD3B8}"/>
    <cellStyle name="Normal 9 21" xfId="15464" xr:uid="{0E1FFFC7-E073-4272-BE4C-16B7185580AC}"/>
    <cellStyle name="Normal 9 22" xfId="15616" xr:uid="{9554B1F7-CD90-4212-9C1E-46895920D56D}"/>
    <cellStyle name="Normal 9 23" xfId="15640" xr:uid="{EA15CA4C-7C8A-45AA-A926-740E09795F21}"/>
    <cellStyle name="Normal 9 3" xfId="2071" xr:uid="{00000000-0005-0000-0000-000018080000}"/>
    <cellStyle name="Normal 9 3 2" xfId="4292" xr:uid="{FB791446-ECC8-47D4-AFB7-3CF32250F9AA}"/>
    <cellStyle name="Normal 9 3 3" xfId="3513" xr:uid="{C69276B7-0F47-49EE-81AB-5667873B88EB}"/>
    <cellStyle name="Normal 9 4" xfId="2072" xr:uid="{00000000-0005-0000-0000-000019080000}"/>
    <cellStyle name="Normal 9 4 2" xfId="4293" xr:uid="{74CB4E1E-F7E2-454B-8F43-1A84359711E3}"/>
    <cellStyle name="Normal 9 4 3" xfId="3514" xr:uid="{BC8E4D79-7A12-40F6-A08E-B5C1E3EFF2FD}"/>
    <cellStyle name="Normal 9 5" xfId="2073" xr:uid="{00000000-0005-0000-0000-00001A080000}"/>
    <cellStyle name="Normal 9 5 2" xfId="4294" xr:uid="{EDA11186-CCCD-4A28-B31D-2752859506D6}"/>
    <cellStyle name="Normal 9 5 3" xfId="3515" xr:uid="{1A389DE6-E232-4865-82C2-D92424B65AB6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771" xr:uid="{37C908BF-492A-4006-B0DF-19A774415981}"/>
    <cellStyle name="Normal 9 7 2 2" xfId="11250" xr:uid="{101FF623-13C6-495D-88F9-5054EEE59FC3}"/>
    <cellStyle name="Normal 9 7 3" xfId="9323" xr:uid="{A532C6F0-9F5D-4BC0-9C1A-6B6A58AEEC22}"/>
    <cellStyle name="Normal 9 7 4" xfId="10303" xr:uid="{68321161-DB3E-4265-B646-4D96E0B23D1E}"/>
    <cellStyle name="Normal 9 7 5" xfId="3516" xr:uid="{52484152-97C1-4D3D-BC09-8AF7D5DD33C7}"/>
    <cellStyle name="Normal 9 8" xfId="4266" xr:uid="{282C4C3B-BB04-466A-A47E-7450DD0C072B}"/>
    <cellStyle name="Normal 9 8 2" xfId="10831" xr:uid="{6615D830-4565-4D80-B9F0-207F19680B48}"/>
    <cellStyle name="Normal 9 9" xfId="4393" xr:uid="{5EA79F1B-91AB-4129-9142-98693AC6E3AA}"/>
    <cellStyle name="Normal 9 9 2" xfId="10899" xr:uid="{36566C44-F5DA-4A57-B6E6-F61D4E60BCF8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208" xr:uid="{9942BCFD-FDFD-4B35-82FB-26837994FAB1}"/>
    <cellStyle name="Note 10 10 2" xfId="12679" xr:uid="{99E851EA-C0E6-4603-B3A0-B656272345F0}"/>
    <cellStyle name="Note 10 11" xfId="6894" xr:uid="{873E9274-A830-4AC7-ACEB-6C0730E2955D}"/>
    <cellStyle name="Note 10 11 2" xfId="13365" xr:uid="{B13C2871-2A70-492F-B895-E84C0141860A}"/>
    <cellStyle name="Note 10 12" xfId="6738" xr:uid="{B60810FE-3206-4790-9B81-C4904F2F1790}"/>
    <cellStyle name="Note 10 12 2" xfId="13209" xr:uid="{55465322-988F-4EDB-A9AB-EA3F78CB344A}"/>
    <cellStyle name="Note 10 13" xfId="7119" xr:uid="{AF99FB6E-A462-4449-B0AF-526E3ED5CCE4}"/>
    <cellStyle name="Note 10 13 2" xfId="13590" xr:uid="{08ABD004-0682-4168-9E79-F9128F5B1A80}"/>
    <cellStyle name="Note 10 14" xfId="7506" xr:uid="{AB585EC8-E635-4D4E-A788-05FB9658F831}"/>
    <cellStyle name="Note 10 14 2" xfId="13977" xr:uid="{5E51006A-FAA0-4353-9F74-33BB7B114BEB}"/>
    <cellStyle name="Note 10 15" xfId="7758" xr:uid="{65FDE42F-A8E3-41CD-8D76-063A4E2CF147}"/>
    <cellStyle name="Note 10 15 2" xfId="14229" xr:uid="{CAB65FBB-801A-4C54-BDC5-EFAF2DBBD007}"/>
    <cellStyle name="Note 10 16" xfId="7522" xr:uid="{4A1DAD75-29C3-406D-9105-2156F93D8EAA}"/>
    <cellStyle name="Note 10 16 2" xfId="13993" xr:uid="{098827BD-2749-4CA7-B163-5E755FEB1398}"/>
    <cellStyle name="Note 10 17" xfId="7743" xr:uid="{5335E71C-13AF-4AA1-96E0-AFD5A8BA2501}"/>
    <cellStyle name="Note 10 17 2" xfId="14214" xr:uid="{4ED51F2D-C3AC-47FC-A2B4-2984164A469C}"/>
    <cellStyle name="Note 10 18" xfId="7537" xr:uid="{DFE02C10-878A-4BA5-8D9A-DF9DAC9616B6}"/>
    <cellStyle name="Note 10 18 2" xfId="14008" xr:uid="{1799A7BB-1B0D-4B6C-BEB0-3EF453A61D59}"/>
    <cellStyle name="Note 10 19" xfId="8970" xr:uid="{50A4CEEC-52A6-4FAC-8F10-AEB2A306EB82}"/>
    <cellStyle name="Note 10 2" xfId="2093" xr:uid="{00000000-0005-0000-0000-00002E080000}"/>
    <cellStyle name="Note 10 2 10" xfId="6895" xr:uid="{DCEA7A05-4F3D-452D-ABBC-D4BD811A65EF}"/>
    <cellStyle name="Note 10 2 10 2" xfId="13366" xr:uid="{FF4B77DB-DD2F-42EC-9F4A-484C74668AE1}"/>
    <cellStyle name="Note 10 2 11" xfId="6739" xr:uid="{618BA54C-6370-4F7B-973C-595CBB2ABE42}"/>
    <cellStyle name="Note 10 2 11 2" xfId="13210" xr:uid="{48AA8470-3206-48ED-B0C7-4135E1B575BE}"/>
    <cellStyle name="Note 10 2 12" xfId="7120" xr:uid="{CEBA78AD-E280-4698-9AF9-02775250CFA5}"/>
    <cellStyle name="Note 10 2 12 2" xfId="13591" xr:uid="{0B4C985C-570B-45EB-8C22-717B9AE2CBD1}"/>
    <cellStyle name="Note 10 2 13" xfId="7505" xr:uid="{6714913D-4436-48E7-B1BE-08D4D124095C}"/>
    <cellStyle name="Note 10 2 13 2" xfId="13976" xr:uid="{6E7D2AF2-CB14-450B-85B7-BE185BC87C4A}"/>
    <cellStyle name="Note 10 2 14" xfId="7759" xr:uid="{BCE8F05A-11FF-40DD-AF36-3E32A39F9984}"/>
    <cellStyle name="Note 10 2 14 2" xfId="14230" xr:uid="{4B56B5F7-9096-4B44-9CF8-DE22DF2DD276}"/>
    <cellStyle name="Note 10 2 15" xfId="7521" xr:uid="{BC2F263F-4873-4419-B356-FA958B47D47F}"/>
    <cellStyle name="Note 10 2 15 2" xfId="13992" xr:uid="{49A2C9C0-F798-4481-BF29-3EA77E71E17C}"/>
    <cellStyle name="Note 10 2 16" xfId="7744" xr:uid="{32832B91-B38A-495F-886F-3A46D68B8BCC}"/>
    <cellStyle name="Note 10 2 16 2" xfId="14215" xr:uid="{109BC6ED-4692-4458-82EA-9D02F8B6940B}"/>
    <cellStyle name="Note 10 2 17" xfId="7536" xr:uid="{67CE34C6-35F1-4D34-A126-F024FCF463B6}"/>
    <cellStyle name="Note 10 2 17 2" xfId="14007" xr:uid="{FD458380-E3E4-4387-967B-A92C30AC3320}"/>
    <cellStyle name="Note 10 2 18" xfId="8971" xr:uid="{FE9EBBEC-30FC-4D1D-AB06-1D726B96CDE7}"/>
    <cellStyle name="Note 10 2 19" xfId="9335" xr:uid="{CB7A1A2C-907B-4DB5-8224-20B58A409F92}"/>
    <cellStyle name="Note 10 2 2" xfId="2094" xr:uid="{00000000-0005-0000-0000-00002F080000}"/>
    <cellStyle name="Note 10 2 2 2" xfId="4775" xr:uid="{C58A6F9D-EF9A-4070-A786-2280904C2239}"/>
    <cellStyle name="Note 10 2 2 2 2" xfId="11254" xr:uid="{63F6EA59-263E-40A5-8957-E7FE31242145}"/>
    <cellStyle name="Note 10 2 2 3" xfId="9336" xr:uid="{231BF353-CE29-4195-987E-105A8F961C5A}"/>
    <cellStyle name="Note 10 2 2 4" xfId="10304" xr:uid="{0AF3CD3A-2CD7-439D-9CA9-0BE3070F7F05}"/>
    <cellStyle name="Note 10 2 20" xfId="8710" xr:uid="{3018DD3F-695C-4BEE-B1DC-584701E48297}"/>
    <cellStyle name="Note 10 2 21" xfId="9332" xr:uid="{63CE3295-1695-4C20-9979-B6171A1179DD}"/>
    <cellStyle name="Note 10 2 22" xfId="9237" xr:uid="{568D0029-461C-4605-A210-407A5CA370FA}"/>
    <cellStyle name="Note 10 2 23" xfId="9285" xr:uid="{14459C2E-6EBD-4577-BBCC-672BED3CA3C1}"/>
    <cellStyle name="Note 10 2 24" xfId="15055" xr:uid="{8B42AEFF-EFFD-4EBD-9AC7-5726ECFE1DD3}"/>
    <cellStyle name="Note 10 2 25" xfId="15449" xr:uid="{66F53BA8-756A-492F-8837-843F187EF55A}"/>
    <cellStyle name="Note 10 2 26" xfId="15584" xr:uid="{12846F50-B9B3-43F4-8194-697E165E4B6F}"/>
    <cellStyle name="Note 10 2 27" xfId="15462" xr:uid="{4FC1718B-4871-4EDD-BC4F-D72E2205E7B9}"/>
    <cellStyle name="Note 10 2 3" xfId="4774" xr:uid="{9BB6BC62-BD7C-41E3-AE4C-4BF59EA1B6F8}"/>
    <cellStyle name="Note 10 2 3 2" xfId="11253" xr:uid="{E24E5D8C-FDB2-4A0B-BEB2-52F1E587CF27}"/>
    <cellStyle name="Note 10 2 4" xfId="5469" xr:uid="{3A203B16-EF60-48C4-B890-9D59873592C2}"/>
    <cellStyle name="Note 10 2 4 2" xfId="11940" xr:uid="{B0F8A508-F844-46EC-BE37-D8A5460FFCAD}"/>
    <cellStyle name="Note 10 2 5" xfId="5311" xr:uid="{EA0B6911-A048-42B9-ACEC-C64D5A8B8AA1}"/>
    <cellStyle name="Note 10 2 5 2" xfId="11782" xr:uid="{17FD975D-883C-4F6D-9C0C-3A1532998B10}"/>
    <cellStyle name="Note 10 2 6" xfId="5698" xr:uid="{6FC9FB15-053D-482E-8B0F-91E1EEACCF30}"/>
    <cellStyle name="Note 10 2 6 2" xfId="12169" xr:uid="{6A393F44-2654-47A6-86DC-5FE49DCA137C}"/>
    <cellStyle name="Note 10 2 7" xfId="6086" xr:uid="{9D0B5FC9-A844-4F3E-8822-DFE84E73C11D}"/>
    <cellStyle name="Note 10 2 7 2" xfId="12557" xr:uid="{743A47FF-8324-4EB6-A805-9CE4CE1BDAAA}"/>
    <cellStyle name="Note 10 2 8" xfId="6354" xr:uid="{BFD6BC01-BE5B-4668-AAFC-FFA332B686B5}"/>
    <cellStyle name="Note 10 2 8 2" xfId="12825" xr:uid="{7C6B0B48-57F2-46A8-9E0F-61C0933A3D47}"/>
    <cellStyle name="Note 10 2 9" xfId="6209" xr:uid="{F739ED3D-D90E-4EC3-B7CA-B807EF082A3D}"/>
    <cellStyle name="Note 10 2 9 2" xfId="12680" xr:uid="{9C39E4A9-3212-4B0E-ABAF-2F5619697217}"/>
    <cellStyle name="Note 10 20" xfId="9334" xr:uid="{9A6EA236-3F66-4D17-9E6F-6198196BF8B6}"/>
    <cellStyle name="Note 10 21" xfId="8711" xr:uid="{1FF80188-CD81-4FE4-AC9E-C6ED202E29C5}"/>
    <cellStyle name="Note 10 22" xfId="9331" xr:uid="{A081860D-4550-41B4-91A4-CA0D378724F5}"/>
    <cellStyle name="Note 10 23" xfId="9250" xr:uid="{609B5B0F-0F2F-40F1-B49E-937A65D47BCE}"/>
    <cellStyle name="Note 10 24" xfId="9284" xr:uid="{7D05AAA8-7702-49FF-AB55-6194FFFBAA49}"/>
    <cellStyle name="Note 10 25" xfId="15248" xr:uid="{8BF7ED2B-FB1B-40A1-B195-56A2E9E6436F}"/>
    <cellStyle name="Note 10 26" xfId="15450" xr:uid="{FCC02F7B-C17F-4F86-8AE0-1AC3CD984B69}"/>
    <cellStyle name="Note 10 27" xfId="15583" xr:uid="{BEC7D01E-1B59-45B8-837A-1058CF3C6883}"/>
    <cellStyle name="Note 10 28" xfId="15463" xr:uid="{D3D6E555-65BB-40E0-8A15-404335CDA73B}"/>
    <cellStyle name="Note 10 3" xfId="2095" xr:uid="{00000000-0005-0000-0000-000030080000}"/>
    <cellStyle name="Note 10 3 2" xfId="4776" xr:uid="{2657D7B4-F985-497A-8483-6A995C1F1F92}"/>
    <cellStyle name="Note 10 3 2 2" xfId="11255" xr:uid="{50D1D276-04E6-4859-8D18-07D24DB67FB7}"/>
    <cellStyle name="Note 10 3 3" xfId="9337" xr:uid="{0100129F-E584-43DE-87EC-F77FE2142862}"/>
    <cellStyle name="Note 10 3 4" xfId="10305" xr:uid="{57F3340A-2FEA-4CEA-A43C-EBD13B6F60BE}"/>
    <cellStyle name="Note 10 4" xfId="4773" xr:uid="{5B85D8DF-6381-4F87-ACA8-148751C8025B}"/>
    <cellStyle name="Note 10 4 2" xfId="11252" xr:uid="{DD01C703-380B-478B-80A7-55F28FFB6B21}"/>
    <cellStyle name="Note 10 5" xfId="5468" xr:uid="{07C04FE2-C2ED-4607-BFC1-D962918273D1}"/>
    <cellStyle name="Note 10 5 2" xfId="11939" xr:uid="{7F30C977-129E-419C-9048-4F89FE0A2F8F}"/>
    <cellStyle name="Note 10 6" xfId="5310" xr:uid="{1B8EF43E-ED0B-48EB-91DE-76A26B930785}"/>
    <cellStyle name="Note 10 6 2" xfId="11781" xr:uid="{7AD9DE58-77DA-4331-82B0-CF3ACD356F87}"/>
    <cellStyle name="Note 10 7" xfId="5697" xr:uid="{E9F23F37-3106-417C-8449-F9FB16EDAE66}"/>
    <cellStyle name="Note 10 7 2" xfId="12168" xr:uid="{6EBB0212-30AA-4337-94B1-B765BFA12DB1}"/>
    <cellStyle name="Note 10 8" xfId="6087" xr:uid="{62B791A1-5A30-4F65-8A61-8B191D595BF5}"/>
    <cellStyle name="Note 10 8 2" xfId="12558" xr:uid="{C2535038-7F38-4688-94C9-F2484FC84C30}"/>
    <cellStyle name="Note 10 9" xfId="6353" xr:uid="{C52E2624-72D3-4092-A1E7-208F3A6B747A}"/>
    <cellStyle name="Note 10 9 2" xfId="12824" xr:uid="{5B68AEC1-2E7B-4C66-B6D4-4A668A88A5C5}"/>
    <cellStyle name="Note 10_TRAFO" xfId="2096" xr:uid="{00000000-0005-0000-0000-000031080000}"/>
    <cellStyle name="Note 100" xfId="15245" xr:uid="{4CDAA956-1B43-4920-B6B9-97E2B906C0CC}"/>
    <cellStyle name="Note 101" xfId="15613" xr:uid="{B07E9BA5-CC0A-4B69-94D9-BF37E55EC497}"/>
    <cellStyle name="Note 102" xfId="15276" xr:uid="{9F5DECA5-60E8-4812-9435-74A1A9974321}"/>
    <cellStyle name="Note 103" xfId="15786" xr:uid="{F10CDA86-5FB7-483A-BC0C-405C7C858AF6}"/>
    <cellStyle name="Note 11" xfId="2097" xr:uid="{00000000-0005-0000-0000-000032080000}"/>
    <cellStyle name="Note 11 10" xfId="6582" xr:uid="{E65BA178-0410-4457-ACFD-1EA4C6CD201A}"/>
    <cellStyle name="Note 11 10 2" xfId="13053" xr:uid="{7A1D4077-D834-4D74-9AAC-F85C3070B9CF}"/>
    <cellStyle name="Note 11 11" xfId="7094" xr:uid="{0F065E89-3FFC-4FB1-A5C6-314747BD6F1E}"/>
    <cellStyle name="Note 11 11 2" xfId="13565" xr:uid="{ED80CE49-7294-484E-B526-1BECADB33CAA}"/>
    <cellStyle name="Note 11 12" xfId="7064" xr:uid="{DD50B753-4522-4796-A82B-1C36B3544C5F}"/>
    <cellStyle name="Note 11 12 2" xfId="13535" xr:uid="{B55E9069-3A8B-46A8-99C0-7DAE90B46EFC}"/>
    <cellStyle name="Note 11 13" xfId="7121" xr:uid="{E2C63B47-21BD-4A6F-9D1B-95683DB72ED2}"/>
    <cellStyle name="Note 11 13 2" xfId="13592" xr:uid="{F6730024-61B8-4315-89F1-0A20243625EB}"/>
    <cellStyle name="Note 11 14" xfId="7504" xr:uid="{36E09FD8-6FC4-47BD-A3F6-599901BA9790}"/>
    <cellStyle name="Note 11 14 2" xfId="13975" xr:uid="{30C340A3-8075-47C9-A356-E85373BA8598}"/>
    <cellStyle name="Note 11 15" xfId="7760" xr:uid="{BAEC9556-D535-4801-8BD9-49EBF78EDE54}"/>
    <cellStyle name="Note 11 15 2" xfId="14231" xr:uid="{AEF0924F-5852-41EC-8B72-8A3B7C8D9E55}"/>
    <cellStyle name="Note 11 16" xfId="7520" xr:uid="{B556893B-9A25-4933-B5A8-A4EA38454087}"/>
    <cellStyle name="Note 11 16 2" xfId="13991" xr:uid="{76D9E95F-BC26-47D9-8866-856DE663A9FB}"/>
    <cellStyle name="Note 11 17" xfId="7745" xr:uid="{2D9DAF4B-7AC7-42A6-9484-B797A96F947A}"/>
    <cellStyle name="Note 11 17 2" xfId="14216" xr:uid="{760612E2-BD3C-4720-998E-9C6429F1C73A}"/>
    <cellStyle name="Note 11 18" xfId="7535" xr:uid="{3C282F56-2B23-432C-B40C-EB0E44CEEA66}"/>
    <cellStyle name="Note 11 18 2" xfId="14006" xr:uid="{85516AF3-FB17-45C9-BA69-9AB474D7CA43}"/>
    <cellStyle name="Note 11 19" xfId="9184" xr:uid="{0129C318-FDDF-4669-8FFD-5CF896A589B8}"/>
    <cellStyle name="Note 11 2" xfId="2098" xr:uid="{00000000-0005-0000-0000-000033080000}"/>
    <cellStyle name="Note 11 2 10" xfId="6896" xr:uid="{D580D5AE-06F1-4ABB-93E7-83F19D492EC4}"/>
    <cellStyle name="Note 11 2 10 2" xfId="13367" xr:uid="{E22F62BE-07B6-4332-9943-C8CD2B7D4436}"/>
    <cellStyle name="Note 11 2 11" xfId="6740" xr:uid="{4F98B973-18C4-45CE-84E8-851408436AF2}"/>
    <cellStyle name="Note 11 2 11 2" xfId="13211" xr:uid="{BCA77B43-2B27-48AA-85FA-0E489159BBF4}"/>
    <cellStyle name="Note 11 2 12" xfId="7122" xr:uid="{45D0F3B4-F27C-4879-8438-A89D7B065F89}"/>
    <cellStyle name="Note 11 2 12 2" xfId="13593" xr:uid="{61929D73-85A2-49A1-AAAF-A4E76D19FB90}"/>
    <cellStyle name="Note 11 2 13" xfId="7503" xr:uid="{FA53EEC2-69F0-4E69-AB3E-14C88958E126}"/>
    <cellStyle name="Note 11 2 13 2" xfId="13974" xr:uid="{0B15C5E4-13D5-4A76-9263-2E8E8F8A4F6D}"/>
    <cellStyle name="Note 11 2 14" xfId="7761" xr:uid="{ECA5B522-E3C6-4694-A8E7-A751653A8CF7}"/>
    <cellStyle name="Note 11 2 14 2" xfId="14232" xr:uid="{126877F9-BA42-48D1-AA6E-C36FBB65D76D}"/>
    <cellStyle name="Note 11 2 15" xfId="7519" xr:uid="{35674990-932D-49AF-8168-B81B74CAD2AA}"/>
    <cellStyle name="Note 11 2 15 2" xfId="13990" xr:uid="{8C6F0632-F682-4429-B523-9E1E99D588F7}"/>
    <cellStyle name="Note 11 2 16" xfId="7746" xr:uid="{DF170D2D-D906-4576-8529-C97507A4A7AD}"/>
    <cellStyle name="Note 11 2 16 2" xfId="14217" xr:uid="{89944F05-DF8D-4D46-AEF6-F6C5E9B8D4CB}"/>
    <cellStyle name="Note 11 2 17" xfId="7534" xr:uid="{119039FA-CC2B-4BD6-8236-86B79E4548D6}"/>
    <cellStyle name="Note 11 2 17 2" xfId="14005" xr:uid="{7DD87E6C-F55D-488E-9042-110EB8DCEDCD}"/>
    <cellStyle name="Note 11 2 18" xfId="8972" xr:uid="{41CE2C3E-5C29-423F-9B4D-C71CADD58D88}"/>
    <cellStyle name="Note 11 2 19" xfId="9339" xr:uid="{5C2322F8-864E-4B69-92F1-C45836F5C542}"/>
    <cellStyle name="Note 11 2 2" xfId="2099" xr:uid="{00000000-0005-0000-0000-000034080000}"/>
    <cellStyle name="Note 11 2 2 2" xfId="4779" xr:uid="{EBFBEF02-AC9B-4885-AA4F-5967D60F567D}"/>
    <cellStyle name="Note 11 2 2 2 2" xfId="11258" xr:uid="{082ED554-5388-43F9-9116-B40A597E5206}"/>
    <cellStyle name="Note 11 2 2 3" xfId="9340" xr:uid="{49047A12-8A81-4FC1-BC1C-C0660C5D53A4}"/>
    <cellStyle name="Note 11 2 2 4" xfId="10306" xr:uid="{BB6055BD-BD3F-4633-AEE6-0B43C8618082}"/>
    <cellStyle name="Note 11 2 20" xfId="8708" xr:uid="{C8A7EB7D-D1BB-47D1-AEA4-4F6CB49DA9C0}"/>
    <cellStyle name="Note 11 2 21" xfId="9681" xr:uid="{00037D5F-51BC-4C1E-9DCB-63BD7BEC97F0}"/>
    <cellStyle name="Note 11 2 22" xfId="8719" xr:uid="{BDDE6350-5CE0-4FE2-A4A8-828DD6E24FC4}"/>
    <cellStyle name="Note 11 2 23" xfId="9287" xr:uid="{F1C81887-F38B-4300-AD5E-FAA589492D02}"/>
    <cellStyle name="Note 11 2 24" xfId="15057" xr:uid="{39DBB952-0E4D-428A-A095-C0848C961169}"/>
    <cellStyle name="Note 11 2 25" xfId="15447" xr:uid="{2FD4D6BC-BAFE-400F-8C39-634A7697A7CA}"/>
    <cellStyle name="Note 11 2 26" xfId="15586" xr:uid="{F59E0512-02C9-4152-BD4A-4853EFD5C250}"/>
    <cellStyle name="Note 11 2 27" xfId="15461" xr:uid="{14BF0DCC-3A67-40C1-9CA4-A3DAD645522B}"/>
    <cellStyle name="Note 11 2 3" xfId="4778" xr:uid="{AE3C0576-F3A5-4E44-83F0-DBC878FC4366}"/>
    <cellStyle name="Note 11 2 3 2" xfId="11257" xr:uid="{0C06ACE4-0878-4C81-957C-13EB512EAF2F}"/>
    <cellStyle name="Note 11 2 4" xfId="5470" xr:uid="{B40CB401-D3B8-4D7E-89C1-4EA9F4855B4A}"/>
    <cellStyle name="Note 11 2 4 2" xfId="11941" xr:uid="{02EF3B00-F1D4-469A-94DD-1DE5E271B754}"/>
    <cellStyle name="Note 11 2 5" xfId="5312" xr:uid="{5A22D6B9-BE22-4C1B-9DBE-A3ED1ADBB8F3}"/>
    <cellStyle name="Note 11 2 5 2" xfId="11783" xr:uid="{D63A6B93-1C2F-4266-A32F-0D9DD49A37FB}"/>
    <cellStyle name="Note 11 2 6" xfId="5700" xr:uid="{D15FE292-AD61-4AF9-A1F5-96D377C728AB}"/>
    <cellStyle name="Note 11 2 6 2" xfId="12171" xr:uid="{C74D532A-C279-4396-99A4-3A693C9A119B}"/>
    <cellStyle name="Note 11 2 7" xfId="6084" xr:uid="{37416209-D81D-483F-A97D-3DD954B1B78F}"/>
    <cellStyle name="Note 11 2 7 2" xfId="12555" xr:uid="{1E842D05-4967-48FE-9327-A28C09EE3EE1}"/>
    <cellStyle name="Note 11 2 8" xfId="6355" xr:uid="{18E253FB-5CBD-45BA-BE9F-9AF004B4E695}"/>
    <cellStyle name="Note 11 2 8 2" xfId="12826" xr:uid="{CDDB61FC-8102-4716-A38F-5904274D1AAF}"/>
    <cellStyle name="Note 11 2 9" xfId="6210" xr:uid="{37DE5127-0A8A-46E1-AFCF-FF7E424AE008}"/>
    <cellStyle name="Note 11 2 9 2" xfId="12681" xr:uid="{5D0A627F-4344-4D4E-B53A-86D2A2E57188}"/>
    <cellStyle name="Note 11 20" xfId="9338" xr:uid="{B0F6C08C-419A-4803-AA75-EDE51360CF9A}"/>
    <cellStyle name="Note 11 21" xfId="8709" xr:uid="{76D610E8-8C4C-4756-993E-BB682CFD0156}"/>
    <cellStyle name="Note 11 22" xfId="9680" xr:uid="{0C3FFAA5-5ADA-4A7C-A453-4ED428611F57}"/>
    <cellStyle name="Note 11 23" xfId="8720" xr:uid="{E2E732A7-E946-47CF-B6A5-3B2C1F4B878D}"/>
    <cellStyle name="Note 11 24" xfId="9286" xr:uid="{432712AE-6DA6-41F1-ADA1-7E5570504962}"/>
    <cellStyle name="Note 11 25" xfId="15056" xr:uid="{FF4FE3F4-2F13-4FB9-91EE-D71A2403712A}"/>
    <cellStyle name="Note 11 26" xfId="15448" xr:uid="{8E70FA34-3925-4831-AAB7-074668885703}"/>
    <cellStyle name="Note 11 27" xfId="15585" xr:uid="{B4475EE7-65C1-47A9-9609-77A3D805D3FB}"/>
    <cellStyle name="Note 11 28" xfId="15269" xr:uid="{96EF018E-CBE1-4D95-A092-A4DF7E3F95D5}"/>
    <cellStyle name="Note 11 3" xfId="2100" xr:uid="{00000000-0005-0000-0000-000035080000}"/>
    <cellStyle name="Note 11 3 2" xfId="4780" xr:uid="{E90254E8-1E70-4415-9EE4-7E68593D4370}"/>
    <cellStyle name="Note 11 3 2 2" xfId="11259" xr:uid="{ADE652D5-C474-43A3-BDAB-BF3F3C605D9C}"/>
    <cellStyle name="Note 11 3 3" xfId="9341" xr:uid="{7E979E5F-942E-49F1-B0D6-644A7920C1A9}"/>
    <cellStyle name="Note 11 3 4" xfId="10307" xr:uid="{585CFF9F-C6FD-43BD-86AC-8090FE79A7C8}"/>
    <cellStyle name="Note 11 4" xfId="4777" xr:uid="{AEDBB7A7-8931-404D-BC9D-69E109E1FB74}"/>
    <cellStyle name="Note 11 4 2" xfId="11256" xr:uid="{E7953B04-D8EA-416A-A643-49340CD11098}"/>
    <cellStyle name="Note 11 5" xfId="5671" xr:uid="{8B765321-6110-44AE-8E20-81ABE2C943AB}"/>
    <cellStyle name="Note 11 5 2" xfId="12142" xr:uid="{BE0F774F-F60C-49C4-AFB9-1F412FDC1082}"/>
    <cellStyle name="Note 11 6" xfId="5640" xr:uid="{13DF0AB6-546A-4729-87A6-D9651EF4AECC}"/>
    <cellStyle name="Note 11 6 2" xfId="12111" xr:uid="{2CED7D37-1348-44A2-B82D-57F412DFE8E9}"/>
    <cellStyle name="Note 11 7" xfId="5699" xr:uid="{10CA314B-BEDA-453A-9D8F-89F78427BC50}"/>
    <cellStyle name="Note 11 7 2" xfId="12170" xr:uid="{E5ED5466-1E69-4690-AACF-51E96B8ADE0C}"/>
    <cellStyle name="Note 11 8" xfId="6085" xr:uid="{E1CBBBD2-138A-4CBD-B3EB-B179A887E905}"/>
    <cellStyle name="Note 11 8 2" xfId="12556" xr:uid="{594D78FC-F866-431F-A067-4F2ADBAF49EA}"/>
    <cellStyle name="Note 11 9" xfId="6611" xr:uid="{3D2642D2-28E5-40E7-8E60-B3D2B9F411CF}"/>
    <cellStyle name="Note 11 9 2" xfId="13082" xr:uid="{6A93CFA0-FC28-44EC-A166-628A1BEB7EB3}"/>
    <cellStyle name="Note 11_TRAFO" xfId="2101" xr:uid="{00000000-0005-0000-0000-000036080000}"/>
    <cellStyle name="Note 12" xfId="2102" xr:uid="{00000000-0005-0000-0000-000037080000}"/>
    <cellStyle name="Note 12 10" xfId="6211" xr:uid="{C74F9A1C-4B4A-4B58-B5A1-3E9013A0152F}"/>
    <cellStyle name="Note 12 10 2" xfId="12682" xr:uid="{595B1BFE-3339-4CC7-A3D8-603E0DFF4354}"/>
    <cellStyle name="Note 12 11" xfId="6636" xr:uid="{BBBE3FD4-B96C-4DFF-A6FB-E782E9CC7B09}"/>
    <cellStyle name="Note 12 11 2" xfId="13107" xr:uid="{E23BEDBF-D25F-4938-B548-6C0337D932E5}"/>
    <cellStyle name="Note 12 12" xfId="6741" xr:uid="{EE2FB931-E0BC-41DB-A48E-14DE5876F89A}"/>
    <cellStyle name="Note 12 12 2" xfId="13212" xr:uid="{ADCEBA78-046F-4275-BBF6-848BCCD08CE2}"/>
    <cellStyle name="Note 12 13" xfId="7123" xr:uid="{0E0E4DBB-FBBE-49A2-99F9-92F5384DBEB5}"/>
    <cellStyle name="Note 12 13 2" xfId="13594" xr:uid="{7FB56578-DC2D-4EF0-9A76-C7B622853FB5}"/>
    <cellStyle name="Note 12 14" xfId="7502" xr:uid="{6D28AF6E-28D6-4E17-966D-99B0D5EEDCBE}"/>
    <cellStyle name="Note 12 14 2" xfId="13973" xr:uid="{8F2CC1F0-B415-4619-A5D6-B41EC1FD9A7C}"/>
    <cellStyle name="Note 12 15" xfId="7762" xr:uid="{0ED19D9C-8AF0-4209-AE32-793E3F9C73A5}"/>
    <cellStyle name="Note 12 15 2" xfId="14233" xr:uid="{DB295DC8-AD5D-4958-BE56-37D224CC925C}"/>
    <cellStyle name="Note 12 16" xfId="7518" xr:uid="{DC51DB05-92EB-4622-8CEC-C77CBEC61B10}"/>
    <cellStyle name="Note 12 16 2" xfId="13989" xr:uid="{82E5D948-D34B-4C3A-B2DE-C9431B0930BE}"/>
    <cellStyle name="Note 12 17" xfId="7747" xr:uid="{621DCB30-9299-40CA-88C3-EBBDE4A6C682}"/>
    <cellStyle name="Note 12 17 2" xfId="14218" xr:uid="{00CCE0DD-2EBD-429C-AAB7-E11018D7346A}"/>
    <cellStyle name="Note 12 18" xfId="7533" xr:uid="{D20E4410-3E24-4DCA-947F-488CAD44A2E9}"/>
    <cellStyle name="Note 12 18 2" xfId="14004" xr:uid="{7447837A-B1D8-459D-95A1-11E2C56D5AD3}"/>
    <cellStyle name="Note 12 19" xfId="8973" xr:uid="{D50EBE1E-4233-44F9-BE86-35930F3D0A4F}"/>
    <cellStyle name="Note 12 2" xfId="2103" xr:uid="{00000000-0005-0000-0000-000038080000}"/>
    <cellStyle name="Note 12 2 10" xfId="6897" xr:uid="{2EC3FAB2-5C30-4FF2-860A-68D01D28327C}"/>
    <cellStyle name="Note 12 2 10 2" xfId="13368" xr:uid="{BBB1394B-2926-401B-BCE6-9E40FE87E105}"/>
    <cellStyle name="Note 12 2 11" xfId="6742" xr:uid="{0A28F169-63BB-4354-9931-DAC9D8E98CE5}"/>
    <cellStyle name="Note 12 2 11 2" xfId="13213" xr:uid="{CEAC35E5-59FB-4CA3-BA06-D60C32A4C4A0}"/>
    <cellStyle name="Note 12 2 12" xfId="7124" xr:uid="{55BC5853-0D6A-4537-B559-58B94A62B7E4}"/>
    <cellStyle name="Note 12 2 12 2" xfId="13595" xr:uid="{A86B352F-36F7-441A-BE71-7FE8561170D7}"/>
    <cellStyle name="Note 12 2 13" xfId="7501" xr:uid="{E9DC4448-C3AD-4D82-8A11-04BE7802D44B}"/>
    <cellStyle name="Note 12 2 13 2" xfId="13972" xr:uid="{0B82F2C6-05E5-4548-84AB-98250A7FF8B5}"/>
    <cellStyle name="Note 12 2 14" xfId="7763" xr:uid="{F5D7DE8C-2CB0-4A3C-80B7-4B5BB8EBCD29}"/>
    <cellStyle name="Note 12 2 14 2" xfId="14234" xr:uid="{E20D1D50-F0AC-4AF7-AE5C-0C1E8BA98929}"/>
    <cellStyle name="Note 12 2 15" xfId="7517" xr:uid="{97D2C3F6-D1D9-4460-80E0-DD2B23FD336A}"/>
    <cellStyle name="Note 12 2 15 2" xfId="13988" xr:uid="{226C4785-0485-43CD-9A40-5ABD4EBEEDA1}"/>
    <cellStyle name="Note 12 2 16" xfId="7748" xr:uid="{286D4A8A-5C2B-4288-961C-667C70811655}"/>
    <cellStyle name="Note 12 2 16 2" xfId="14219" xr:uid="{31877D7C-80F1-46BD-B259-D86DB69A0B06}"/>
    <cellStyle name="Note 12 2 17" xfId="7327" xr:uid="{E694E410-92D5-41DB-B0A7-0F4B31B3F740}"/>
    <cellStyle name="Note 12 2 17 2" xfId="13798" xr:uid="{3B399752-8604-47B4-9831-8632CF57C41A}"/>
    <cellStyle name="Note 12 2 18" xfId="8974" xr:uid="{CAB626B4-F283-4E04-B34F-92322255709F}"/>
    <cellStyle name="Note 12 2 19" xfId="9343" xr:uid="{327E35B2-815B-4F2A-B5CB-E4F88A189580}"/>
    <cellStyle name="Note 12 2 2" xfId="2104" xr:uid="{00000000-0005-0000-0000-000039080000}"/>
    <cellStyle name="Note 12 2 2 2" xfId="4783" xr:uid="{92872AFB-CEC4-49F5-A475-18AEDE62975C}"/>
    <cellStyle name="Note 12 2 2 2 2" xfId="11262" xr:uid="{DAB34C1C-FD4C-472B-8955-55B07BD250B3}"/>
    <cellStyle name="Note 12 2 2 3" xfId="9344" xr:uid="{C7E2D428-C61D-4DE2-B420-8CB2E2FA31E4}"/>
    <cellStyle name="Note 12 2 2 4" xfId="10308" xr:uid="{EF674E79-D848-4A72-AB13-CF2C6383A90C}"/>
    <cellStyle name="Note 12 2 20" xfId="8706" xr:uid="{84561B5F-9BED-4D7E-9A31-CBF570B99D76}"/>
    <cellStyle name="Note 12 2 21" xfId="9753" xr:uid="{F4C8E997-DAE5-4270-B725-66CA4B0C3569}"/>
    <cellStyle name="Note 12 2 22" xfId="8717" xr:uid="{0846D58A-DE72-4AFA-A0EB-FC5B0A906E2E}"/>
    <cellStyle name="Note 12 2 23" xfId="9750" xr:uid="{396F5AEB-7922-46F2-AF3B-950468FC1813}"/>
    <cellStyle name="Note 12 2 24" xfId="15059" xr:uid="{7F767609-1559-4AEA-A14A-B9C9B5924F58}"/>
    <cellStyle name="Note 12 2 25" xfId="15445" xr:uid="{395A7AEA-0206-47B6-A8E0-5412836F1F5C}"/>
    <cellStyle name="Note 12 2 26" xfId="15588" xr:uid="{80F5F606-B62E-48F0-97E4-55D8AFF66D42}"/>
    <cellStyle name="Note 12 2 27" xfId="15459" xr:uid="{214312A1-8880-4935-9228-17C6BC698271}"/>
    <cellStyle name="Note 12 2 3" xfId="4782" xr:uid="{8B44556A-63B3-4DF5-961B-C181973FF7FE}"/>
    <cellStyle name="Note 12 2 3 2" xfId="11261" xr:uid="{E3A7C2E1-ED42-4ED6-8E3E-55420D77F100}"/>
    <cellStyle name="Note 12 2 4" xfId="5472" xr:uid="{950D009B-07BC-435C-BC25-E83051FAC53B}"/>
    <cellStyle name="Note 12 2 4 2" xfId="11943" xr:uid="{AB929918-7361-4E64-B95F-E453BAF1B2E7}"/>
    <cellStyle name="Note 12 2 5" xfId="5314" xr:uid="{889CA4BA-FBB1-4379-921B-42E17A7A22FF}"/>
    <cellStyle name="Note 12 2 5 2" xfId="11785" xr:uid="{8F009AC3-D738-4871-9D00-DF157C0A5687}"/>
    <cellStyle name="Note 12 2 6" xfId="5702" xr:uid="{14D7605D-42FE-4E5F-9646-EAFCDBA90500}"/>
    <cellStyle name="Note 12 2 6 2" xfId="12173" xr:uid="{68BF1899-588F-422D-A5B7-3BEA3BCE8753}"/>
    <cellStyle name="Note 12 2 7" xfId="6082" xr:uid="{91950AC0-C446-4526-825F-71112B12FE22}"/>
    <cellStyle name="Note 12 2 7 2" xfId="12553" xr:uid="{A59E507F-1E97-4F1C-A33C-69AB0AC91831}"/>
    <cellStyle name="Note 12 2 8" xfId="6357" xr:uid="{574740F3-D194-48C1-9129-184CD0FBB90C}"/>
    <cellStyle name="Note 12 2 8 2" xfId="12828" xr:uid="{C9A0561A-C2C0-44E9-8CC2-2AF020593F30}"/>
    <cellStyle name="Note 12 2 9" xfId="6212" xr:uid="{D821EA7D-4E6E-41A6-BE84-3CA33E4CB774}"/>
    <cellStyle name="Note 12 2 9 2" xfId="12683" xr:uid="{88D1C489-02F9-4185-8EA5-249859EDF9FB}"/>
    <cellStyle name="Note 12 20" xfId="9342" xr:uid="{3483085B-3FBA-4D02-BCF7-99B05B6B9B8C}"/>
    <cellStyle name="Note 12 21" xfId="8707" xr:uid="{8AC5101C-F1CC-49C2-8A9D-C9CB45C48B00}"/>
    <cellStyle name="Note 12 22" xfId="9682" xr:uid="{8CC68222-C92B-4D50-A085-6768947E2CD5}"/>
    <cellStyle name="Note 12 23" xfId="8718" xr:uid="{C0D3FB4F-1D84-49ED-8E7A-7CB109B8B037}"/>
    <cellStyle name="Note 12 24" xfId="9289" xr:uid="{263C6A46-2A47-4267-8EAF-482826AE7DE6}"/>
    <cellStyle name="Note 12 25" xfId="15058" xr:uid="{1EDB79B5-DCE5-4720-AAAD-B618A7BF5B1E}"/>
    <cellStyle name="Note 12 26" xfId="15446" xr:uid="{1670332D-FA52-4FD1-89A8-853360822EC7}"/>
    <cellStyle name="Note 12 27" xfId="15587" xr:uid="{AC988A46-0C8C-4535-A7FD-692814DC18F5}"/>
    <cellStyle name="Note 12 28" xfId="15460" xr:uid="{F09E7A89-8A93-482D-BACC-5F29341F742E}"/>
    <cellStyle name="Note 12 3" xfId="2105" xr:uid="{00000000-0005-0000-0000-00003A080000}"/>
    <cellStyle name="Note 12 3 2" xfId="4784" xr:uid="{16D053E4-6FA3-4B82-ACBD-C81907024461}"/>
    <cellStyle name="Note 12 3 2 2" xfId="11263" xr:uid="{0BD6B4C4-EF62-458C-86E5-76F3920EF726}"/>
    <cellStyle name="Note 12 3 3" xfId="9345" xr:uid="{7E3DF463-2457-47DD-9546-73F166B5DD81}"/>
    <cellStyle name="Note 12 3 4" xfId="10309" xr:uid="{619A6254-44FC-4D14-A364-281021662948}"/>
    <cellStyle name="Note 12 4" xfId="4781" xr:uid="{D53324AB-1DB8-40DF-9F69-D15CBB6571BE}"/>
    <cellStyle name="Note 12 4 2" xfId="11260" xr:uid="{C4EF734E-6DA4-450C-A45D-2AC81469DAFD}"/>
    <cellStyle name="Note 12 5" xfId="5471" xr:uid="{DE6456C7-22A5-45B4-BD07-D7FDC046DE64}"/>
    <cellStyle name="Note 12 5 2" xfId="11942" xr:uid="{0A8D3FD0-09DA-429F-8835-69A1133EFAAC}"/>
    <cellStyle name="Note 12 6" xfId="5313" xr:uid="{A08416DF-50E7-453E-A12C-AE84C51CDCE0}"/>
    <cellStyle name="Note 12 6 2" xfId="11784" xr:uid="{2E6F577D-1671-4A4D-95AD-04BC86AD6F41}"/>
    <cellStyle name="Note 12 7" xfId="5701" xr:uid="{7A5500C1-5E82-45F9-93EB-6EC3BCFA1121}"/>
    <cellStyle name="Note 12 7 2" xfId="12172" xr:uid="{87490E1D-6750-413E-A238-600C0422E6E9}"/>
    <cellStyle name="Note 12 8" xfId="6083" xr:uid="{B5F9468B-96BE-4C7B-BF74-D6C38DB03711}"/>
    <cellStyle name="Note 12 8 2" xfId="12554" xr:uid="{1151CE52-6D90-4A75-9AB3-5EEED24CB95B}"/>
    <cellStyle name="Note 12 9" xfId="6356" xr:uid="{2E61E35E-A1F5-49C4-A3E5-CCC33210E5A2}"/>
    <cellStyle name="Note 12 9 2" xfId="12827" xr:uid="{C19DA0AE-E1BA-407C-A065-B903E430F897}"/>
    <cellStyle name="Note 12_TRAFO" xfId="2106" xr:uid="{00000000-0005-0000-0000-00003B080000}"/>
    <cellStyle name="Note 13" xfId="2107" xr:uid="{00000000-0005-0000-0000-00003C080000}"/>
    <cellStyle name="Note 13 10" xfId="6213" xr:uid="{79FBB74D-5652-4F80-9510-556AB8DC4EF1}"/>
    <cellStyle name="Note 13 10 2" xfId="12684" xr:uid="{08296866-BAC2-4158-AD37-C9B37DDFFC6D}"/>
    <cellStyle name="Note 13 11" xfId="6898" xr:uid="{795AE264-1B38-48DB-AAAC-4B9260EA6801}"/>
    <cellStyle name="Note 13 11 2" xfId="13369" xr:uid="{BC894ABE-9588-4C4C-BE08-F6C04FC3EE86}"/>
    <cellStyle name="Note 13 12" xfId="6743" xr:uid="{E01A8E79-0B1A-4881-A1AE-9575D90CA273}"/>
    <cellStyle name="Note 13 12 2" xfId="13214" xr:uid="{38B0F1DD-153D-4560-A937-9075D3088621}"/>
    <cellStyle name="Note 13 13" xfId="7059" xr:uid="{400C9106-27E3-4E8A-924D-9C9EEB9608F2}"/>
    <cellStyle name="Note 13 13 2" xfId="13530" xr:uid="{B02C16C1-76BA-4216-A884-2FF3B9DF103E}"/>
    <cellStyle name="Note 13 14" xfId="7500" xr:uid="{14523CE7-78A7-4602-B5E2-44AA8F087F27}"/>
    <cellStyle name="Note 13 14 2" xfId="13971" xr:uid="{73C07AAF-B584-48AC-9359-781A13444A80}"/>
    <cellStyle name="Note 13 15" xfId="7764" xr:uid="{23E7FC72-7627-4E17-94A8-E4895DDBFEE4}"/>
    <cellStyle name="Note 13 15 2" xfId="14235" xr:uid="{B441EAE7-25FF-40D6-919E-FBF690611157}"/>
    <cellStyle name="Note 13 16" xfId="7516" xr:uid="{E88DFFBB-7FFC-475E-ADFF-BDCE213355CA}"/>
    <cellStyle name="Note 13 16 2" xfId="13987" xr:uid="{9AD850F0-B2B4-4A79-9275-7CB52487BDFE}"/>
    <cellStyle name="Note 13 17" xfId="7749" xr:uid="{BDAC02A2-B8D0-4686-8AE4-2ACB9C62FAC1}"/>
    <cellStyle name="Note 13 17 2" xfId="14220" xr:uid="{BD79D6B0-E745-48F9-93CF-C56BA49D5AAE}"/>
    <cellStyle name="Note 13 18" xfId="7532" xr:uid="{7A6EEA90-315A-4F5C-979C-0642DEE5C9CD}"/>
    <cellStyle name="Note 13 18 2" xfId="14003" xr:uid="{BAA72DB5-4177-4A8F-B23C-0123A320E0D3}"/>
    <cellStyle name="Note 13 19" xfId="8975" xr:uid="{AB50082E-5348-47DF-8B8D-FEC460219791}"/>
    <cellStyle name="Note 13 2" xfId="2108" xr:uid="{00000000-0005-0000-0000-00003D080000}"/>
    <cellStyle name="Note 13 2 10" xfId="6899" xr:uid="{206C9CB7-8A88-42DA-A7AC-4266CB010A67}"/>
    <cellStyle name="Note 13 2 10 2" xfId="13370" xr:uid="{0577F8E2-B04F-433F-B47E-6FC544ACAC1B}"/>
    <cellStyle name="Note 13 2 11" xfId="6744" xr:uid="{ED93E699-BB04-4458-9F7B-A19D08632DDD}"/>
    <cellStyle name="Note 13 2 11 2" xfId="13215" xr:uid="{C3B2CFDE-23BB-43CB-BC9B-1032F824314E}"/>
    <cellStyle name="Note 13 2 12" xfId="7125" xr:uid="{C4FA0948-D3DD-4FD4-AA5E-73C76EC93B74}"/>
    <cellStyle name="Note 13 2 12 2" xfId="13596" xr:uid="{665B80B6-6B0D-41A4-B2FA-10A2774D8482}"/>
    <cellStyle name="Note 13 2 13" xfId="7499" xr:uid="{B7E5E170-9323-4765-A51F-EBB7970D7306}"/>
    <cellStyle name="Note 13 2 13 2" xfId="13970" xr:uid="{ED667427-4C44-4EA4-8062-E0B837D0B7CA}"/>
    <cellStyle name="Note 13 2 14" xfId="7344" xr:uid="{732D4033-0A3C-4D2F-AC31-72CB36CC0075}"/>
    <cellStyle name="Note 13 2 14 2" xfId="13815" xr:uid="{25892F18-54F4-4A42-A198-61E87B317969}"/>
    <cellStyle name="Note 13 2 15" xfId="7515" xr:uid="{7AD3E502-7F43-4F38-B226-7D80F1566096}"/>
    <cellStyle name="Note 13 2 15 2" xfId="13986" xr:uid="{F8A8D9AD-5137-4B79-8881-A422F0197B38}"/>
    <cellStyle name="Note 13 2 16" xfId="7750" xr:uid="{28F39504-E704-4FF3-8980-6EEAA6566C6B}"/>
    <cellStyle name="Note 13 2 16 2" xfId="14221" xr:uid="{C532F838-2504-48B5-8E8D-BABE909A9197}"/>
    <cellStyle name="Note 13 2 17" xfId="7531" xr:uid="{C0C14C8E-2412-4B5E-8A15-00D145BB0097}"/>
    <cellStyle name="Note 13 2 17 2" xfId="14002" xr:uid="{ED3C6575-E909-458A-BE6F-B1F736887A33}"/>
    <cellStyle name="Note 13 2 18" xfId="8976" xr:uid="{68A52CB8-2214-4FBC-8110-1E562A194A81}"/>
    <cellStyle name="Note 13 2 19" xfId="9347" xr:uid="{0A03D234-83AC-4E3A-BAEE-635AD163FACE}"/>
    <cellStyle name="Note 13 2 2" xfId="2109" xr:uid="{00000000-0005-0000-0000-00003E080000}"/>
    <cellStyle name="Note 13 2 2 2" xfId="4787" xr:uid="{58DAA8EA-8CF8-447B-BD14-B555A0D027B3}"/>
    <cellStyle name="Note 13 2 2 2 2" xfId="11266" xr:uid="{A8354F8A-1CB6-4C5C-ABF1-E3AAC83C42D4}"/>
    <cellStyle name="Note 13 2 2 3" xfId="9348" xr:uid="{E82E86EC-552D-417E-AA8A-D812AA10A93B}"/>
    <cellStyle name="Note 13 2 2 4" xfId="10310" xr:uid="{8E3EC7FB-C2FA-4AAA-8777-24C8806306E4}"/>
    <cellStyle name="Note 13 2 20" xfId="9147" xr:uid="{96187324-3C73-4110-8D35-36D6C2524697}"/>
    <cellStyle name="Note 13 2 21" xfId="9684" xr:uid="{1C0F3C31-6D4C-47D7-ACCD-FBF2A170E673}"/>
    <cellStyle name="Note 13 2 22" xfId="9278" xr:uid="{9E4182AB-19FB-4C92-AD9D-FC8942E91E48}"/>
    <cellStyle name="Note 13 2 23" xfId="9291" xr:uid="{B11A6974-2AFE-4CAF-8419-18C03932196C}"/>
    <cellStyle name="Note 13 2 24" xfId="15061" xr:uid="{EFB7CC5B-9324-44C4-9AF3-364F4A35E532}"/>
    <cellStyle name="Note 13 2 25" xfId="15443" xr:uid="{081242BA-FF07-4F94-90DC-1610420418FA}"/>
    <cellStyle name="Note 13 2 26" xfId="15617" xr:uid="{103B0AEE-AA8C-4468-88FF-82D9042B90C2}"/>
    <cellStyle name="Note 13 2 27" xfId="15641" xr:uid="{CA1F02B5-A94D-4BFF-A2C0-1D84D345F0BF}"/>
    <cellStyle name="Note 13 2 3" xfId="4786" xr:uid="{68571A05-88BD-4A7C-8A7F-B70B46C642B1}"/>
    <cellStyle name="Note 13 2 3 2" xfId="11265" xr:uid="{A8D05E0F-26CC-40C9-B252-5DF034E78BE1}"/>
    <cellStyle name="Note 13 2 4" xfId="5474" xr:uid="{607543B8-BC0F-4061-A5B5-C2C0E136D4B9}"/>
    <cellStyle name="Note 13 2 4 2" xfId="11945" xr:uid="{39CFED19-2A5A-4718-91E6-6C84BC5DE6D7}"/>
    <cellStyle name="Note 13 2 5" xfId="5316" xr:uid="{47F23A69-7DC2-41F0-8AAE-0F9389F5F126}"/>
    <cellStyle name="Note 13 2 5 2" xfId="11787" xr:uid="{6190D9D1-3DF6-4872-BA08-71D91DE19FA8}"/>
    <cellStyle name="Note 13 2 6" xfId="5703" xr:uid="{7644547F-B505-4937-BD5C-33DE8B92F697}"/>
    <cellStyle name="Note 13 2 6 2" xfId="12174" xr:uid="{60DF281D-7597-4ED2-9CAA-F85EEEA839E6}"/>
    <cellStyle name="Note 13 2 7" xfId="6080" xr:uid="{990FA711-AC88-4AC1-9013-2C0D67916446}"/>
    <cellStyle name="Note 13 2 7 2" xfId="12551" xr:uid="{8621541A-421C-4DDC-96EA-8FDE45F53F38}"/>
    <cellStyle name="Note 13 2 8" xfId="6359" xr:uid="{ACDB1505-5A9C-4E55-88BB-A32E40E0A321}"/>
    <cellStyle name="Note 13 2 8 2" xfId="12830" xr:uid="{1951AB7A-81B5-4C4B-9CBE-652731168DC1}"/>
    <cellStyle name="Note 13 2 9" xfId="6214" xr:uid="{E997393D-0FF9-41E4-832B-10B6627D6339}"/>
    <cellStyle name="Note 13 2 9 2" xfId="12685" xr:uid="{E105E1AF-1D3B-4067-AD9C-1E227C63D7E4}"/>
    <cellStyle name="Note 13 20" xfId="9346" xr:uid="{1A685762-7ABD-42FE-8A1E-322450D6F68C}"/>
    <cellStyle name="Note 13 21" xfId="9148" xr:uid="{BDED7CC0-30D8-4789-AAAD-BE8F2C535450}"/>
    <cellStyle name="Note 13 22" xfId="9683" xr:uid="{6FAD4D57-1BEB-4004-89AE-A79EFB6E4DBC}"/>
    <cellStyle name="Note 13 23" xfId="8716" xr:uid="{BAEA3585-EBA7-4775-A741-D343880A53B1}"/>
    <cellStyle name="Note 13 24" xfId="9290" xr:uid="{F089E1D0-BDA3-4B8C-A1CB-62C57F4B87AC}"/>
    <cellStyle name="Note 13 25" xfId="15060" xr:uid="{1F8D6C7B-CCF2-4BA3-B81D-53CBD180FF6D}"/>
    <cellStyle name="Note 13 26" xfId="15444" xr:uid="{E8319DAA-1734-442D-AC01-8074E67D2422}"/>
    <cellStyle name="Note 13 27" xfId="15589" xr:uid="{8C95990E-4711-4797-8BCF-AD7A7CAE3052}"/>
    <cellStyle name="Note 13 28" xfId="15458" xr:uid="{3F9B1587-BF06-4EE9-85B3-5C21CEDF59DE}"/>
    <cellStyle name="Note 13 3" xfId="2110" xr:uid="{00000000-0005-0000-0000-00003F080000}"/>
    <cellStyle name="Note 13 3 2" xfId="4788" xr:uid="{5AA9DACE-52A1-474D-85D5-3DB64C64A4A9}"/>
    <cellStyle name="Note 13 3 2 2" xfId="11267" xr:uid="{E99B570F-E99E-4E14-B7B5-7998A0E52E5D}"/>
    <cellStyle name="Note 13 3 3" xfId="9349" xr:uid="{DCF60776-ACCC-4340-8ABC-0E913104B7F1}"/>
    <cellStyle name="Note 13 3 4" xfId="10311" xr:uid="{C062A1A2-0F67-47EE-B705-6D8E6165D385}"/>
    <cellStyle name="Note 13 4" xfId="4785" xr:uid="{575063EE-890C-47F4-B89A-BF71A8F41F60}"/>
    <cellStyle name="Note 13 4 2" xfId="11264" xr:uid="{2787EFA9-3E5C-459B-AF2C-682D4BF5B59F}"/>
    <cellStyle name="Note 13 5" xfId="5473" xr:uid="{09E87F5E-9855-4B18-9E5E-189F03CC90F4}"/>
    <cellStyle name="Note 13 5 2" xfId="11944" xr:uid="{168D775F-0CA3-41FB-990F-71950833FE4B}"/>
    <cellStyle name="Note 13 6" xfId="5315" xr:uid="{80319E4B-6B29-49E3-BC03-745F9C13AE5C}"/>
    <cellStyle name="Note 13 6 2" xfId="11786" xr:uid="{F6C780FF-33B4-417E-8B36-36FB941735D2}"/>
    <cellStyle name="Note 13 7" xfId="5635" xr:uid="{88DBC3A0-B467-41A0-8954-ADDAC158098D}"/>
    <cellStyle name="Note 13 7 2" xfId="12106" xr:uid="{CBFE0FAD-56CE-4A3A-BF00-02DCE5CB6C82}"/>
    <cellStyle name="Note 13 8" xfId="6081" xr:uid="{73F5D78A-5C64-42FF-B608-2800B790B371}"/>
    <cellStyle name="Note 13 8 2" xfId="12552" xr:uid="{BCEB527F-CDFE-444B-8EDE-3B96E892C9B0}"/>
    <cellStyle name="Note 13 9" xfId="6358" xr:uid="{24221779-2D6D-40BF-94F3-2839A0C953FB}"/>
    <cellStyle name="Note 13 9 2" xfId="12829" xr:uid="{F2D2C79E-7EEE-4727-8178-15A795E029F3}"/>
    <cellStyle name="Note 13_TRAFO" xfId="2111" xr:uid="{00000000-0005-0000-0000-000040080000}"/>
    <cellStyle name="Note 14" xfId="2112" xr:uid="{00000000-0005-0000-0000-000041080000}"/>
    <cellStyle name="Note 14 10" xfId="6471" xr:uid="{8B5B7572-0F67-42CE-94BB-AF4F6BB653E8}"/>
    <cellStyle name="Note 14 10 2" xfId="12942" xr:uid="{9E9CF388-94D0-47A7-AFBB-82D72916DAAB}"/>
    <cellStyle name="Note 14 11" xfId="6900" xr:uid="{CB6B1390-AE85-4B6F-99BE-C3D9B171ABBB}"/>
    <cellStyle name="Note 14 11 2" xfId="13371" xr:uid="{176062F1-B2C8-4BEF-A3C0-AB5BE340320E}"/>
    <cellStyle name="Note 14 12" xfId="7113" xr:uid="{3BB6DC47-B093-43D1-A90E-1377BEB9BFC1}"/>
    <cellStyle name="Note 14 12 2" xfId="13584" xr:uid="{43A2FF97-C063-4FA2-8898-0373C53CDA2F}"/>
    <cellStyle name="Note 14 13" xfId="7126" xr:uid="{68AA3911-2CD0-46CE-978C-1CA17C1444F7}"/>
    <cellStyle name="Note 14 13 2" xfId="13597" xr:uid="{8A7ECC8F-5E83-457D-BDBF-242E7801DCA0}"/>
    <cellStyle name="Note 14 14" xfId="7498" xr:uid="{E49FFF96-7CF2-43C7-B19E-91D23C1FF474}"/>
    <cellStyle name="Note 14 14 2" xfId="13969" xr:uid="{99E72CCC-B65A-46A8-B19F-2D4363F57993}"/>
    <cellStyle name="Note 14 15" xfId="7765" xr:uid="{3DC19863-8157-4CFF-8BCB-BF9B57FD24C9}"/>
    <cellStyle name="Note 14 15 2" xfId="14236" xr:uid="{14175F29-B9DA-4AA9-B30F-D72EF2CD9574}"/>
    <cellStyle name="Note 14 16" xfId="7514" xr:uid="{8503D922-DE53-4691-A8C3-808710DBA3BA}"/>
    <cellStyle name="Note 14 16 2" xfId="13985" xr:uid="{40187895-899D-4C2F-9306-F7A2E8B58AD1}"/>
    <cellStyle name="Note 14 17" xfId="7751" xr:uid="{9AC7F115-2AEE-487F-9151-A90EE0EC5546}"/>
    <cellStyle name="Note 14 17 2" xfId="14222" xr:uid="{6B731954-E8FB-4E13-9950-298B96C27C90}"/>
    <cellStyle name="Note 14 18" xfId="7530" xr:uid="{67149B7A-A38C-4120-8BDC-A544F8DD0232}"/>
    <cellStyle name="Note 14 18 2" xfId="14001" xr:uid="{1226BBF3-2032-47AA-9A2E-095E03FFBB7F}"/>
    <cellStyle name="Note 14 19" xfId="8977" xr:uid="{417BFE5E-5307-4434-A0DD-E9C50DFBAB81}"/>
    <cellStyle name="Note 14 2" xfId="2113" xr:uid="{00000000-0005-0000-0000-000042080000}"/>
    <cellStyle name="Note 14 2 10" xfId="6901" xr:uid="{B6CA099A-C201-4BF5-B983-280D244E05AD}"/>
    <cellStyle name="Note 14 2 10 2" xfId="13372" xr:uid="{34E8510F-6E65-4776-B0F7-981424F02B78}"/>
    <cellStyle name="Note 14 2 11" xfId="6745" xr:uid="{3EEF46DD-E8F2-47FD-BC87-C809781DEFF4}"/>
    <cellStyle name="Note 14 2 11 2" xfId="13216" xr:uid="{C37FE569-B561-4ADE-B903-ED79817DF893}"/>
    <cellStyle name="Note 14 2 12" xfId="7127" xr:uid="{3857DF04-609D-4E24-9139-6C34F7B6B0C6}"/>
    <cellStyle name="Note 14 2 12 2" xfId="13598" xr:uid="{7430262E-D133-4667-9FB6-33A66D97E13D}"/>
    <cellStyle name="Note 14 2 13" xfId="7497" xr:uid="{7807DF3F-078A-475F-8611-4E3B90D28B51}"/>
    <cellStyle name="Note 14 2 13 2" xfId="13968" xr:uid="{FC7ACFAD-FBF8-4E15-9604-AAC8BA3A1BAA}"/>
    <cellStyle name="Note 14 2 14" xfId="7766" xr:uid="{A4E96D76-0C84-4AC3-87E8-0D812A564301}"/>
    <cellStyle name="Note 14 2 14 2" xfId="14237" xr:uid="{9D482619-4990-4088-9B57-812644F7FB78}"/>
    <cellStyle name="Note 14 2 15" xfId="7513" xr:uid="{3CAD6D5B-E90D-4E25-9A1B-B0C635651299}"/>
    <cellStyle name="Note 14 2 15 2" xfId="13984" xr:uid="{5A0112D3-1333-42D2-A3E4-D05A06EC5104}"/>
    <cellStyle name="Note 14 2 16" xfId="7335" xr:uid="{21CA0D04-F896-49B6-B98F-5A91AB295A34}"/>
    <cellStyle name="Note 14 2 16 2" xfId="13806" xr:uid="{73CCBF5B-CD10-4625-B5F2-4D1AA8A99C14}"/>
    <cellStyle name="Note 14 2 17" xfId="7529" xr:uid="{94E88437-E0BB-4FFF-A735-2EA4105BF75B}"/>
    <cellStyle name="Note 14 2 17 2" xfId="14000" xr:uid="{D61C026C-465A-4C14-A82C-DAC521C85BD0}"/>
    <cellStyle name="Note 14 2 18" xfId="8978" xr:uid="{9DB11BBF-FEDB-4E1C-B0F0-49C8B30EDB70}"/>
    <cellStyle name="Note 14 2 19" xfId="9351" xr:uid="{01A1CEB3-5A50-4A63-981B-FD89DCFEB144}"/>
    <cellStyle name="Note 14 2 2" xfId="2114" xr:uid="{00000000-0005-0000-0000-000043080000}"/>
    <cellStyle name="Note 14 2 2 2" xfId="4791" xr:uid="{A47DDF3B-11A7-4F6C-A90A-E634CBF7DA96}"/>
    <cellStyle name="Note 14 2 2 2 2" xfId="11270" xr:uid="{05426C61-15F6-42B6-B82A-92316565FFE5}"/>
    <cellStyle name="Note 14 2 2 3" xfId="9352" xr:uid="{3DFA5642-0B2B-4863-A05A-324AB4DDE66F}"/>
    <cellStyle name="Note 14 2 2 4" xfId="10312" xr:uid="{E4F836D8-DE0A-4525-A3DA-A3456B17143D}"/>
    <cellStyle name="Note 14 2 20" xfId="8704" xr:uid="{B8E60658-8A40-4D42-9B48-C74B7564AD72}"/>
    <cellStyle name="Note 14 2 21" xfId="9686" xr:uid="{FC131B8A-F66D-48C3-8244-64BA306D1FD1}"/>
    <cellStyle name="Note 14 2 22" xfId="9149" xr:uid="{625F45E8-CF60-48B6-95E9-310DE2331F67}"/>
    <cellStyle name="Note 14 2 23" xfId="9293" xr:uid="{02749D4B-8BE4-43AE-BB13-4F3D64F1CC36}"/>
    <cellStyle name="Note 14 2 24" xfId="15064" xr:uid="{5C02A566-B0E5-464E-8ACA-1C2DA6FDBE91}"/>
    <cellStyle name="Note 14 2 25" xfId="15441" xr:uid="{CEFF8FBE-01A4-4178-A2B3-B737E112B764}"/>
    <cellStyle name="Note 14 2 26" xfId="15591" xr:uid="{E6596893-6A61-4432-8B6B-2EA3D45DB84C}"/>
    <cellStyle name="Note 14 2 27" xfId="15456" xr:uid="{039D541B-B0A3-4417-9103-12BE74C3E857}"/>
    <cellStyle name="Note 14 2 3" xfId="4790" xr:uid="{D4521058-B0B4-41E8-B826-4D411D7A0B5B}"/>
    <cellStyle name="Note 14 2 3 2" xfId="11269" xr:uid="{C6E4AB41-19FC-43A2-B485-FC03316F4FE9}"/>
    <cellStyle name="Note 14 2 4" xfId="5476" xr:uid="{D2AD1408-D04C-4B68-9A37-7215CDFB1A57}"/>
    <cellStyle name="Note 14 2 4 2" xfId="11947" xr:uid="{3E4AC09D-ACF1-4439-B5D3-4FE508A7A172}"/>
    <cellStyle name="Note 14 2 5" xfId="5317" xr:uid="{6FE1B59D-13BC-4DD8-ACBF-02B406E45815}"/>
    <cellStyle name="Note 14 2 5 2" xfId="11788" xr:uid="{E2F5AFDB-BF99-4F3A-BDE6-97423C658671}"/>
    <cellStyle name="Note 14 2 6" xfId="5705" xr:uid="{FB0D2D07-94FD-414E-A3E5-F9EAE6C2F347}"/>
    <cellStyle name="Note 14 2 6 2" xfId="12176" xr:uid="{66B4D18C-71F3-418E-BB6D-1FCAB7457A34}"/>
    <cellStyle name="Note 14 2 7" xfId="6078" xr:uid="{8CFEB599-72CB-4BA0-AFF5-DA20E07F833B}"/>
    <cellStyle name="Note 14 2 7 2" xfId="12549" xr:uid="{697D6AD5-95E9-4613-8BC2-75392D3AF01E}"/>
    <cellStyle name="Note 14 2 8" xfId="6361" xr:uid="{B9168238-E536-400F-B0AB-EE9E47B4673F}"/>
    <cellStyle name="Note 14 2 8 2" xfId="12832" xr:uid="{F7CFAE10-9537-488F-9623-CA3FD3084F08}"/>
    <cellStyle name="Note 14 2 9" xfId="6486" xr:uid="{F4D9A3DF-9AC9-4AED-943C-F75A6598A2E7}"/>
    <cellStyle name="Note 14 2 9 2" xfId="12957" xr:uid="{72B29A21-6AF9-45CD-A466-7C81FFC7082F}"/>
    <cellStyle name="Note 14 20" xfId="9350" xr:uid="{19ADE1BC-5C93-43B7-A617-EF8CB58C9227}"/>
    <cellStyle name="Note 14 21" xfId="8705" xr:uid="{0B10A372-675C-4C5F-8596-B700C49A76F7}"/>
    <cellStyle name="Note 14 22" xfId="9685" xr:uid="{4FC149A8-3AFE-4D1E-B9DB-5E98FB1636CA}"/>
    <cellStyle name="Note 14 23" xfId="8715" xr:uid="{9DC97448-AAA2-4873-B7DE-13CDE39A92B6}"/>
    <cellStyle name="Note 14 24" xfId="9292" xr:uid="{2CD3AA52-64F8-403D-8BB9-96C60E486916}"/>
    <cellStyle name="Note 14 25" xfId="15063" xr:uid="{9A0783FB-46E4-4071-B52B-97D0E255BDB5}"/>
    <cellStyle name="Note 14 26" xfId="15442" xr:uid="{9AD85F61-7811-4D41-A471-7AF186E6438C}"/>
    <cellStyle name="Note 14 27" xfId="15590" xr:uid="{1DA14AAA-952D-4614-9CD0-11A199BDDEF5}"/>
    <cellStyle name="Note 14 28" xfId="15457" xr:uid="{FB8EA28D-CFA8-40E0-BCE1-ECC6F51D176F}"/>
    <cellStyle name="Note 14 3" xfId="2115" xr:uid="{00000000-0005-0000-0000-000044080000}"/>
    <cellStyle name="Note 14 3 2" xfId="4792" xr:uid="{1F09DD83-321F-4298-97A7-F0740A4C8185}"/>
    <cellStyle name="Note 14 3 2 2" xfId="11271" xr:uid="{8EE062A6-6606-40FF-9E23-0D7F3115380F}"/>
    <cellStyle name="Note 14 3 3" xfId="9353" xr:uid="{EADB3A01-E255-4417-8F1B-6B90B5A5C93F}"/>
    <cellStyle name="Note 14 3 4" xfId="10313" xr:uid="{27FC0CF8-5236-40FD-93F3-AD84570FB4CC}"/>
    <cellStyle name="Note 14 4" xfId="4789" xr:uid="{914E8C69-6C56-400F-AE2B-191DDC682016}"/>
    <cellStyle name="Note 14 4 2" xfId="11268" xr:uid="{2DFE2BE2-C385-4B70-A3A1-048DCDE28277}"/>
    <cellStyle name="Note 14 5" xfId="5475" xr:uid="{4C4A090E-86CA-4721-A6F0-AFF6B26B616B}"/>
    <cellStyle name="Note 14 5 2" xfId="11946" xr:uid="{7B52EF50-248A-4F93-8A8B-7E447A5521BF}"/>
    <cellStyle name="Note 14 6" xfId="5690" xr:uid="{E980DAE7-AA5C-4989-BF75-88592DF29BE2}"/>
    <cellStyle name="Note 14 6 2" xfId="12161" xr:uid="{3EB28917-9340-4F57-BA6B-03CFB660B035}"/>
    <cellStyle name="Note 14 7" xfId="5704" xr:uid="{35426438-63DC-4AF1-904E-ADA5D3315A0B}"/>
    <cellStyle name="Note 14 7 2" xfId="12175" xr:uid="{81320556-3D6F-4684-AD3F-18CEB8F96A7E}"/>
    <cellStyle name="Note 14 8" xfId="6079" xr:uid="{3F5E7E91-0AB3-4B7C-9F11-835B547978F4}"/>
    <cellStyle name="Note 14 8 2" xfId="12550" xr:uid="{411189CD-FC86-44BF-9AB3-62DA9CF7B5F5}"/>
    <cellStyle name="Note 14 9" xfId="6360" xr:uid="{82A15E5D-3462-480C-9D1B-B5535600C129}"/>
    <cellStyle name="Note 14 9 2" xfId="12831" xr:uid="{816D4A59-3607-4BCB-BBCC-8B3A9DC42089}"/>
    <cellStyle name="Note 14_TRAFO" xfId="2116" xr:uid="{00000000-0005-0000-0000-000045080000}"/>
    <cellStyle name="Note 15" xfId="2117" xr:uid="{00000000-0005-0000-0000-000046080000}"/>
    <cellStyle name="Note 15 10" xfId="6449" xr:uid="{B9CE4D0F-8977-4CB7-A594-278FE7B7B3C9}"/>
    <cellStyle name="Note 15 10 2" xfId="12920" xr:uid="{6CC49F40-FA56-4843-A724-7F88DE07BB14}"/>
    <cellStyle name="Note 15 11" xfId="6902" xr:uid="{EA592C83-C213-4C78-87B9-03284DE62973}"/>
    <cellStyle name="Note 15 11 2" xfId="13373" xr:uid="{DDD863C6-8EFA-4BAA-8AEB-EF87ED7A2E3A}"/>
    <cellStyle name="Note 15 12" xfId="6625" xr:uid="{FE8878DC-1D39-4A08-A5D9-300BB47AA65B}"/>
    <cellStyle name="Note 15 12 2" xfId="13096" xr:uid="{2163855B-9CAE-4D33-AE10-0EAEF128C3BC}"/>
    <cellStyle name="Note 15 13" xfId="7128" xr:uid="{742953E4-E984-4C79-AC45-0F55A5C9909C}"/>
    <cellStyle name="Note 15 13 2" xfId="13599" xr:uid="{B57AF2DB-A3BC-4730-8E7A-D959D5D5AA67}"/>
    <cellStyle name="Note 15 14" xfId="7496" xr:uid="{2FCFFE88-A68F-4706-B5EA-A05E97E501FC}"/>
    <cellStyle name="Note 15 14 2" xfId="13967" xr:uid="{C0F79563-0C74-496F-B102-7A7F29CD3A36}"/>
    <cellStyle name="Note 15 15" xfId="7767" xr:uid="{C8465942-99D4-4902-9859-A76B05359053}"/>
    <cellStyle name="Note 15 15 2" xfId="14238" xr:uid="{A858A3B5-AED2-45D0-962A-6D06C73D2383}"/>
    <cellStyle name="Note 15 16" xfId="7512" xr:uid="{05CDD23E-77D7-457E-B43C-4C326E80F6D5}"/>
    <cellStyle name="Note 15 16 2" xfId="13983" xr:uid="{3986348D-C49E-4E21-A9CD-2BE76D09AB17}"/>
    <cellStyle name="Note 15 17" xfId="7752" xr:uid="{4BAFE5E3-2BFE-43C4-8D0E-566C22B1D534}"/>
    <cellStyle name="Note 15 17 2" xfId="14223" xr:uid="{610B0136-9D10-47C1-A23C-854826343C31}"/>
    <cellStyle name="Note 15 18" xfId="7528" xr:uid="{94F877BE-D7DC-429C-8A9E-E9A8E0DE418D}"/>
    <cellStyle name="Note 15 18 2" xfId="13999" xr:uid="{8A88189C-C17D-40E4-B623-53AD2F6AEB02}"/>
    <cellStyle name="Note 15 19" xfId="8979" xr:uid="{E576E76E-DA50-4439-B76B-8761A07A0F30}"/>
    <cellStyle name="Note 15 2" xfId="2118" xr:uid="{00000000-0005-0000-0000-000047080000}"/>
    <cellStyle name="Note 15 2 10" xfId="6903" xr:uid="{02617CF8-FE7F-440F-BDB4-072A1D7B331D}"/>
    <cellStyle name="Note 15 2 10 2" xfId="13374" xr:uid="{1089C61C-E304-4464-9D04-E5D62EA6B926}"/>
    <cellStyle name="Note 15 2 11" xfId="6746" xr:uid="{9E318E9C-D494-4989-956D-88675E02000D}"/>
    <cellStyle name="Note 15 2 11 2" xfId="13217" xr:uid="{62273F09-6CD7-4355-A724-9A25D09046E6}"/>
    <cellStyle name="Note 15 2 12" xfId="7129" xr:uid="{F6EF7BDB-282B-4B9B-B152-92AB76D9A1F7}"/>
    <cellStyle name="Note 15 2 12 2" xfId="13600" xr:uid="{33FF726A-D1D4-41C1-9041-E653BA4176CC}"/>
    <cellStyle name="Note 15 2 13" xfId="7495" xr:uid="{C4F4224A-206D-4397-B985-B9CCB2B9D3A8}"/>
    <cellStyle name="Note 15 2 13 2" xfId="13966" xr:uid="{7450849E-CE40-4307-9C7A-3E67F12A6E4A}"/>
    <cellStyle name="Note 15 2 14" xfId="7768" xr:uid="{4782FE0B-B464-44A2-BE1C-5620473125B9}"/>
    <cellStyle name="Note 15 2 14 2" xfId="14239" xr:uid="{7625BB85-9813-43D7-A524-3F4EC5835375}"/>
    <cellStyle name="Note 15 2 15" xfId="7511" xr:uid="{CCC4D595-A26E-48C1-B1F3-032D1ABC5804}"/>
    <cellStyle name="Note 15 2 15 2" xfId="13982" xr:uid="{7487740D-4446-4941-A1AE-0F97D724E541}"/>
    <cellStyle name="Note 15 2 16" xfId="7753" xr:uid="{F68CCE36-B2C0-4502-939F-5FD4AF17547A}"/>
    <cellStyle name="Note 15 2 16 2" xfId="14224" xr:uid="{E9F8A337-7944-474A-9355-8214D086EB73}"/>
    <cellStyle name="Note 15 2 17" xfId="7527" xr:uid="{F84E409D-C10F-4303-A40B-322C30753608}"/>
    <cellStyle name="Note 15 2 17 2" xfId="13998" xr:uid="{2A85172A-2D52-4A37-B608-71B30325D33A}"/>
    <cellStyle name="Note 15 2 18" xfId="8980" xr:uid="{CD7B245D-BF31-4FC8-AAA5-5ED6B395E244}"/>
    <cellStyle name="Note 15 2 19" xfId="9355" xr:uid="{D2487DD2-BA6E-4AB7-A348-1EDEE9765958}"/>
    <cellStyle name="Note 15 2 2" xfId="2119" xr:uid="{00000000-0005-0000-0000-000048080000}"/>
    <cellStyle name="Note 15 2 2 2" xfId="4795" xr:uid="{C1BE3C53-A4B7-448E-9C5F-DB2D9FD11431}"/>
    <cellStyle name="Note 15 2 2 2 2" xfId="11274" xr:uid="{398E1391-5B6A-40B3-849D-979683E4874F}"/>
    <cellStyle name="Note 15 2 2 3" xfId="9356" xr:uid="{F6DFCC93-A19D-4A16-8AF0-82E440CB04FE}"/>
    <cellStyle name="Note 15 2 2 4" xfId="10314" xr:uid="{952D8CA4-F1EA-4545-9F2E-4AA6D4226185}"/>
    <cellStyle name="Note 15 2 20" xfId="8702" xr:uid="{D597E970-40C5-462A-B647-758B35DFCE5C}"/>
    <cellStyle name="Note 15 2 21" xfId="9688" xr:uid="{31415724-CD49-4202-86BA-67B97F259128}"/>
    <cellStyle name="Note 15 2 22" xfId="8713" xr:uid="{6224AFD6-86E5-42C7-AE5A-6E516C362D19}"/>
    <cellStyle name="Note 15 2 23" xfId="9295" xr:uid="{F963C6F4-CBCB-4DAD-9A80-060A00A4395E}"/>
    <cellStyle name="Note 15 2 24" xfId="15066" xr:uid="{2CA057EF-76EF-421E-ABA4-6EF8E129C178}"/>
    <cellStyle name="Note 15 2 25" xfId="15267" xr:uid="{7E899FB6-6171-40B7-9588-4F626820B306}"/>
    <cellStyle name="Note 15 2 26" xfId="15593" xr:uid="{339DEBF3-3B24-4CC3-AA27-94C4A45329AD}"/>
    <cellStyle name="Note 15 2 27" xfId="15454" xr:uid="{90E827B6-6CCA-46FF-AD34-E34AA6C3EBE5}"/>
    <cellStyle name="Note 15 2 3" xfId="4794" xr:uid="{1C9BA347-C78C-4591-8F19-02E4C0DC8DDE}"/>
    <cellStyle name="Note 15 2 3 2" xfId="11273" xr:uid="{EFE94E43-0902-4BCA-9946-4C682370669F}"/>
    <cellStyle name="Note 15 2 4" xfId="5478" xr:uid="{E15BE2D1-8EDD-4E51-928D-AD268A1D5FDE}"/>
    <cellStyle name="Note 15 2 4 2" xfId="11949" xr:uid="{4FA7040F-C58B-4144-820E-E26DCF5B902F}"/>
    <cellStyle name="Note 15 2 5" xfId="5184" xr:uid="{C3672E51-14D2-4931-9B28-BC9F72D6BBA7}"/>
    <cellStyle name="Note 15 2 5 2" xfId="11655" xr:uid="{4B4C90AD-45DB-4C55-BF72-EE43F39B8DD8}"/>
    <cellStyle name="Note 15 2 6" xfId="5707" xr:uid="{D5960DF6-19B2-4DAE-AD21-C2BFDECF6C5B}"/>
    <cellStyle name="Note 15 2 6 2" xfId="12178" xr:uid="{BDB4F6C7-0E1F-445C-A017-7693A18FC951}"/>
    <cellStyle name="Note 15 2 7" xfId="6077" xr:uid="{CB1224C1-7C79-4008-8DE4-C7266C2ACDFE}"/>
    <cellStyle name="Note 15 2 7 2" xfId="12548" xr:uid="{D91614FF-ECF7-4BC5-9B9B-33D37C9EEE16}"/>
    <cellStyle name="Note 15 2 8" xfId="6455" xr:uid="{9C61333E-AFFF-421F-8F64-5B18061236FC}"/>
    <cellStyle name="Note 15 2 8 2" xfId="12926" xr:uid="{E025BCBC-A03E-4AC4-A84C-2AE44BAAF7CB}"/>
    <cellStyle name="Note 15 2 9" xfId="6215" xr:uid="{0FBBFA3A-7ADD-4D6C-97C1-101A108F18FF}"/>
    <cellStyle name="Note 15 2 9 2" xfId="12686" xr:uid="{F24EA9F5-143F-46A7-A921-4857B5FA0B60}"/>
    <cellStyle name="Note 15 20" xfId="9354" xr:uid="{0F5EB5DB-1331-4DFA-8E52-96276E16388A}"/>
    <cellStyle name="Note 15 21" xfId="8703" xr:uid="{20624A41-BB0F-4916-9151-FA279D8F2947}"/>
    <cellStyle name="Note 15 22" xfId="9687" xr:uid="{6297AED1-0F02-4618-B69F-B498CC25925D}"/>
    <cellStyle name="Note 15 23" xfId="8714" xr:uid="{05AD66C0-9B19-4C18-A694-029CA8442E63}"/>
    <cellStyle name="Note 15 24" xfId="9294" xr:uid="{251CAA34-3704-496A-94DB-C0DBF24D7D85}"/>
    <cellStyle name="Note 15 25" xfId="15065" xr:uid="{7C629CD3-CAEB-4F73-AB2F-F55EFBD31356}"/>
    <cellStyle name="Note 15 26" xfId="15440" xr:uid="{F7559242-E608-42B8-BF59-F46857ED5CFB}"/>
    <cellStyle name="Note 15 27" xfId="15592" xr:uid="{8BD87016-E694-485F-A58F-1940BE4BDFA9}"/>
    <cellStyle name="Note 15 28" xfId="15455" xr:uid="{2DF499E9-EAB4-4C36-A940-0515E903B91D}"/>
    <cellStyle name="Note 15 3" xfId="2120" xr:uid="{00000000-0005-0000-0000-000049080000}"/>
    <cellStyle name="Note 15 3 2" xfId="4796" xr:uid="{8F347FF6-4638-4782-ACD4-D826D6D4C6F6}"/>
    <cellStyle name="Note 15 3 2 2" xfId="11275" xr:uid="{3651EEA6-68CF-4C45-8C37-608A01608E36}"/>
    <cellStyle name="Note 15 3 3" xfId="9357" xr:uid="{870B5959-82EF-416A-B8BF-385E82EE6018}"/>
    <cellStyle name="Note 15 3 4" xfId="10315" xr:uid="{87456469-97E3-4BFE-A6BB-99A7474DF5E8}"/>
    <cellStyle name="Note 15 4" xfId="4793" xr:uid="{C0A054D1-A467-4437-ACF8-73E46B674DB7}"/>
    <cellStyle name="Note 15 4 2" xfId="11272" xr:uid="{251D7796-3B8D-484B-88FE-1AA745909703}"/>
    <cellStyle name="Note 15 5" xfId="5477" xr:uid="{4DE40F4A-52B9-4CF3-B38D-8B751A7E9AF7}"/>
    <cellStyle name="Note 15 5 2" xfId="11948" xr:uid="{1C511132-869D-4EEA-B3C4-E197C7755B4F}"/>
    <cellStyle name="Note 15 6" xfId="5318" xr:uid="{0DE44CE4-A4CF-4294-A213-01DA9D9939C4}"/>
    <cellStyle name="Note 15 6 2" xfId="11789" xr:uid="{707B5531-67B0-433D-80C3-262DD8413EA0}"/>
    <cellStyle name="Note 15 7" xfId="5706" xr:uid="{E1660019-CBE9-4C92-B2BE-D0542C909E98}"/>
    <cellStyle name="Note 15 7 2" xfId="12177" xr:uid="{D866367A-D112-45F5-A563-A420B4D8D2EE}"/>
    <cellStyle name="Note 15 8" xfId="5897" xr:uid="{52238C90-7A78-4285-8A01-B2C673810378}"/>
    <cellStyle name="Note 15 8 2" xfId="12368" xr:uid="{9C78CC94-17A7-41D4-A404-92F99C711B54}"/>
    <cellStyle name="Note 15 9" xfId="6362" xr:uid="{BAC1122C-6097-40F3-A248-B769192AA424}"/>
    <cellStyle name="Note 15 9 2" xfId="12833" xr:uid="{44895B5B-E51E-4D72-9BA0-F83A88AC8631}"/>
    <cellStyle name="Note 15_TRAFO" xfId="2121" xr:uid="{00000000-0005-0000-0000-00004A080000}"/>
    <cellStyle name="Note 16" xfId="2122" xr:uid="{00000000-0005-0000-0000-00004B080000}"/>
    <cellStyle name="Note 16 10" xfId="6363" xr:uid="{E1EAB8A0-CA6F-4EF6-9791-8BFA9C40B0DC}"/>
    <cellStyle name="Note 16 10 2" xfId="12834" xr:uid="{D05208EB-CCF2-4820-8A63-BE661D43E259}"/>
    <cellStyle name="Note 16 11" xfId="6463" xr:uid="{5C8307BE-363C-495A-8532-2E3B915EE512}"/>
    <cellStyle name="Note 16 11 2" xfId="12934" xr:uid="{D780B2AB-3EC7-40B2-9BC9-69B125B8F0C1}"/>
    <cellStyle name="Note 16 12" xfId="6904" xr:uid="{5CF5D779-2C8C-4728-8422-690C2405CFD2}"/>
    <cellStyle name="Note 16 12 2" xfId="13375" xr:uid="{5AA8FF8B-E85B-4203-B291-DF890005CDA8}"/>
    <cellStyle name="Note 16 13" xfId="7105" xr:uid="{7244759B-8CAF-473D-B83C-72F1A068279C}"/>
    <cellStyle name="Note 16 13 2" xfId="13576" xr:uid="{3986BD4E-C21D-4871-811A-9B10B2BAAF39}"/>
    <cellStyle name="Note 16 14" xfId="7130" xr:uid="{23212912-9EF4-4F10-8666-04CA11BF9397}"/>
    <cellStyle name="Note 16 14 2" xfId="13601" xr:uid="{C8C27D65-9F29-4E1B-A7C8-5A165039A3E8}"/>
    <cellStyle name="Note 16 15" xfId="7494" xr:uid="{9AACC772-4B71-4C39-85B2-D46B9721B0B0}"/>
    <cellStyle name="Note 16 15 2" xfId="13965" xr:uid="{595AAB7E-8D7A-4B16-921F-8ECD442C8FF0}"/>
    <cellStyle name="Note 16 16" xfId="7769" xr:uid="{0C39AD9B-0C1F-4F0A-A608-647CB3A7008E}"/>
    <cellStyle name="Note 16 16 2" xfId="14240" xr:uid="{48FCBB32-98C8-4F51-A898-B26334786A16}"/>
    <cellStyle name="Note 16 17" xfId="7510" xr:uid="{3C422F98-05A5-487D-962B-C3C99E113058}"/>
    <cellStyle name="Note 16 17 2" xfId="13981" xr:uid="{A0996C17-BFF3-4A1B-8FE6-7C4DD77D1A2C}"/>
    <cellStyle name="Note 16 18" xfId="7797" xr:uid="{72695EA6-B496-4761-A4B7-5D4209EE5C8C}"/>
    <cellStyle name="Note 16 18 2" xfId="14268" xr:uid="{FA38B7B9-AE57-4CDD-89CD-7F9B52B2621D}"/>
    <cellStyle name="Note 16 19" xfId="7842" xr:uid="{2BFAF851-B5A2-4DF7-90C0-9CE83954E1B8}"/>
    <cellStyle name="Note 16 19 2" xfId="14313" xr:uid="{7B4238F7-D0A1-4101-8C5C-9BE682E24E1C}"/>
    <cellStyle name="Note 16 2" xfId="2123" xr:uid="{00000000-0005-0000-0000-00004C080000}"/>
    <cellStyle name="Note 16 2 10" xfId="6905" xr:uid="{F7FBB872-5377-49B6-B602-741E9F285910}"/>
    <cellStyle name="Note 16 2 10 2" xfId="13376" xr:uid="{F3A2ED35-DDF2-432F-804F-4BEDCE71E8CA}"/>
    <cellStyle name="Note 16 2 11" xfId="6747" xr:uid="{8DDBC746-1643-45B6-89D9-DDC84D91728D}"/>
    <cellStyle name="Note 16 2 11 2" xfId="13218" xr:uid="{8C8A4D30-8575-498F-9BDD-3D981C49ABD7}"/>
    <cellStyle name="Note 16 2 12" xfId="7131" xr:uid="{34AB8383-AEC3-41F3-BF42-1CBE1657FCF1}"/>
    <cellStyle name="Note 16 2 12 2" xfId="13602" xr:uid="{ED70BACA-DB0F-4134-8969-F0759626A335}"/>
    <cellStyle name="Note 16 2 13" xfId="7493" xr:uid="{06634DC9-8EFD-4634-A9D8-CF7E3686A25B}"/>
    <cellStyle name="Note 16 2 13 2" xfId="13964" xr:uid="{3CBA375C-3471-4E15-AD7B-11114F15BC8C}"/>
    <cellStyle name="Note 16 2 14" xfId="7770" xr:uid="{E14B3BA9-E434-4E4C-B6A0-FBBBDE0D1B07}"/>
    <cellStyle name="Note 16 2 14 2" xfId="14241" xr:uid="{FB7B1599-349A-497A-88F7-6D5A7229A87D}"/>
    <cellStyle name="Note 16 2 15" xfId="7509" xr:uid="{A62493A3-5293-45DB-A02E-545EECBEA2F5}"/>
    <cellStyle name="Note 16 2 15 2" xfId="13980" xr:uid="{16206BFD-B69A-4771-864D-90EE9FBEBD96}"/>
    <cellStyle name="Note 16 2 16" xfId="7754" xr:uid="{A6D897E3-884E-4040-85EE-81E0D4EA5090}"/>
    <cellStyle name="Note 16 2 16 2" xfId="14225" xr:uid="{E2D3C3FE-07BA-4025-9084-403C076A1D86}"/>
    <cellStyle name="Note 16 2 17" xfId="7526" xr:uid="{5147741F-26F2-4DD5-B163-196396334D40}"/>
    <cellStyle name="Note 16 2 17 2" xfId="13997" xr:uid="{FEE12A89-6373-42AA-A0BE-A58DFD87CB2D}"/>
    <cellStyle name="Note 16 2 18" xfId="8539" xr:uid="{6A28FD8F-0FAE-46C0-9622-9C6655AFC3B7}"/>
    <cellStyle name="Note 16 2 19" xfId="9359" xr:uid="{D49E7A0B-5A43-447E-B230-1DD859EDDFBD}"/>
    <cellStyle name="Note 16 2 2" xfId="2124" xr:uid="{00000000-0005-0000-0000-00004D080000}"/>
    <cellStyle name="Note 16 2 2 2" xfId="4799" xr:uid="{F85995F6-E54C-4317-9EBC-1B8A39F6A8A8}"/>
    <cellStyle name="Note 16 2 2 2 2" xfId="11278" xr:uid="{D50F1C15-EB0E-4736-AF2F-1FEC4AEB6A77}"/>
    <cellStyle name="Note 16 2 2 3" xfId="9360" xr:uid="{B1D0E96B-F4F4-44DA-8B2F-E6DC18DADBA8}"/>
    <cellStyle name="Note 16 2 2 4" xfId="10316" xr:uid="{B2C2EFF2-4F4C-49F5-B8B0-A57067BF2B71}"/>
    <cellStyle name="Note 16 2 20" xfId="8700" xr:uid="{05D7AAE3-ED29-4EB4-8E2A-C93AE0097E2B}"/>
    <cellStyle name="Note 16 2 21" xfId="9690" xr:uid="{F08E51DD-67CA-410B-9A3B-2BB9AEB5408D}"/>
    <cellStyle name="Note 16 2 22" xfId="9141" xr:uid="{57F7D8A0-E1C3-4895-A102-11F1EB1D0C8E}"/>
    <cellStyle name="Note 16 2 23" xfId="9297" xr:uid="{B46BABD8-D4D3-4B51-811B-21777F72D899}"/>
    <cellStyle name="Note 16 2 24" xfId="15067" xr:uid="{A992B980-9286-4BBB-A933-254E69CBAD47}"/>
    <cellStyle name="Note 16 2 25" xfId="15438" xr:uid="{4BCE53BC-CD42-427E-A66F-D5D24FB35949}"/>
    <cellStyle name="Note 16 2 26" xfId="15595" xr:uid="{A95A8688-0B15-4386-BD03-97108D3085A3}"/>
    <cellStyle name="Note 16 2 27" xfId="15452" xr:uid="{48E39D0A-918C-4DB8-ADEF-A775BDA87E9A}"/>
    <cellStyle name="Note 16 2 3" xfId="4798" xr:uid="{FCDFE078-7C1C-4196-B84D-5F0B814EB9E9}"/>
    <cellStyle name="Note 16 2 3 2" xfId="11277" xr:uid="{85192427-D195-4890-90A7-9F6BD9575DBD}"/>
    <cellStyle name="Note 16 2 4" xfId="5172" xr:uid="{E6956D41-AA26-4584-898C-4E514139D953}"/>
    <cellStyle name="Note 16 2 4 2" xfId="11643" xr:uid="{D8A0FC96-5183-4593-8D97-F7E7F7B5355F}"/>
    <cellStyle name="Note 16 2 5" xfId="5677" xr:uid="{7A3C3A01-FB53-4B7F-A4DA-272C019C959E}"/>
    <cellStyle name="Note 16 2 5 2" xfId="12148" xr:uid="{2C223A6F-D185-4F2F-88D4-D576B15D3C70}"/>
    <cellStyle name="Note 16 2 6" xfId="5709" xr:uid="{8E9C56E1-40BF-4185-8869-DCAF83FE7D5B}"/>
    <cellStyle name="Note 16 2 6 2" xfId="12180" xr:uid="{F8448626-666C-43E0-BF0F-56D455D673F9}"/>
    <cellStyle name="Note 16 2 7" xfId="6075" xr:uid="{901F1261-6BD2-4AFD-A1DE-93F5F274254F}"/>
    <cellStyle name="Note 16 2 7 2" xfId="12546" xr:uid="{FD4A3A9D-0543-4C0C-8712-42BC7C7E37FF}"/>
    <cellStyle name="Note 16 2 8" xfId="6364" xr:uid="{6183138E-8729-4AFF-9E7C-C9C6387FC488}"/>
    <cellStyle name="Note 16 2 8 2" xfId="12835" xr:uid="{C9245D84-B168-4556-8EAA-91686F2C5262}"/>
    <cellStyle name="Note 16 2 9" xfId="6216" xr:uid="{1C55C80B-9D3A-4BCE-B87D-47B6599B2048}"/>
    <cellStyle name="Note 16 2 9 2" xfId="12687" xr:uid="{761490F8-E338-4388-953E-E3418E016BC8}"/>
    <cellStyle name="Note 16 20" xfId="8981" xr:uid="{959F2211-0CB7-4B40-8710-7F6ACC994EEA}"/>
    <cellStyle name="Note 16 21" xfId="9358" xr:uid="{45364FFB-F697-433F-96B0-B01797C59ED4}"/>
    <cellStyle name="Note 16 22" xfId="8701" xr:uid="{AEF7D523-8E76-496A-925F-43A6A0E8F25C}"/>
    <cellStyle name="Note 16 23" xfId="9689" xr:uid="{9A1F8692-66BC-4526-84BD-137A71F1354D}"/>
    <cellStyle name="Note 16 24" xfId="8712" xr:uid="{A13DB5E4-AA68-4FBD-AD6F-5602BFDC4783}"/>
    <cellStyle name="Note 16 25" xfId="9296" xr:uid="{9AFEFCD8-F647-45E7-B14D-D6C7880D77D6}"/>
    <cellStyle name="Note 16 26" xfId="15249" xr:uid="{F720517E-4D89-4B4B-955E-65FE2237C679}"/>
    <cellStyle name="Note 16 27" xfId="3517" xr:uid="{7445C6D7-FEB1-4DF3-B08D-1FC1763F83D9}"/>
    <cellStyle name="Note 16 28" xfId="15439" xr:uid="{5BE84D39-3940-4AFF-9FDA-D1543BA6982F}"/>
    <cellStyle name="Note 16 29" xfId="15594" xr:uid="{D37F9C7B-549B-4532-9040-E8FDE47C7688}"/>
    <cellStyle name="Note 16 3" xfId="2125" xr:uid="{00000000-0005-0000-0000-00004E080000}"/>
    <cellStyle name="Note 16 3 2" xfId="4800" xr:uid="{7F1ECA2B-63FE-4087-9482-AB000AF811AE}"/>
    <cellStyle name="Note 16 3 2 2" xfId="11279" xr:uid="{AADE24AA-168E-4C94-ADDA-A7DE2731DD75}"/>
    <cellStyle name="Note 16 3 3" xfId="9361" xr:uid="{47A54A11-5C54-4C99-8D12-D754574A2A52}"/>
    <cellStyle name="Note 16 3 4" xfId="10317" xr:uid="{39361F7F-A43A-4E87-BC48-9212E35F7523}"/>
    <cellStyle name="Note 16 3 5" xfId="3518" xr:uid="{B6C45013-2896-41EC-A1C4-847381E37646}"/>
    <cellStyle name="Note 16 30" xfId="15453" xr:uid="{E6D8A8D0-2520-43E8-A88B-5156C1A128A8}"/>
    <cellStyle name="Note 16 4" xfId="4295" xr:uid="{063F03EA-83F3-42CD-91CE-FB32791FACDE}"/>
    <cellStyle name="Note 16 4 2" xfId="10832" xr:uid="{64FCC0BB-7C24-4DC8-A308-7D43FC664FEC}"/>
    <cellStyle name="Note 16 5" xfId="4797" xr:uid="{E768BC79-50F9-41E7-924E-613671929FE3}"/>
    <cellStyle name="Note 16 5 2" xfId="11276" xr:uid="{1DA62BC5-A4BF-4E45-AD4A-8D444A802E24}"/>
    <cellStyle name="Note 16 6" xfId="5479" xr:uid="{9EBA2AC5-CBCE-4AD5-A2C4-2F6789ED7A63}"/>
    <cellStyle name="Note 16 6 2" xfId="11950" xr:uid="{D4041944-3C48-4A35-9980-333BBB610FD6}"/>
    <cellStyle name="Note 16 7" xfId="5682" xr:uid="{936762D0-F2C9-464F-8387-23900E1ECFE7}"/>
    <cellStyle name="Note 16 7 2" xfId="12153" xr:uid="{9994F879-A038-4774-B70A-A0A06DD370A4}"/>
    <cellStyle name="Note 16 8" xfId="5708" xr:uid="{1E84634C-3F09-4BBA-87AF-4AF745D475C5}"/>
    <cellStyle name="Note 16 8 2" xfId="12179" xr:uid="{EA6DF039-100B-46AF-9E61-F21991B2890C}"/>
    <cellStyle name="Note 16 9" xfId="6076" xr:uid="{ED670DE2-4AF3-48A4-8038-3C68F0423B09}"/>
    <cellStyle name="Note 16 9 2" xfId="12547" xr:uid="{17C85F34-9B5D-4C1B-B7A4-79BCBF46F8AC}"/>
    <cellStyle name="Note 16_TRAFO" xfId="2126" xr:uid="{00000000-0005-0000-0000-00004F080000}"/>
    <cellStyle name="Note 17" xfId="2127" xr:uid="{00000000-0005-0000-0000-000050080000}"/>
    <cellStyle name="Note 17 10" xfId="6612" xr:uid="{D6B85E73-68D8-4A8D-8EA4-C16E85A41BD7}"/>
    <cellStyle name="Note 17 10 2" xfId="13083" xr:uid="{8B4DA4CB-D870-4158-8B87-E79F03230AF0}"/>
    <cellStyle name="Note 17 11" xfId="6583" xr:uid="{1E2AEA47-2937-420F-AF44-94258846AC08}"/>
    <cellStyle name="Note 17 11 2" xfId="13054" xr:uid="{3A6611FA-1605-446D-8C71-C80AD2E635BC}"/>
    <cellStyle name="Note 17 12" xfId="7095" xr:uid="{8E979289-8D1A-43FB-B56B-218F0525EB7B}"/>
    <cellStyle name="Note 17 12 2" xfId="13566" xr:uid="{B06F9C90-DADD-41E9-8F04-074AD2C1AD58}"/>
    <cellStyle name="Note 17 13" xfId="7065" xr:uid="{EC40909F-74AA-47B4-A2BC-1FD5C5549A32}"/>
    <cellStyle name="Note 17 13 2" xfId="13536" xr:uid="{63E478E5-E731-4DDA-B38B-0A3D822DEC94}"/>
    <cellStyle name="Note 17 14" xfId="7132" xr:uid="{C41930F7-DEA6-4B10-9E78-4F547BFD2A8A}"/>
    <cellStyle name="Note 17 14 2" xfId="13603" xr:uid="{4C401A52-15A6-4591-8CC0-275D3B1EC498}"/>
    <cellStyle name="Note 17 15" xfId="7492" xr:uid="{CD4C5F55-B53B-4754-8B5F-A899A8264E52}"/>
    <cellStyle name="Note 17 15 2" xfId="13963" xr:uid="{4F8B4002-282B-4FDA-8240-D08E4BDC60A2}"/>
    <cellStyle name="Note 17 16" xfId="7771" xr:uid="{26FD3C5C-4EE8-4C0D-B6ED-47E979CE4D92}"/>
    <cellStyle name="Note 17 16 2" xfId="14242" xr:uid="{842029D3-12E3-48EF-B6AC-FD3C24818ED3}"/>
    <cellStyle name="Note 17 17" xfId="7326" xr:uid="{F5CD9175-D493-463C-ABD4-651F1767F44B}"/>
    <cellStyle name="Note 17 17 2" xfId="13797" xr:uid="{213B1F32-A4E7-4CC2-AA0C-E92F2E4ECC6E}"/>
    <cellStyle name="Note 17 18" xfId="7755" xr:uid="{9E77839C-FF8B-45C2-905A-8746EA236304}"/>
    <cellStyle name="Note 17 18 2" xfId="14226" xr:uid="{3FB39B81-FE57-4C46-A9A5-618A0F7DF335}"/>
    <cellStyle name="Note 17 19" xfId="7525" xr:uid="{D1377C94-4AC0-4CF0-BEE6-465AF740D73C}"/>
    <cellStyle name="Note 17 19 2" xfId="13996" xr:uid="{007FD306-B8F4-43DA-B843-8E2A2F067619}"/>
    <cellStyle name="Note 17 2" xfId="2128" xr:uid="{00000000-0005-0000-0000-000051080000}"/>
    <cellStyle name="Note 17 2 10" xfId="6906" xr:uid="{EDE4E882-17F0-4E00-B45C-C9714A8221DB}"/>
    <cellStyle name="Note 17 2 10 2" xfId="13377" xr:uid="{E01B0FCE-80DE-4CEB-ABE8-E05578B79E18}"/>
    <cellStyle name="Note 17 2 11" xfId="7098" xr:uid="{501E31E4-01D5-4BB5-902F-EBC940EB59A4}"/>
    <cellStyle name="Note 17 2 11 2" xfId="13569" xr:uid="{2FF1E842-4D14-4100-993E-3BC4E92EC95F}"/>
    <cellStyle name="Note 17 2 12" xfId="7133" xr:uid="{FC395E5F-A734-48EA-9EC0-4D84A36146B9}"/>
    <cellStyle name="Note 17 2 12 2" xfId="13604" xr:uid="{AFC9FAEE-FDDD-4FC1-88EE-B5397B106A46}"/>
    <cellStyle name="Note 17 2 13" xfId="7491" xr:uid="{A6F1D200-3D63-45D2-AEAE-49B325CAADB3}"/>
    <cellStyle name="Note 17 2 13 2" xfId="13962" xr:uid="{C4079915-6E9E-45D1-BDFF-15B5BBD2CDB0}"/>
    <cellStyle name="Note 17 2 14" xfId="7772" xr:uid="{EFFAE821-8F43-4E4A-8AB4-A665FA9586FC}"/>
    <cellStyle name="Note 17 2 14 2" xfId="14243" xr:uid="{0AB76EED-92ED-4733-B4A0-378A5F73D8B4}"/>
    <cellStyle name="Note 17 2 15" xfId="7508" xr:uid="{724D7A0A-0DD7-4BC5-A133-0BDB08EF0792}"/>
    <cellStyle name="Note 17 2 15 2" xfId="13979" xr:uid="{01687318-4416-40F1-8D3F-EE68AB34E34B}"/>
    <cellStyle name="Note 17 2 16" xfId="7756" xr:uid="{8AE76864-6A51-486F-A084-5F18643CEC63}"/>
    <cellStyle name="Note 17 2 16 2" xfId="14227" xr:uid="{D61F9F63-3A01-41C4-8349-8522CFBFFAC0}"/>
    <cellStyle name="Note 17 2 17" xfId="7524" xr:uid="{CE31DDD0-0072-43DD-ACC8-4B9DD7362508}"/>
    <cellStyle name="Note 17 2 17 2" xfId="13995" xr:uid="{31E71485-5C02-4CC8-A6C7-B327B9AE6861}"/>
    <cellStyle name="Note 17 2 18" xfId="8982" xr:uid="{96293235-084B-4552-9E46-4442B86D4D10}"/>
    <cellStyle name="Note 17 2 19" xfId="9363" xr:uid="{2C73EFDF-7F38-429F-B212-3F849EB7955D}"/>
    <cellStyle name="Note 17 2 2" xfId="2129" xr:uid="{00000000-0005-0000-0000-000052080000}"/>
    <cellStyle name="Note 17 2 2 2" xfId="4803" xr:uid="{B8B6DC3A-594B-425A-87CA-024AFA73857C}"/>
    <cellStyle name="Note 17 2 2 2 2" xfId="11282" xr:uid="{A68D3B95-83E0-49B1-A198-FBA42C82E013}"/>
    <cellStyle name="Note 17 2 2 3" xfId="9364" xr:uid="{5772BF82-379F-424B-90C1-8759E728AD0D}"/>
    <cellStyle name="Note 17 2 2 4" xfId="10318" xr:uid="{2997DF4B-840E-469A-8580-75E1C6A93E13}"/>
    <cellStyle name="Note 17 2 20" xfId="8699" xr:uid="{A944EC23-FCB2-4282-BBCC-A54364FE8B56}"/>
    <cellStyle name="Note 17 2 21" xfId="9692" xr:uid="{DB1E7B7C-9053-4542-8125-9EE3B3F788F2}"/>
    <cellStyle name="Note 17 2 22" xfId="9180" xr:uid="{D7E24F68-C07C-4E48-A578-82C694706169}"/>
    <cellStyle name="Note 17 2 23" xfId="9299" xr:uid="{0ADBCF5A-0016-4C87-9770-A47F05356890}"/>
    <cellStyle name="Note 17 2 24" xfId="15069" xr:uid="{ECB1F211-93FE-4283-A506-27F469B64806}"/>
    <cellStyle name="Note 17 2 25" xfId="15436" xr:uid="{B6BD6FD3-D47C-4B4B-B801-C3E91EC1D878}"/>
    <cellStyle name="Note 17 2 26" xfId="15597" xr:uid="{499806F3-DE66-4E1C-99F4-5F1B6C4A214D}"/>
    <cellStyle name="Note 17 2 27" xfId="15268" xr:uid="{BDD2CAF0-FEB9-4C57-9247-17A177D6BE51}"/>
    <cellStyle name="Note 17 2 3" xfId="4802" xr:uid="{E32458D9-3630-48E3-A859-CEA9788D4E04}"/>
    <cellStyle name="Note 17 2 3 2" xfId="11281" xr:uid="{C3FC08FB-6CC3-4D00-BDD7-4817D59B1D4C}"/>
    <cellStyle name="Note 17 2 4" xfId="5480" xr:uid="{6F4FA5F5-D53B-4C33-ADE2-A7796410C36E}"/>
    <cellStyle name="Note 17 2 4 2" xfId="11951" xr:uid="{59E05DDA-D6DA-42FD-97E3-AA15A5B9C6DD}"/>
    <cellStyle name="Note 17 2 5" xfId="5319" xr:uid="{35AC011C-EA99-4CC9-8804-E24E2286F6AF}"/>
    <cellStyle name="Note 17 2 5 2" xfId="11790" xr:uid="{C33CCCB9-4A92-4F46-B604-F7E3BA878C2A}"/>
    <cellStyle name="Note 17 2 6" xfId="5711" xr:uid="{8315577D-8E15-49D6-849E-36EA2E96F548}"/>
    <cellStyle name="Note 17 2 6 2" xfId="12182" xr:uid="{0FC454CA-A3EC-4D89-A311-2C70A0E0F4DE}"/>
    <cellStyle name="Note 17 2 7" xfId="6073" xr:uid="{EAF7A7C6-673B-4057-8117-35F5DEB95CB7}"/>
    <cellStyle name="Note 17 2 7 2" xfId="12544" xr:uid="{81A59992-4E05-4F26-ACC8-012A516A4EDB}"/>
    <cellStyle name="Note 17 2 8" xfId="6365" xr:uid="{7E7ACB36-7CE5-4CC4-BC97-051E804F2BE6}"/>
    <cellStyle name="Note 17 2 8 2" xfId="12836" xr:uid="{68E26A03-4CFD-4AA2-AC51-9FDB77E74EBF}"/>
    <cellStyle name="Note 17 2 9" xfId="6217" xr:uid="{BBBB06E9-E5B2-49FC-9C65-31956D1E81C2}"/>
    <cellStyle name="Note 17 2 9 2" xfId="12688" xr:uid="{50DA1B0D-3ED3-4736-83D1-418B673EC42C}"/>
    <cellStyle name="Note 17 20" xfId="9185" xr:uid="{78B6F574-68DE-429F-95CD-189F94C0D23D}"/>
    <cellStyle name="Note 17 21" xfId="9362" xr:uid="{B35DCE5A-1965-4D11-947A-F8B5C9E28539}"/>
    <cellStyle name="Note 17 22" xfId="8530" xr:uid="{7BAE1E09-6C8A-4C44-BB1C-C439A54DA68E}"/>
    <cellStyle name="Note 17 23" xfId="9691" xr:uid="{73678745-8CE3-4361-ACFE-69D897CD692A}"/>
    <cellStyle name="Note 17 24" xfId="8531" xr:uid="{44A5014F-5AFF-41A4-A2BA-CC2E8E7CD71D}"/>
    <cellStyle name="Note 17 25" xfId="9298" xr:uid="{AF8D2FE7-3CFE-4447-98FD-F3EC3B897422}"/>
    <cellStyle name="Note 17 26" xfId="15068" xr:uid="{F6C8E972-5A66-4293-A123-1D009B101D03}"/>
    <cellStyle name="Note 17 27" xfId="3519" xr:uid="{42E0514F-F860-4404-96C3-A9B9FBD00CEA}"/>
    <cellStyle name="Note 17 28" xfId="15437" xr:uid="{7E1F35E6-A706-406C-AFC2-6B4F07F565F4}"/>
    <cellStyle name="Note 17 29" xfId="15596" xr:uid="{9812E873-74FC-43A0-926B-82C4F56D2CFD}"/>
    <cellStyle name="Note 17 3" xfId="2130" xr:uid="{00000000-0005-0000-0000-000053080000}"/>
    <cellStyle name="Note 17 3 2" xfId="4804" xr:uid="{8690CA4E-86AB-4A7A-8A8B-CF4D8977B318}"/>
    <cellStyle name="Note 17 3 2 2" xfId="11283" xr:uid="{B918566D-B9A0-43A3-BD07-27664AF51090}"/>
    <cellStyle name="Note 17 3 3" xfId="9365" xr:uid="{3F126BAD-EB2D-4A1C-9E62-F54CEB53706A}"/>
    <cellStyle name="Note 17 3 4" xfId="10319" xr:uid="{E0DA87D8-BAED-4875-A64A-34CCDC9066A8}"/>
    <cellStyle name="Note 17 3 5" xfId="3520" xr:uid="{4168D91D-2495-494F-834D-74E599BD660A}"/>
    <cellStyle name="Note 17 30" xfId="15451" xr:uid="{E7185BCF-C396-4E26-AED8-5EF1459F3286}"/>
    <cellStyle name="Note 17 4" xfId="4296" xr:uid="{DD5C4E32-4718-4A98-B8B3-75DBF64B5BD4}"/>
    <cellStyle name="Note 17 4 2" xfId="10833" xr:uid="{CD04A985-D80F-4BD8-9D78-BA7B47305623}"/>
    <cellStyle name="Note 17 5" xfId="4801" xr:uid="{FFC7CF63-775A-4895-9BA6-7FEC4EED6AC5}"/>
    <cellStyle name="Note 17 5 2" xfId="11280" xr:uid="{1DB0BEF3-C995-4F83-9CA4-93AC350D298E}"/>
    <cellStyle name="Note 17 6" xfId="5672" xr:uid="{2B84468F-F2FB-4DAD-AC78-383A5BE3E90E}"/>
    <cellStyle name="Note 17 6 2" xfId="12143" xr:uid="{BA813BDB-80DD-4FC1-9707-87CFAE4F59EF}"/>
    <cellStyle name="Note 17 7" xfId="5641" xr:uid="{7AC675A1-E6FD-4C71-B03F-07F513CEFACE}"/>
    <cellStyle name="Note 17 7 2" xfId="12112" xr:uid="{830B5AF1-E771-428F-877F-12E2C38D7B2D}"/>
    <cellStyle name="Note 17 8" xfId="5710" xr:uid="{FBE21057-2B3C-4B79-8F1C-F309951C2439}"/>
    <cellStyle name="Note 17 8 2" xfId="12181" xr:uid="{274130A9-D9B8-47AD-85E2-8AF30EF8E39C}"/>
    <cellStyle name="Note 17 9" xfId="6074" xr:uid="{D09FDE99-CA49-4BB5-9C57-07D03FC8773C}"/>
    <cellStyle name="Note 17 9 2" xfId="12545" xr:uid="{E69DF719-9B73-4AAA-B61A-B881E1D239E8}"/>
    <cellStyle name="Note 17_TRAFO" xfId="2131" xr:uid="{00000000-0005-0000-0000-000054080000}"/>
    <cellStyle name="Note 18" xfId="2132" xr:uid="{00000000-0005-0000-0000-000055080000}"/>
    <cellStyle name="Note 18 10" xfId="6366" xr:uid="{C87EEA76-D20E-49E6-8B2E-812D57B9559F}"/>
    <cellStyle name="Note 18 10 2" xfId="12837" xr:uid="{B7630DF4-962D-46FE-98E1-B232FEBEEA5E}"/>
    <cellStyle name="Note 18 11" xfId="6218" xr:uid="{9B1CA11A-5BAB-4A39-8A6B-945F9D3F554A}"/>
    <cellStyle name="Note 18 11 2" xfId="12689" xr:uid="{E829130A-0801-48B9-A2A0-9F3D8A59D1E6}"/>
    <cellStyle name="Note 18 12" xfId="6907" xr:uid="{C1231FF6-769A-4F6E-86E8-842327A78174}"/>
    <cellStyle name="Note 18 12 2" xfId="13378" xr:uid="{16E178C3-FE9C-4445-8F7E-F113C39CD394}"/>
    <cellStyle name="Note 18 13" xfId="6748" xr:uid="{08E4C4BA-DA1E-44FB-B678-91AB586113C6}"/>
    <cellStyle name="Note 18 13 2" xfId="13219" xr:uid="{73FB1570-CF9D-4973-8DFF-727BFCB86EED}"/>
    <cellStyle name="Note 18 14" xfId="7134" xr:uid="{0327A3F5-B1A3-4604-A79B-15E13E0C07ED}"/>
    <cellStyle name="Note 18 14 2" xfId="13605" xr:uid="{81FC028F-EFB1-4EEA-8518-DD6D005FB7E8}"/>
    <cellStyle name="Note 18 15" xfId="7490" xr:uid="{3F3871B7-71FB-47DB-8435-B1D0F2522E01}"/>
    <cellStyle name="Note 18 15 2" xfId="13961" xr:uid="{375A4BE7-1EE1-4DD6-BBC9-54748E62AC9B}"/>
    <cellStyle name="Note 18 16" xfId="7773" xr:uid="{9C548F94-7AC7-44F2-9FEC-BC94E142707E}"/>
    <cellStyle name="Note 18 16 2" xfId="14244" xr:uid="{2A5453E3-5451-4654-BE1E-2D4F706BDDB8}"/>
    <cellStyle name="Note 18 17" xfId="7507" xr:uid="{24B1BBFD-B087-436F-A536-78272CFB5C50}"/>
    <cellStyle name="Note 18 17 2" xfId="13978" xr:uid="{525279A7-AA65-4D80-B682-1193E5C52B3F}"/>
    <cellStyle name="Note 18 18" xfId="7757" xr:uid="{4FA36372-C570-43A0-AD12-7369EC8279B0}"/>
    <cellStyle name="Note 18 18 2" xfId="14228" xr:uid="{D3E97FB5-0262-44F8-ADD8-3D98E5603DE2}"/>
    <cellStyle name="Note 18 19" xfId="7523" xr:uid="{D8FD1AAA-ECEC-4394-B596-B5FEDF9591C7}"/>
    <cellStyle name="Note 18 19 2" xfId="13994" xr:uid="{D8F7512E-7BDD-484B-8217-6AEBB0B76123}"/>
    <cellStyle name="Note 18 2" xfId="2133" xr:uid="{00000000-0005-0000-0000-000056080000}"/>
    <cellStyle name="Note 18 2 10" xfId="6908" xr:uid="{1464E0FB-5B01-4484-A50F-FCD85B7198EE}"/>
    <cellStyle name="Note 18 2 10 2" xfId="13379" xr:uid="{3F888258-80D0-4246-A700-A88DECC0471C}"/>
    <cellStyle name="Note 18 2 11" xfId="6749" xr:uid="{C3D3611A-8215-4D94-B7D5-4B14E8B23FFD}"/>
    <cellStyle name="Note 18 2 11 2" xfId="13220" xr:uid="{0D166C04-9887-4004-A915-1A108781CF49}"/>
    <cellStyle name="Note 18 2 12" xfId="7135" xr:uid="{AD8F9471-AB52-4858-A4E9-8872CC7E164E}"/>
    <cellStyle name="Note 18 2 12 2" xfId="13606" xr:uid="{E1698817-1084-4ABE-A8AF-36B8409632E3}"/>
    <cellStyle name="Note 18 2 13" xfId="7489" xr:uid="{94F9DEE3-5BE8-41D5-9CF6-2F6DB4FD84E0}"/>
    <cellStyle name="Note 18 2 13 2" xfId="13960" xr:uid="{B6AB71BF-27A0-4860-9C7C-38898443CA40}"/>
    <cellStyle name="Note 18 2 14" xfId="7774" xr:uid="{ADE52856-7AF2-4034-AECE-E47C3E305886}"/>
    <cellStyle name="Note 18 2 14 2" xfId="14245" xr:uid="{BF220AC4-CD71-4BC7-B9A6-C40AF0107B83}"/>
    <cellStyle name="Note 18 2 15" xfId="7844" xr:uid="{32898529-F591-4213-9789-063FE810E951}"/>
    <cellStyle name="Note 18 2 15 2" xfId="14315" xr:uid="{39F1DB5B-CC5B-403D-80AC-08E1E936D2C4}"/>
    <cellStyle name="Note 18 2 16" xfId="8023" xr:uid="{3869AFA1-BD5C-4ADB-8024-9B36E28F6BF7}"/>
    <cellStyle name="Note 18 2 16 2" xfId="14494" xr:uid="{44FC01B2-D744-4E02-8E73-027CE5A91A66}"/>
    <cellStyle name="Note 18 2 17" xfId="8200" xr:uid="{AACB37EC-7FAB-497F-ADF1-DCCBE76252F5}"/>
    <cellStyle name="Note 18 2 17 2" xfId="14671" xr:uid="{52749582-2103-4C19-8F4C-33D259ED5D17}"/>
    <cellStyle name="Note 18 2 18" xfId="8984" xr:uid="{AECC238E-22EB-4404-8EFC-5B4AACFB5327}"/>
    <cellStyle name="Note 18 2 19" xfId="9367" xr:uid="{F7C18BE2-C214-455A-8E7C-97933A3DC9B0}"/>
    <cellStyle name="Note 18 2 2" xfId="2134" xr:uid="{00000000-0005-0000-0000-000057080000}"/>
    <cellStyle name="Note 18 2 2 2" xfId="4807" xr:uid="{21412C6C-9FD2-4AB3-BEF5-140B6392BD7E}"/>
    <cellStyle name="Note 18 2 2 2 2" xfId="11286" xr:uid="{E9114771-933D-487B-B363-E6F541F97C79}"/>
    <cellStyle name="Note 18 2 2 3" xfId="9368" xr:uid="{86E6F453-EA17-4053-BD53-3E06FEA1188E}"/>
    <cellStyle name="Note 18 2 2 4" xfId="10320" xr:uid="{FA4C01F2-F98E-4160-9E03-E557429F6FB9}"/>
    <cellStyle name="Note 18 2 20" xfId="8698" xr:uid="{548BD401-AC18-4D48-B41F-5F87A9EFBBDF}"/>
    <cellStyle name="Note 18 2 21" xfId="9754" xr:uid="{76FD430B-275F-4FDB-874F-CBBD6A14FEC6}"/>
    <cellStyle name="Note 18 2 22" xfId="9210" xr:uid="{1BBCEAFA-3602-4E5D-AB47-CDC64E4D47B8}"/>
    <cellStyle name="Note 18 2 23" xfId="9301" xr:uid="{8308B24C-EED3-44C1-AE12-15018B4AF94D}"/>
    <cellStyle name="Note 18 2 24" xfId="15071" xr:uid="{C90FCA7C-59C2-4F9D-9AED-8D6DA187D51A}"/>
    <cellStyle name="Note 18 2 25" xfId="15434" xr:uid="{2FD247B0-0B82-498F-B193-067C751A2AF2}"/>
    <cellStyle name="Note 18 2 26" xfId="15599" xr:uid="{013B0899-3227-42AA-8695-CF6AAE9FF111}"/>
    <cellStyle name="Note 18 2 27" xfId="15291" xr:uid="{917358E0-D619-4F50-9B1E-C2C7B6918851}"/>
    <cellStyle name="Note 18 2 3" xfId="4806" xr:uid="{AD9557F0-65F4-4BBC-876A-9FA0922BB075}"/>
    <cellStyle name="Note 18 2 3 2" xfId="11285" xr:uid="{711D3E60-9021-4A8B-9303-163F56C98E22}"/>
    <cellStyle name="Note 18 2 4" xfId="5482" xr:uid="{B1DA5CCA-3848-4FB5-9A5B-D37B1D5FAEAE}"/>
    <cellStyle name="Note 18 2 4 2" xfId="11953" xr:uid="{92C80FAF-032C-478E-B601-F7CEE6B41E2D}"/>
    <cellStyle name="Note 18 2 5" xfId="5321" xr:uid="{E3C80740-71BC-4399-A9CE-AE94F4ADA827}"/>
    <cellStyle name="Note 18 2 5 2" xfId="11792" xr:uid="{2492785C-216B-40FB-9E8F-637EDB12C5AF}"/>
    <cellStyle name="Note 18 2 6" xfId="5713" xr:uid="{B38D0892-FB60-4103-8F48-3376BBBBFF96}"/>
    <cellStyle name="Note 18 2 6 2" xfId="12184" xr:uid="{41FF782C-305E-43D5-A993-5213DA9E24DC}"/>
    <cellStyle name="Note 18 2 7" xfId="6071" xr:uid="{367A5325-A30F-4B5E-BF25-0E986D560D8F}"/>
    <cellStyle name="Note 18 2 7 2" xfId="12542" xr:uid="{FFDC8E66-A563-4B67-BB51-72DC5FDA355A}"/>
    <cellStyle name="Note 18 2 8" xfId="6367" xr:uid="{5FF8C863-E173-43BB-9BDA-127F028FF1CA}"/>
    <cellStyle name="Note 18 2 8 2" xfId="12838" xr:uid="{784BE43D-D27C-4256-946B-CC99EEE65DFA}"/>
    <cellStyle name="Note 18 2 9" xfId="6473" xr:uid="{560FD985-EFB5-4332-8423-C371A12CA898}"/>
    <cellStyle name="Note 18 2 9 2" xfId="12944" xr:uid="{7EDC04A6-D89E-4F97-8B4E-265DF5CEC23E}"/>
    <cellStyle name="Note 18 20" xfId="8983" xr:uid="{EB6ADB14-F4F7-44C5-AD4A-3FDBE532083C}"/>
    <cellStyle name="Note 18 21" xfId="9366" xr:uid="{6C61AE70-29ED-4A14-BE13-013D99862100}"/>
    <cellStyle name="Note 18 22" xfId="9140" xr:uid="{F9EF5AD9-BAFD-43F6-BD11-3834DD2DC699}"/>
    <cellStyle name="Note 18 23" xfId="9693" xr:uid="{0D0E7B7B-E858-45F7-A3D3-24BBC8732DB0}"/>
    <cellStyle name="Note 18 24" xfId="9282" xr:uid="{5A6C9B7F-3622-428E-AC4B-4EBEF4E5688B}"/>
    <cellStyle name="Note 18 25" xfId="9300" xr:uid="{78DDA102-25EF-4C0B-8B28-4A2473B7DF73}"/>
    <cellStyle name="Note 18 26" xfId="15070" xr:uid="{97B25EE8-7BDC-4F08-87AE-CFC01CB9AA10}"/>
    <cellStyle name="Note 18 27" xfId="3521" xr:uid="{6E4219AC-F2E8-4F82-8CD8-D9C2EDA412DB}"/>
    <cellStyle name="Note 18 28" xfId="15435" xr:uid="{656E7894-9B5C-4F5C-975A-0F6B7BBD667A}"/>
    <cellStyle name="Note 18 29" xfId="15598" xr:uid="{E8C28E02-20D1-498D-BAAD-8FCD5771D6B3}"/>
    <cellStyle name="Note 18 3" xfId="2135" xr:uid="{00000000-0005-0000-0000-000058080000}"/>
    <cellStyle name="Note 18 3 2" xfId="4808" xr:uid="{9BECB807-B034-492B-99D0-13350334696C}"/>
    <cellStyle name="Note 18 3 2 2" xfId="11287" xr:uid="{D09AF2EB-7E83-4E39-BBC3-9C0BE158ABF9}"/>
    <cellStyle name="Note 18 3 3" xfId="9369" xr:uid="{0BAC6EFA-3B70-44D3-BDEA-95FD7DC1DCE7}"/>
    <cellStyle name="Note 18 3 4" xfId="10321" xr:uid="{6D539C75-99C4-48DB-B3A0-27855F0F9A30}"/>
    <cellStyle name="Note 18 3 5" xfId="3522" xr:uid="{9551D2C8-C7A2-4405-9C39-17FB8FDDC177}"/>
    <cellStyle name="Note 18 30" xfId="15644" xr:uid="{3AF2A9E1-89F3-4B81-8947-18570B5102F5}"/>
    <cellStyle name="Note 18 4" xfId="4297" xr:uid="{333D6AA2-9471-472F-9289-E8D0597518AF}"/>
    <cellStyle name="Note 18 4 2" xfId="10834" xr:uid="{6FDF5464-881F-4E62-A2B3-F617AAAC5E4B}"/>
    <cellStyle name="Note 18 5" xfId="4805" xr:uid="{47F17ADB-C25E-48BC-ABE6-4CE8C4F14665}"/>
    <cellStyle name="Note 18 5 2" xfId="11284" xr:uid="{BF9E9483-1152-4CA3-A563-45F65093D06E}"/>
    <cellStyle name="Note 18 6" xfId="5481" xr:uid="{37051D35-5263-4871-86A6-A653D9363090}"/>
    <cellStyle name="Note 18 6 2" xfId="11952" xr:uid="{EAF879B0-F9A1-4DBF-8202-301F5AB31221}"/>
    <cellStyle name="Note 18 7" xfId="5320" xr:uid="{3795174D-D768-45BA-8E38-50DA3D2FA944}"/>
    <cellStyle name="Note 18 7 2" xfId="11791" xr:uid="{6164306B-D93F-4AAC-B144-32D7C3125CCE}"/>
    <cellStyle name="Note 18 8" xfId="5712" xr:uid="{0EFFBF11-798D-41F2-BABD-FB5362EA24CF}"/>
    <cellStyle name="Note 18 8 2" xfId="12183" xr:uid="{1E8FC49E-97DF-4D0C-8428-3E1ED3DDA35B}"/>
    <cellStyle name="Note 18 9" xfId="6072" xr:uid="{DD317604-987E-4E58-A2FA-9F7FEB47BBF4}"/>
    <cellStyle name="Note 18 9 2" xfId="12543" xr:uid="{430D2DBE-1996-46B2-8B99-C7F86D961F10}"/>
    <cellStyle name="Note 18_TRAFO" xfId="2136" xr:uid="{00000000-0005-0000-0000-000059080000}"/>
    <cellStyle name="Note 19" xfId="2137" xr:uid="{00000000-0005-0000-0000-00005A080000}"/>
    <cellStyle name="Note 19 10" xfId="6368" xr:uid="{CE6A05C0-AF9A-4775-8E2B-9F43BE5A6A01}"/>
    <cellStyle name="Note 19 10 2" xfId="12839" xr:uid="{3B9179F9-3490-4214-8502-7038E7DF14E0}"/>
    <cellStyle name="Note 19 11" xfId="6219" xr:uid="{35DFCC6C-7F1A-472B-ABED-89017C98E4BF}"/>
    <cellStyle name="Note 19 11 2" xfId="12690" xr:uid="{B0CD7854-5A05-4CD7-A3E2-4B22CCE9287B}"/>
    <cellStyle name="Note 19 12" xfId="6909" xr:uid="{B3B73645-0D84-4276-A67D-6E1B6D17B201}"/>
    <cellStyle name="Note 19 12 2" xfId="13380" xr:uid="{479C4BD8-D990-4F83-9E87-44752E6887C4}"/>
    <cellStyle name="Note 19 13" xfId="6750" xr:uid="{49B291D0-AE78-4089-AC82-823F6C03FFB1}"/>
    <cellStyle name="Note 19 13 2" xfId="13221" xr:uid="{1644949F-F943-44AC-9E6D-7471AC9D8374}"/>
    <cellStyle name="Note 19 14" xfId="7136" xr:uid="{2A4D08AF-170F-48FD-9E0C-E19C4B380046}"/>
    <cellStyle name="Note 19 14 2" xfId="13607" xr:uid="{88459718-6DBC-4291-8C82-053F703FE0C7}"/>
    <cellStyle name="Note 19 15" xfId="7488" xr:uid="{7E24634C-868F-446F-AE93-138153C8F44B}"/>
    <cellStyle name="Note 19 15 2" xfId="13959" xr:uid="{5322FC86-B0B3-45AE-908C-D431A16689A0}"/>
    <cellStyle name="Note 19 16" xfId="7775" xr:uid="{D68E373F-80AB-44E6-9F30-A91ED505A5D4}"/>
    <cellStyle name="Note 19 16 2" xfId="14246" xr:uid="{DFCEBF34-32B9-4FB2-B880-3183C6195C1C}"/>
    <cellStyle name="Note 19 17" xfId="7803" xr:uid="{84B92CED-008A-4BC5-8281-44DB0CEC418C}"/>
    <cellStyle name="Note 19 17 2" xfId="14274" xr:uid="{118A31C0-8904-4841-9B57-347AC57C7863}"/>
    <cellStyle name="Note 19 18" xfId="7984" xr:uid="{C2727DAC-D1C7-4BF2-89F3-178D571FB4A5}"/>
    <cellStyle name="Note 19 18 2" xfId="14455" xr:uid="{74D18FC5-DA1C-4BBA-BE41-8BE7FFA03378}"/>
    <cellStyle name="Note 19 19" xfId="8163" xr:uid="{FA53DF8F-7A76-4C8A-BDE3-05F04F679B35}"/>
    <cellStyle name="Note 19 19 2" xfId="14634" xr:uid="{E20EC808-A3D2-451D-A15F-DB0A1CFF0CAD}"/>
    <cellStyle name="Note 19 2" xfId="2138" xr:uid="{00000000-0005-0000-0000-00005B080000}"/>
    <cellStyle name="Note 19 2 10" xfId="6910" xr:uid="{E667076C-7F09-4D61-9D18-F2FE295A536B}"/>
    <cellStyle name="Note 19 2 10 2" xfId="13381" xr:uid="{252C4164-E29C-4B37-A9EF-692DA1C67DC5}"/>
    <cellStyle name="Note 19 2 11" xfId="7104" xr:uid="{EB151010-B09C-4D53-8CA7-AF042C569FA6}"/>
    <cellStyle name="Note 19 2 11 2" xfId="13575" xr:uid="{9AB2588C-15A3-485F-9514-EAC6A703E610}"/>
    <cellStyle name="Note 19 2 12" xfId="7137" xr:uid="{E3F9C7BC-BEBC-41B3-A304-698D51C38F83}"/>
    <cellStyle name="Note 19 2 12 2" xfId="13608" xr:uid="{0826B58A-F9EF-4DCC-91C7-7E59E69E8A84}"/>
    <cellStyle name="Note 19 2 13" xfId="7487" xr:uid="{BD2E4D6E-A398-4C5A-BA7C-8C80B60C024F}"/>
    <cellStyle name="Note 19 2 13 2" xfId="13958" xr:uid="{4E52D26F-0929-4EE9-8CE8-88D455EC57C8}"/>
    <cellStyle name="Note 19 2 14" xfId="7776" xr:uid="{F243AFE5-BAD7-4338-A979-9B9524F83C8A}"/>
    <cellStyle name="Note 19 2 14 2" xfId="14247" xr:uid="{29D01104-3978-4C6F-997D-6AA05E8050C1}"/>
    <cellStyle name="Note 19 2 15" xfId="7804" xr:uid="{450659B7-ACFB-4BBB-A9AF-461ED5D3961F}"/>
    <cellStyle name="Note 19 2 15 2" xfId="14275" xr:uid="{28E75E69-25BE-4AC0-A74D-4D86EF19E36F}"/>
    <cellStyle name="Note 19 2 16" xfId="7985" xr:uid="{A95E9C9D-AC4F-42B8-ABAE-09527DDE6E2F}"/>
    <cellStyle name="Note 19 2 16 2" xfId="14456" xr:uid="{F8423030-9FB8-4D8D-B5AC-50246813CEC6}"/>
    <cellStyle name="Note 19 2 17" xfId="8164" xr:uid="{411D814B-7C58-475A-A606-CA2DAB4E2545}"/>
    <cellStyle name="Note 19 2 17 2" xfId="14635" xr:uid="{F4CD93D6-4BF2-4618-BAD3-0383AFBAB154}"/>
    <cellStyle name="Note 19 2 18" xfId="8986" xr:uid="{F16D49C0-9942-4838-B396-4B61900CFDD1}"/>
    <cellStyle name="Note 19 2 19" xfId="9371" xr:uid="{D1F92D82-6F18-4FF4-8EE2-A56142DE2A46}"/>
    <cellStyle name="Note 19 2 2" xfId="2139" xr:uid="{00000000-0005-0000-0000-00005C080000}"/>
    <cellStyle name="Note 19 2 2 2" xfId="4811" xr:uid="{05720018-01E3-4298-81C4-37FEF4B55D6F}"/>
    <cellStyle name="Note 19 2 2 2 2" xfId="11290" xr:uid="{303744D1-9C94-4118-8690-8C124A1689A6}"/>
    <cellStyle name="Note 19 2 2 3" xfId="9372" xr:uid="{CF4E3FBB-1C31-4701-87E0-4FBEA43B26DA}"/>
    <cellStyle name="Note 19 2 2 4" xfId="10322" xr:uid="{F0E52358-80AB-438F-8D77-9EF523061ADE}"/>
    <cellStyle name="Note 19 2 20" xfId="8696" xr:uid="{3A4907FE-A3E3-44B3-ABF7-E4DB227A0365}"/>
    <cellStyle name="Note 19 2 21" xfId="9695" xr:uid="{A6D10D98-A3C8-426F-AC33-E54E06DBCC8E}"/>
    <cellStyle name="Note 19 2 22" xfId="9279" xr:uid="{E07C57F7-CCA3-4D2A-B23C-1D8983222096}"/>
    <cellStyle name="Note 19 2 23" xfId="9751" xr:uid="{3A97BDCF-32B0-4371-949D-988BA31985F9}"/>
    <cellStyle name="Note 19 2 24" xfId="15073" xr:uid="{FCF285FD-AE0A-4D9F-83D6-2F34FBCE4CFE}"/>
    <cellStyle name="Note 19 2 25" xfId="15432" xr:uid="{717E5AC9-1624-47F1-A812-AADDE09E3037}"/>
    <cellStyle name="Note 19 2 26" xfId="15618" xr:uid="{66DE3B11-7EBA-48B0-A64D-051FEFF4519E}"/>
    <cellStyle name="Note 19 2 27" xfId="15642" xr:uid="{C08DCDBE-704F-4832-87EC-8B6AA9551418}"/>
    <cellStyle name="Note 19 2 3" xfId="4810" xr:uid="{28ED06A5-1D91-4C68-B16B-AB5CDD09E4F7}"/>
    <cellStyle name="Note 19 2 3 2" xfId="11289" xr:uid="{19AD1D9D-6AFD-4A0F-A98E-562A2C1297A7}"/>
    <cellStyle name="Note 19 2 4" xfId="5484" xr:uid="{5A5AB585-4D2A-4F04-AB08-127CC9CB067F}"/>
    <cellStyle name="Note 19 2 4 2" xfId="11955" xr:uid="{ACB6C294-D1A7-45BC-9DFD-3B2BA52AC8EB}"/>
    <cellStyle name="Note 19 2 5" xfId="5681" xr:uid="{9AAACCAE-34E0-4C36-B113-687FDB7B96E6}"/>
    <cellStyle name="Note 19 2 5 2" xfId="12152" xr:uid="{64605C74-1BCC-4C7A-BDE6-7CF2060E96A4}"/>
    <cellStyle name="Note 19 2 6" xfId="5715" xr:uid="{15B7E4A4-E538-431F-8488-E176B24E079E}"/>
    <cellStyle name="Note 19 2 6 2" xfId="12186" xr:uid="{BB4B584E-AC04-44E3-9D61-56C90DAFC499}"/>
    <cellStyle name="Note 19 2 7" xfId="6069" xr:uid="{8EB316CD-95D9-4B57-BE7A-9AE6428FBDBE}"/>
    <cellStyle name="Note 19 2 7 2" xfId="12540" xr:uid="{9079B90D-5429-4753-B6B7-0D3E8ADADDA4}"/>
    <cellStyle name="Note 19 2 8" xfId="6369" xr:uid="{53041F90-C956-4B20-BF2A-15EC0A2A6AF6}"/>
    <cellStyle name="Note 19 2 8 2" xfId="12840" xr:uid="{706A9E96-F70F-42F6-9B82-D56341D89A70}"/>
    <cellStyle name="Note 19 2 9" xfId="5896" xr:uid="{9590E9F9-1D06-49B7-8D5A-F00BABCD07C7}"/>
    <cellStyle name="Note 19 2 9 2" xfId="12367" xr:uid="{43B8C668-3F1B-44A7-825C-5990C5006551}"/>
    <cellStyle name="Note 19 20" xfId="8985" xr:uid="{2CC9C244-8929-4592-9271-C421ACB07E90}"/>
    <cellStyle name="Note 19 21" xfId="9370" xr:uid="{C7AE770B-C866-4CC7-B8D2-916F0DDFC0D5}"/>
    <cellStyle name="Note 19 22" xfId="8697" xr:uid="{720C78F1-DBDB-4F58-9E27-F3ACECF5FCEE}"/>
    <cellStyle name="Note 19 23" xfId="9694" xr:uid="{EE93B3F5-2F50-48D8-9FCC-02270677231D}"/>
    <cellStyle name="Note 19 24" xfId="9211" xr:uid="{E9468083-9BB7-4CA5-809D-F1F1849712E0}"/>
    <cellStyle name="Note 19 25" xfId="9937" xr:uid="{75E02254-7ACA-4105-BAFF-A4CBBDA744A2}"/>
    <cellStyle name="Note 19 26" xfId="15072" xr:uid="{20EB4AD9-2643-4F36-86EB-560D46173CB2}"/>
    <cellStyle name="Note 19 27" xfId="3523" xr:uid="{9B8C0451-555C-4AB7-9484-74B8CED59EFC}"/>
    <cellStyle name="Note 19 28" xfId="15433" xr:uid="{532AA974-B0C1-4640-9FB1-47A5E89AAED2}"/>
    <cellStyle name="Note 19 29" xfId="15600" xr:uid="{F8C65D2A-264C-4222-81CD-BE79FF99DE6A}"/>
    <cellStyle name="Note 19 3" xfId="2140" xr:uid="{00000000-0005-0000-0000-00005D080000}"/>
    <cellStyle name="Note 19 3 2" xfId="4812" xr:uid="{FED05C69-07AE-4E47-B431-64BD1EAAED0C}"/>
    <cellStyle name="Note 19 3 2 2" xfId="11291" xr:uid="{3A48E4D9-A87A-4F11-AF1E-AFF9E43B1337}"/>
    <cellStyle name="Note 19 3 3" xfId="9373" xr:uid="{26775D53-5A4D-4305-9008-49778F2094BD}"/>
    <cellStyle name="Note 19 3 4" xfId="10323" xr:uid="{C4387896-5827-4AB1-9272-671E0A755D2B}"/>
    <cellStyle name="Note 19 3 5" xfId="3524" xr:uid="{534F7BC9-EE25-4E1C-BC6C-BFFAF18E8BCC}"/>
    <cellStyle name="Note 19 30" xfId="15290" xr:uid="{EE073C67-4025-47BA-B3FD-5254B94861B2}"/>
    <cellStyle name="Note 19 4" xfId="4298" xr:uid="{6B013829-17B4-42C6-9AE2-269DD3154FD4}"/>
    <cellStyle name="Note 19 4 2" xfId="10835" xr:uid="{D3BCFEE2-4748-4641-8500-FA202F58F372}"/>
    <cellStyle name="Note 19 5" xfId="4809" xr:uid="{63F3DCAF-B644-4516-A5F2-F8CB4021E863}"/>
    <cellStyle name="Note 19 5 2" xfId="11288" xr:uid="{1C201BF3-8797-49E8-8601-A4CC9ED1FBA8}"/>
    <cellStyle name="Note 19 6" xfId="5483" xr:uid="{536739D2-FD07-4A41-AD76-4EE21611A4FE}"/>
    <cellStyle name="Note 19 6 2" xfId="11954" xr:uid="{D71B3F44-0A3E-4A97-A500-261857F74F66}"/>
    <cellStyle name="Note 19 7" xfId="5322" xr:uid="{84BC0DCD-2863-4C32-BD91-435C614526A4}"/>
    <cellStyle name="Note 19 7 2" xfId="11793" xr:uid="{DB541EF6-A50F-4D65-B93C-B153AEF9245D}"/>
    <cellStyle name="Note 19 8" xfId="5714" xr:uid="{D9EF6736-3215-48BF-A1F7-37428DCC7803}"/>
    <cellStyle name="Note 19 8 2" xfId="12185" xr:uid="{D63C1414-5C69-4C07-A6AE-FAF69E3B29A0}"/>
    <cellStyle name="Note 19 9" xfId="6070" xr:uid="{5DD3E138-BDD6-45D4-86A4-B662E6BF9075}"/>
    <cellStyle name="Note 19 9 2" xfId="12541" xr:uid="{7548027D-A402-403E-B15E-D6EB5F308B3B}"/>
    <cellStyle name="Note 19_TRAFO" xfId="2141" xr:uid="{00000000-0005-0000-0000-00005E080000}"/>
    <cellStyle name="Note 2" xfId="2142" xr:uid="{00000000-0005-0000-0000-00005F080000}"/>
    <cellStyle name="Note 2 10" xfId="6370" xr:uid="{20E35647-1FD5-4515-BF4A-F265227A92BF}"/>
    <cellStyle name="Note 2 10 2" xfId="12841" xr:uid="{F1BDB8C4-8C1F-4FF7-9B5A-84306EE5161F}"/>
    <cellStyle name="Note 2 11" xfId="6220" xr:uid="{C10A3E3C-0423-464E-95FA-04C328F9FA5A}"/>
    <cellStyle name="Note 2 11 2" xfId="12691" xr:uid="{0BFF17F9-C1BB-4E5B-93CF-57C76122FB83}"/>
    <cellStyle name="Note 2 12" xfId="6911" xr:uid="{52E4AE10-911A-4A93-A7AE-8A9297678AF9}"/>
    <cellStyle name="Note 2 12 2" xfId="13382" xr:uid="{65ACAA4C-5A76-47A5-AE38-7F9B01E5A5AA}"/>
    <cellStyle name="Note 2 13" xfId="6751" xr:uid="{102C9E59-0F27-4735-AE4A-B2833FC0E24E}"/>
    <cellStyle name="Note 2 13 2" xfId="13222" xr:uid="{71732162-9037-4883-9DFE-35423DF7A3AB}"/>
    <cellStyle name="Note 2 14" xfId="7138" xr:uid="{FE276C1D-87B3-4D71-A6C1-25FE0EC6AD85}"/>
    <cellStyle name="Note 2 14 2" xfId="13609" xr:uid="{43D79AD0-F6B1-4CC4-97E4-44D71455E427}"/>
    <cellStyle name="Note 2 15" xfId="7486" xr:uid="{7D0DD494-D499-445A-93ED-8639D73176FA}"/>
    <cellStyle name="Note 2 15 2" xfId="13957" xr:uid="{59D94901-493D-482E-95AC-CFE28110B9FB}"/>
    <cellStyle name="Note 2 16" xfId="7777" xr:uid="{A08898C5-CDFE-4B18-8719-F0520BA9C91B}"/>
    <cellStyle name="Note 2 16 2" xfId="14248" xr:uid="{2B6694EA-1416-4767-8B33-0B3B2A6EF3E1}"/>
    <cellStyle name="Note 2 17" xfId="7788" xr:uid="{2CEE8178-A185-4EFE-9879-1318A52F3FA6}"/>
    <cellStyle name="Note 2 17 2" xfId="14259" xr:uid="{FB7A3F4E-C23B-47D8-BFEC-5C5C6FC411AD}"/>
    <cellStyle name="Note 2 18" xfId="7816" xr:uid="{2AD87157-EEE8-4858-8255-D562297B83EC}"/>
    <cellStyle name="Note 2 18 2" xfId="14287" xr:uid="{5F2BC301-956C-4267-BC69-12B7AB5A108F}"/>
    <cellStyle name="Note 2 19" xfId="7997" xr:uid="{5B640706-8AF6-4D93-B919-729434065382}"/>
    <cellStyle name="Note 2 19 2" xfId="14468" xr:uid="{75D1A7F7-A12F-4987-A61C-52B0E7B175CB}"/>
    <cellStyle name="Note 2 2" xfId="2143" xr:uid="{00000000-0005-0000-0000-000060080000}"/>
    <cellStyle name="Note 2 2 10" xfId="6637" xr:uid="{D576A28F-9EA5-4290-9643-3A1707B58237}"/>
    <cellStyle name="Note 2 2 10 2" xfId="13108" xr:uid="{505AF5FD-C892-4EDD-97F8-68518C7895E1}"/>
    <cellStyle name="Note 2 2 11" xfId="6752" xr:uid="{8EA16B45-DAC6-4C21-AB04-DCBF2540E409}"/>
    <cellStyle name="Note 2 2 11 2" xfId="13223" xr:uid="{EC6BA3DA-0579-49EF-9425-383AEC568D52}"/>
    <cellStyle name="Note 2 2 12" xfId="7139" xr:uid="{AD856453-4549-43A7-9BBB-960D1EC8A0C9}"/>
    <cellStyle name="Note 2 2 12 2" xfId="13610" xr:uid="{EFC0CD91-6F6E-45D9-BDB1-82142D5E4254}"/>
    <cellStyle name="Note 2 2 13" xfId="7485" xr:uid="{F4295A0E-CB98-4349-A04A-980DEA67B224}"/>
    <cellStyle name="Note 2 2 13 2" xfId="13956" xr:uid="{B563291A-1027-4230-A231-0B8297614A06}"/>
    <cellStyle name="Note 2 2 14" xfId="7778" xr:uid="{D6162E6E-04B6-4A44-89CA-36918D54E31A}"/>
    <cellStyle name="Note 2 2 14 2" xfId="14249" xr:uid="{DAC23740-25DE-443B-B727-8CE7AB6E8045}"/>
    <cellStyle name="Note 2 2 15" xfId="7805" xr:uid="{F9E94D49-6C47-4952-9DD0-2E40AF7BE133}"/>
    <cellStyle name="Note 2 2 15 2" xfId="14276" xr:uid="{7A2023E9-CDD7-4713-BF1A-004EB2BAE94A}"/>
    <cellStyle name="Note 2 2 16" xfId="7986" xr:uid="{332CF49A-3C97-4B08-9A50-439FFE453E91}"/>
    <cellStyle name="Note 2 2 16 2" xfId="14457" xr:uid="{32D4DB62-96C1-4A5C-90BF-4FAA469520D5}"/>
    <cellStyle name="Note 2 2 17" xfId="8165" xr:uid="{170C2A80-087F-4AAE-BC11-D3FA62D99635}"/>
    <cellStyle name="Note 2 2 17 2" xfId="14636" xr:uid="{D802DE9A-D36C-4834-A752-96D148BF2AF5}"/>
    <cellStyle name="Note 2 2 18" xfId="8541" xr:uid="{B630B45D-88AF-42C6-8A11-9C58FDF67433}"/>
    <cellStyle name="Note 2 2 19" xfId="9375" xr:uid="{0611707E-3A14-43B6-B4C9-27D8D18832D0}"/>
    <cellStyle name="Note 2 2 2" xfId="2144" xr:uid="{00000000-0005-0000-0000-000061080000}"/>
    <cellStyle name="Note 2 2 2 2" xfId="4815" xr:uid="{0463EDB2-F13D-4F0B-A501-45137E7E370A}"/>
    <cellStyle name="Note 2 2 2 2 2" xfId="11294" xr:uid="{43A34FBC-F9DD-4CC4-BD50-1A440417DC76}"/>
    <cellStyle name="Note 2 2 2 3" xfId="9376" xr:uid="{BF54DFD3-4CB0-4F39-9A66-CE103B66087F}"/>
    <cellStyle name="Note 2 2 2 4" xfId="10324" xr:uid="{8998A43E-11BF-42C3-B55E-16031A2BE373}"/>
    <cellStyle name="Note 2 2 20" xfId="8694" xr:uid="{BF889AA7-7870-4D66-A374-256FF52AFBF3}"/>
    <cellStyle name="Note 2 2 21" xfId="9697" xr:uid="{EA75257F-2F2A-4590-815C-00CA0720FFD4}"/>
    <cellStyle name="Note 2 2 22" xfId="9213" xr:uid="{BDB7FE8B-AA4F-4424-97B6-269B35B36E93}"/>
    <cellStyle name="Note 2 2 23" xfId="9303" xr:uid="{51D7FA0A-2938-4CE8-B6C7-AC929CA5C515}"/>
    <cellStyle name="Note 2 2 24" xfId="15075" xr:uid="{F68CA37F-E4F2-4012-B022-C1C3FFAFD9FB}"/>
    <cellStyle name="Note 2 2 25" xfId="15430" xr:uid="{C4699562-C29D-4051-870B-55BB5B3FAF76}"/>
    <cellStyle name="Note 2 2 26" xfId="15602" xr:uid="{DAF8FE9F-F4AD-4072-BEAB-69F45FA6C8AF}"/>
    <cellStyle name="Note 2 2 27" xfId="15288" xr:uid="{A2CD08C4-7658-4C8C-9AC5-133810F0557E}"/>
    <cellStyle name="Note 2 2 3" xfId="4814" xr:uid="{A616B1CA-3CBC-4B2B-A7E6-ACC5986969C3}"/>
    <cellStyle name="Note 2 2 3 2" xfId="11293" xr:uid="{05F58182-D755-45A1-9BE0-6FCC8C90DDB0}"/>
    <cellStyle name="Note 2 2 4" xfId="5174" xr:uid="{4427DDA3-7A59-44B6-8940-55C9F44551C9}"/>
    <cellStyle name="Note 2 2 4 2" xfId="11645" xr:uid="{E110F725-93CB-4435-8BBB-9003D91C1988}"/>
    <cellStyle name="Note 2 2 5" xfId="5324" xr:uid="{EF2A83B2-677D-4CA4-B959-0EDA19374A3D}"/>
    <cellStyle name="Note 2 2 5 2" xfId="11795" xr:uid="{D057720F-60D2-4D4B-9898-B4E40DC760CB}"/>
    <cellStyle name="Note 2 2 6" xfId="5717" xr:uid="{1DD7202D-6A44-4AC1-9DDE-F0F79603F6F8}"/>
    <cellStyle name="Note 2 2 6 2" xfId="12188" xr:uid="{5882B7EA-8D19-486F-B431-38580BE8DD0C}"/>
    <cellStyle name="Note 2 2 7" xfId="6067" xr:uid="{C1BB2B3E-3D89-45DF-BEF3-34397D062F2A}"/>
    <cellStyle name="Note 2 2 7 2" xfId="12538" xr:uid="{73A55F04-9DC6-43FE-A9B7-E2114534ED66}"/>
    <cellStyle name="Note 2 2 8" xfId="6371" xr:uid="{25ABA6D8-A52D-4F3B-9F52-500956CD5650}"/>
    <cellStyle name="Note 2 2 8 2" xfId="12842" xr:uid="{1E36EED1-A94D-4616-93CB-D53F7D74DBAF}"/>
    <cellStyle name="Note 2 2 9" xfId="6221" xr:uid="{B5249AA1-DA1B-4E71-B70C-5208D0051CE9}"/>
    <cellStyle name="Note 2 2 9 2" xfId="12692" xr:uid="{807AA80F-C0B9-4B59-818D-C5A7C457862C}"/>
    <cellStyle name="Note 2 20" xfId="8540" xr:uid="{A1B3A094-B0FF-4DA9-9BCC-B34FB89BAFB2}"/>
    <cellStyle name="Note 2 21" xfId="9374" xr:uid="{9E16CC1D-DC88-4267-9479-7CDCAA194639}"/>
    <cellStyle name="Note 2 22" xfId="8695" xr:uid="{B888B5A9-BC43-4B13-82B6-3E8DB8E1129A}"/>
    <cellStyle name="Note 2 23" xfId="9696" xr:uid="{DE8EFE96-E556-4956-B946-324913A4E200}"/>
    <cellStyle name="Note 2 24" xfId="9212" xr:uid="{8CB2C3D2-F832-4D14-B3DF-82C14A4E9C45}"/>
    <cellStyle name="Note 2 25" xfId="9302" xr:uid="{DAEF770B-C53F-475B-B3AA-C7F1E1B21911}"/>
    <cellStyle name="Note 2 26" xfId="15074" xr:uid="{8CFD8F69-02F5-49FD-AEA4-BF800D7A0226}"/>
    <cellStyle name="Note 2 27" xfId="15431" xr:uid="{D75B642F-4A75-49D3-B2E8-10A208585222}"/>
    <cellStyle name="Note 2 28" xfId="15601" xr:uid="{C0134217-AFA0-4F1A-B855-E8A4584ED7B2}"/>
    <cellStyle name="Note 2 29" xfId="15289" xr:uid="{38E984A4-0523-4FE8-93CC-DFF638DF9876}"/>
    <cellStyle name="Note 2 3" xfId="2145" xr:uid="{00000000-0005-0000-0000-000062080000}"/>
    <cellStyle name="Note 2 3 10" xfId="6638" xr:uid="{9BEB50EE-8481-46EF-A14B-789D77010B96}"/>
    <cellStyle name="Note 2 3 10 2" xfId="13109" xr:uid="{5D76972B-A9A5-46ED-85B2-F34BB65BBC14}"/>
    <cellStyle name="Note 2 3 11" xfId="6753" xr:uid="{6F37F6D9-EC37-4C36-B478-FB260B10332D}"/>
    <cellStyle name="Note 2 3 11 2" xfId="13224" xr:uid="{97E97FAC-4419-4D54-87EA-27E97659068A}"/>
    <cellStyle name="Note 2 3 12" xfId="7140" xr:uid="{102E345E-59D1-476B-BAC0-5BC9AF59D8BE}"/>
    <cellStyle name="Note 2 3 12 2" xfId="13611" xr:uid="{05410891-4BA3-4CFA-A861-BCF3539A12FC}"/>
    <cellStyle name="Note 2 3 13" xfId="7325" xr:uid="{B281822F-12E3-4256-8F34-3FE5BD1150AF}"/>
    <cellStyle name="Note 2 3 13 2" xfId="13796" xr:uid="{879F48EC-3E6E-44C0-BF9E-C1569FE12E2E}"/>
    <cellStyle name="Note 2 3 14" xfId="7779" xr:uid="{15E52489-D58D-45EF-BF8B-DE65AAACCCA7}"/>
    <cellStyle name="Note 2 3 14 2" xfId="14250" xr:uid="{49E3D76D-925A-4B04-A098-191DB35B9518}"/>
    <cellStyle name="Note 2 3 15" xfId="7806" xr:uid="{1CE6F8F1-9B63-4BE9-B108-6A7E2333D8D5}"/>
    <cellStyle name="Note 2 3 15 2" xfId="14277" xr:uid="{E166BD43-CE61-488E-B711-CCCE29FC8AF4}"/>
    <cellStyle name="Note 2 3 16" xfId="7987" xr:uid="{F4DB6E52-49F1-4F66-BB8D-5063F4F4B42B}"/>
    <cellStyle name="Note 2 3 16 2" xfId="14458" xr:uid="{81195B82-A1E9-4894-A749-197B5F61E458}"/>
    <cellStyle name="Note 2 3 17" xfId="8166" xr:uid="{38C9AB37-04D5-4793-A35C-C28D364DA2B5}"/>
    <cellStyle name="Note 2 3 17 2" xfId="14637" xr:uid="{302993A8-71B2-48D6-81DE-76D89249FF4D}"/>
    <cellStyle name="Note 2 3 18" xfId="8987" xr:uid="{2BE605B9-3D23-42EA-9E98-C3E75BD72C6F}"/>
    <cellStyle name="Note 2 3 19" xfId="9377" xr:uid="{09F9B443-65A8-4D4F-89D2-7F0DB5FA34E8}"/>
    <cellStyle name="Note 2 3 2" xfId="2146" xr:uid="{00000000-0005-0000-0000-000063080000}"/>
    <cellStyle name="Note 2 3 2 2" xfId="4817" xr:uid="{6E5F8F2E-A05F-4D39-9BE9-AFB1C4CF72B2}"/>
    <cellStyle name="Note 2 3 2 2 2" xfId="11296" xr:uid="{EC32E7B3-A841-4336-8043-F93F274BFA63}"/>
    <cellStyle name="Note 2 3 2 3" xfId="9378" xr:uid="{009848D9-16AB-4AC6-8F27-800ADEF825F8}"/>
    <cellStyle name="Note 2 3 2 4" xfId="10325" xr:uid="{5B0E95C4-7E7D-45CC-BC2E-2762FFC08D27}"/>
    <cellStyle name="Note 2 3 20" xfId="8693" xr:uid="{35F0189A-41B0-457C-BA01-6AEE98DCA6BE}"/>
    <cellStyle name="Note 2 3 21" xfId="9698" xr:uid="{2B4DC43B-67A8-4625-9D23-AF151E63BED3}"/>
    <cellStyle name="Note 2 3 22" xfId="9214" xr:uid="{35B6A3B1-8047-405A-AD5A-E070F9474286}"/>
    <cellStyle name="Note 2 3 23" xfId="9304" xr:uid="{4F044FAE-AFA2-4680-925E-BA771B176A20}"/>
    <cellStyle name="Note 2 3 24" xfId="15076" xr:uid="{F673DF20-89C7-4620-8C19-5F835648B94C}"/>
    <cellStyle name="Note 2 3 25" xfId="15429" xr:uid="{158936C3-8FE0-4427-8026-D5C7EBB310AA}"/>
    <cellStyle name="Note 2 3 26" xfId="15603" xr:uid="{4E41A53B-3FA7-4774-9878-5ABF65AF4F64}"/>
    <cellStyle name="Note 2 3 27" xfId="15287" xr:uid="{0D0ECEC0-2683-44A4-8D6C-460EDCE1C328}"/>
    <cellStyle name="Note 2 3 3" xfId="4816" xr:uid="{4F82428D-35DD-4EA4-8E88-CA5FF47D369F}"/>
    <cellStyle name="Note 2 3 3 2" xfId="11295" xr:uid="{9DF6C296-97CD-49A3-8D16-7B2F506C5CE7}"/>
    <cellStyle name="Note 2 3 4" xfId="5485" xr:uid="{0FB8547B-85AF-4BAC-A331-2D24927CA23D}"/>
    <cellStyle name="Note 2 3 4 2" xfId="11956" xr:uid="{7BE3C912-AB46-4A9E-8B78-09FE8A441B6E}"/>
    <cellStyle name="Note 2 3 5" xfId="5325" xr:uid="{9AC2E806-7222-4139-8521-7D5EAB788196}"/>
    <cellStyle name="Note 2 3 5 2" xfId="11796" xr:uid="{20B5B380-51E6-46F9-BDB3-4FA4E0EC28D6}"/>
    <cellStyle name="Note 2 3 6" xfId="5718" xr:uid="{7DA48314-B7FB-4940-9F44-1AD698C9531B}"/>
    <cellStyle name="Note 2 3 6 2" xfId="12189" xr:uid="{9FC56479-4AF0-4475-AB95-622E50DC98F8}"/>
    <cellStyle name="Note 2 3 7" xfId="6066" xr:uid="{7E58E068-DFF6-4939-8D23-5E9928F18E74}"/>
    <cellStyle name="Note 2 3 7 2" xfId="12537" xr:uid="{13F1F0D9-8A54-4EDB-8DCB-9880BE037319}"/>
    <cellStyle name="Note 2 3 8" xfId="6372" xr:uid="{4872B4D9-C8DE-46F7-B61C-CD4EE2B5B710}"/>
    <cellStyle name="Note 2 3 8 2" xfId="12843" xr:uid="{281BB7C0-2FCF-419B-8A79-33ED061739C8}"/>
    <cellStyle name="Note 2 3 9" xfId="6222" xr:uid="{413FB226-CBB2-40CA-9B58-19846DB953DA}"/>
    <cellStyle name="Note 2 3 9 2" xfId="12693" xr:uid="{BC3FD84D-F87F-4EC5-B0D2-74B56F84282B}"/>
    <cellStyle name="Note 2 4" xfId="2147" xr:uid="{00000000-0005-0000-0000-000064080000}"/>
    <cellStyle name="Note 2 4 2" xfId="4818" xr:uid="{BB964242-2B07-4C83-8AB4-8B65FBA879E0}"/>
    <cellStyle name="Note 2 4 2 2" xfId="11297" xr:uid="{7818C726-C16F-462B-9137-F41FFB898A59}"/>
    <cellStyle name="Note 2 4 3" xfId="9379" xr:uid="{5F67B5E8-2A53-4E11-A504-B909A5D9DF6E}"/>
    <cellStyle name="Note 2 4 4" xfId="10326" xr:uid="{B7727E94-66F1-4C3A-97A5-6892D6738271}"/>
    <cellStyle name="Note 2 5" xfId="4813" xr:uid="{23BBB57A-510E-4A87-A112-EDC4AAD26390}"/>
    <cellStyle name="Note 2 5 2" xfId="11292" xr:uid="{930A8BB7-5142-4AF2-95E8-29523C308688}"/>
    <cellStyle name="Note 2 6" xfId="5173" xr:uid="{DEBAB50A-8F6C-466A-8F22-91052CB0F19D}"/>
    <cellStyle name="Note 2 6 2" xfId="11644" xr:uid="{DBEEB81B-34A8-44B2-BCE2-07C7C0A96E31}"/>
    <cellStyle name="Note 2 7" xfId="5323" xr:uid="{E6C8D130-D4B1-4B6E-A231-B4D518FFC4F3}"/>
    <cellStyle name="Note 2 7 2" xfId="11794" xr:uid="{07160D0A-F8AB-4404-BDED-3AF073F42588}"/>
    <cellStyle name="Note 2 8" xfId="5716" xr:uid="{FB179AA5-DFE0-4248-A31C-791808E56EF3}"/>
    <cellStyle name="Note 2 8 2" xfId="12187" xr:uid="{F9195FE7-6587-4D1A-BD2A-1F291F807702}"/>
    <cellStyle name="Note 2 9" xfId="6068" xr:uid="{B65A9C0D-EC9E-4244-9FBD-5CC2F1A89AFE}"/>
    <cellStyle name="Note 2 9 2" xfId="12539" xr:uid="{66D3B5AD-D0E5-48FD-9021-2F93286224B0}"/>
    <cellStyle name="Note 2_TRAFO" xfId="2148" xr:uid="{00000000-0005-0000-0000-000065080000}"/>
    <cellStyle name="Note 20" xfId="2149" xr:uid="{00000000-0005-0000-0000-000066080000}"/>
    <cellStyle name="Note 20 10" xfId="6373" xr:uid="{5759C509-8621-421B-AABD-9F5584F4511C}"/>
    <cellStyle name="Note 20 10 2" xfId="12844" xr:uid="{4648014F-213E-4A21-A49B-6B4AA959090D}"/>
    <cellStyle name="Note 20 11" xfId="6223" xr:uid="{F67210FF-D1F2-4B94-AC54-5FE16721508C}"/>
    <cellStyle name="Note 20 11 2" xfId="12694" xr:uid="{B75BF577-B364-4C4C-9309-C1BE9DB6AA36}"/>
    <cellStyle name="Note 20 12" xfId="6912" xr:uid="{FF490B09-CDF8-4501-A9C8-3D9178CD2E03}"/>
    <cellStyle name="Note 20 12 2" xfId="13383" xr:uid="{393C7DE0-4E97-473D-BBEB-C306530E074A}"/>
    <cellStyle name="Note 20 13" xfId="6754" xr:uid="{E2E44DE0-25DD-447D-B478-7330CCAC649D}"/>
    <cellStyle name="Note 20 13 2" xfId="13225" xr:uid="{6267054F-AD5E-41AE-8ADA-6D8434FDFC4E}"/>
    <cellStyle name="Note 20 14" xfId="7141" xr:uid="{569AB08F-D190-4B81-B4D6-34304A175DC6}"/>
    <cellStyle name="Note 20 14 2" xfId="13612" xr:uid="{31723793-47D9-4462-98D0-20E86B7D013C}"/>
    <cellStyle name="Note 20 15" xfId="7484" xr:uid="{ED2CCACF-899E-4FA0-8E7B-C7C6BCDE23DB}"/>
    <cellStyle name="Note 20 15 2" xfId="13955" xr:uid="{D49F9FFB-6021-4E5A-AC1B-DBE9977A0B70}"/>
    <cellStyle name="Note 20 16" xfId="7780" xr:uid="{093F1B0E-8B2A-411A-A0FA-A1F11E7A2A45}"/>
    <cellStyle name="Note 20 16 2" xfId="14251" xr:uid="{4A0D59C6-171B-480C-9EEB-DE6256C49DC7}"/>
    <cellStyle name="Note 20 17" xfId="7807" xr:uid="{7EF2C694-27E1-457B-82F0-69E430A86D84}"/>
    <cellStyle name="Note 20 17 2" xfId="14278" xr:uid="{BF01FB3B-C48F-47A5-872C-A61CA1E63426}"/>
    <cellStyle name="Note 20 18" xfId="7988" xr:uid="{EA1C56BF-B06C-4061-B978-6B8B5EA4D8B0}"/>
    <cellStyle name="Note 20 18 2" xfId="14459" xr:uid="{BE5F444A-BB1F-4F28-9E86-BFD93D1142DE}"/>
    <cellStyle name="Note 20 19" xfId="8167" xr:uid="{856DF251-AB47-4D59-84B9-B17DC57266B7}"/>
    <cellStyle name="Note 20 19 2" xfId="14638" xr:uid="{08C12140-6E95-4EB6-992A-93246A795305}"/>
    <cellStyle name="Note 20 2" xfId="2150" xr:uid="{00000000-0005-0000-0000-000067080000}"/>
    <cellStyle name="Note 20 2 10" xfId="6913" xr:uid="{CFCE6F36-69EC-4C4A-BAFD-148B8065CB8D}"/>
    <cellStyle name="Note 20 2 10 2" xfId="13384" xr:uid="{A9720637-2F22-44AD-A194-E7BFE059362D}"/>
    <cellStyle name="Note 20 2 11" xfId="6755" xr:uid="{4C1C22E2-FD30-4978-9E81-805801DCD1BF}"/>
    <cellStyle name="Note 20 2 11 2" xfId="13226" xr:uid="{E46AF3BC-6317-4CE8-ACE3-E6A8914AD607}"/>
    <cellStyle name="Note 20 2 12" xfId="7142" xr:uid="{5E0039BF-456A-4BF0-B4AF-71462B577DE8}"/>
    <cellStyle name="Note 20 2 12 2" xfId="13613" xr:uid="{39005A31-D589-44FC-B195-A55C0E7CB411}"/>
    <cellStyle name="Note 20 2 13" xfId="7483" xr:uid="{CC38E25D-389D-4FE6-90DA-3371ABA36736}"/>
    <cellStyle name="Note 20 2 13 2" xfId="13954" xr:uid="{EB45910E-3DF6-4457-804E-BFAB01FD76DE}"/>
    <cellStyle name="Note 20 2 14" xfId="7781" xr:uid="{B48CE1FC-98BE-491F-92B4-DEED730173D7}"/>
    <cellStyle name="Note 20 2 14 2" xfId="14252" xr:uid="{3BC68DFD-E858-476B-AEE3-469335EC65BC}"/>
    <cellStyle name="Note 20 2 15" xfId="7808" xr:uid="{DC4845B1-6A98-4888-99B1-4EE68C0ECDCF}"/>
    <cellStyle name="Note 20 2 15 2" xfId="14279" xr:uid="{B434D916-6DA5-453E-9738-4B7F84A941F1}"/>
    <cellStyle name="Note 20 2 16" xfId="7989" xr:uid="{9177FDA1-954A-46B3-B5D6-4111E6C07A10}"/>
    <cellStyle name="Note 20 2 16 2" xfId="14460" xr:uid="{35B317FC-364D-4BE9-A1DC-52D0B36977FD}"/>
    <cellStyle name="Note 20 2 17" xfId="8168" xr:uid="{A45360A4-7A1C-4AC5-B382-6C00CA10D2F2}"/>
    <cellStyle name="Note 20 2 17 2" xfId="14639" xr:uid="{1D742955-19D8-45D5-A705-8DBBBA0D8505}"/>
    <cellStyle name="Note 20 2 18" xfId="8549" xr:uid="{33D8FD9F-F929-4C7C-88BC-02A7A6AED00A}"/>
    <cellStyle name="Note 20 2 19" xfId="9381" xr:uid="{3D18BF3F-A63A-4454-8475-B612AFDD6C27}"/>
    <cellStyle name="Note 20 2 2" xfId="2151" xr:uid="{00000000-0005-0000-0000-000068080000}"/>
    <cellStyle name="Note 20 2 2 2" xfId="4821" xr:uid="{3DE7C8CE-1694-4942-ACFA-E34E74D57D1C}"/>
    <cellStyle name="Note 20 2 2 2 2" xfId="11300" xr:uid="{E5C41046-6C48-4BB1-84CD-228376F3BD98}"/>
    <cellStyle name="Note 20 2 2 3" xfId="9382" xr:uid="{5278C0BB-1287-4442-BA69-4C100B414F41}"/>
    <cellStyle name="Note 20 2 2 4" xfId="10327" xr:uid="{E8740CA4-7738-45CB-83B1-CEDDAEA37435}"/>
    <cellStyle name="Note 20 2 20" xfId="8691" xr:uid="{DCC15F5A-C8D1-409D-A429-570461EA7ECE}"/>
    <cellStyle name="Note 20 2 21" xfId="9700" xr:uid="{E2DF471D-180F-4B19-9753-3EDF84239693}"/>
    <cellStyle name="Note 20 2 22" xfId="9216" xr:uid="{2CBD0135-4C63-42C6-B3FC-BFAA49D4DDC5}"/>
    <cellStyle name="Note 20 2 23" xfId="9306" xr:uid="{4CFF9CD1-C67C-4F8B-835F-60C2F9D2B101}"/>
    <cellStyle name="Note 20 2 24" xfId="15078" xr:uid="{F737E64B-BE7C-4D25-8D88-109B86612093}"/>
    <cellStyle name="Note 20 2 25" xfId="15428" xr:uid="{0EAE72D8-8448-41CD-AC8C-63ACB6F64D31}"/>
    <cellStyle name="Note 20 2 26" xfId="15620" xr:uid="{B7FE34CC-50BD-4616-B954-D96DB2D28FB1}"/>
    <cellStyle name="Note 20 2 27" xfId="15285" xr:uid="{08E8BBCA-BCC0-48B3-AEB3-1670B392F342}"/>
    <cellStyle name="Note 20 2 3" xfId="4820" xr:uid="{5B875D06-F7BE-4BB1-9C07-1A866D370043}"/>
    <cellStyle name="Note 20 2 3 2" xfId="11299" xr:uid="{6711F6B2-8899-41E9-8086-F0CE73E4B0B0}"/>
    <cellStyle name="Note 20 2 4" xfId="5182" xr:uid="{AF8E8149-FF82-4347-9F1F-4208846BD179}"/>
    <cellStyle name="Note 20 2 4 2" xfId="11653" xr:uid="{39850932-FBC6-4E07-AD9E-EF2FCB6B3AD7}"/>
    <cellStyle name="Note 20 2 5" xfId="5327" xr:uid="{FADEA03B-6891-47B4-8DD2-54DB67460334}"/>
    <cellStyle name="Note 20 2 5 2" xfId="11798" xr:uid="{88A1D511-15BD-493B-8B74-72683DB936C5}"/>
    <cellStyle name="Note 20 2 6" xfId="5720" xr:uid="{604A423C-5209-41F5-824A-60400AA408DD}"/>
    <cellStyle name="Note 20 2 6 2" xfId="12191" xr:uid="{ABD2B6D3-2D7C-45FF-9B14-894BDF011CE4}"/>
    <cellStyle name="Note 20 2 7" xfId="6064" xr:uid="{752CA81E-ACD9-47A9-A76B-062EC57B71C3}"/>
    <cellStyle name="Note 20 2 7 2" xfId="12535" xr:uid="{EF2A58FE-E00C-4EFA-AFFF-7947E3CAB30D}"/>
    <cellStyle name="Note 20 2 8" xfId="6456" xr:uid="{C845E7CE-1FDD-440F-B258-BE202BEB4D36}"/>
    <cellStyle name="Note 20 2 8 2" xfId="12927" xr:uid="{3C9CFEFE-5A9A-4BA2-9135-197AA2C0D152}"/>
    <cellStyle name="Note 20 2 9" xfId="6224" xr:uid="{F91EB74A-9CC2-4953-8E1B-3636CB1EACA6}"/>
    <cellStyle name="Note 20 2 9 2" xfId="12695" xr:uid="{F90E336F-5A37-468D-9C89-6B9481D42BC6}"/>
    <cellStyle name="Note 20 20" xfId="8988" xr:uid="{3CE8F229-9F1F-4078-9A99-FED7F4FA9B0F}"/>
    <cellStyle name="Note 20 21" xfId="9380" xr:uid="{A60146C0-EBA0-4CC0-95B0-658E54DCCA7C}"/>
    <cellStyle name="Note 20 22" xfId="8692" xr:uid="{A3B1477F-EA9A-443F-88A2-8CCA1547C8CB}"/>
    <cellStyle name="Note 20 23" xfId="9699" xr:uid="{982EADBD-F464-431C-98E5-F68AEF99EE23}"/>
    <cellStyle name="Note 20 24" xfId="9215" xr:uid="{B43257AA-3742-4B4E-AD2A-2A10003F8F80}"/>
    <cellStyle name="Note 20 25" xfId="9305" xr:uid="{00CD8422-33EC-40F8-BA52-1295D5D19E32}"/>
    <cellStyle name="Note 20 26" xfId="15077" xr:uid="{CA42E217-0499-408E-881D-C3E3D073658C}"/>
    <cellStyle name="Note 20 27" xfId="3525" xr:uid="{4EDFD172-2786-456A-872A-2C9C4CB026ED}"/>
    <cellStyle name="Note 20 28" xfId="15266" xr:uid="{EF060108-F096-4FDC-9D82-2CF3DCD311BE}"/>
    <cellStyle name="Note 20 29" xfId="15604" xr:uid="{07263051-F6E1-4483-81CA-F280180AA868}"/>
    <cellStyle name="Note 20 3" xfId="2152" xr:uid="{00000000-0005-0000-0000-000069080000}"/>
    <cellStyle name="Note 20 3 2" xfId="4822" xr:uid="{E010ECD6-C216-4135-A291-E3650CDB123F}"/>
    <cellStyle name="Note 20 3 2 2" xfId="11301" xr:uid="{C3D28DB0-4D2F-4C3C-AA93-1AF3B9C8B076}"/>
    <cellStyle name="Note 20 3 3" xfId="9383" xr:uid="{4500A2F0-8AF2-48CF-A76A-FF777DE9329A}"/>
    <cellStyle name="Note 20 3 4" xfId="10328" xr:uid="{3971CC3B-AB52-429A-8BDA-19DC180290B7}"/>
    <cellStyle name="Note 20 3 5" xfId="3526" xr:uid="{50572D3A-67A7-41C4-9001-D90F520B0781}"/>
    <cellStyle name="Note 20 30" xfId="15286" xr:uid="{8AFA894A-D76E-4699-956A-80DAB728E336}"/>
    <cellStyle name="Note 20 4" xfId="4299" xr:uid="{C7F7249D-94A7-4E72-9115-F2E2FA9D5E38}"/>
    <cellStyle name="Note 20 4 2" xfId="10836" xr:uid="{E6B56541-E46D-4016-AE5A-FE73B9B95352}"/>
    <cellStyle name="Note 20 5" xfId="4819" xr:uid="{2815645E-F547-4230-8CB3-D07B48B9852B}"/>
    <cellStyle name="Note 20 5 2" xfId="11298" xr:uid="{7992C1C5-52A7-41A2-A1A7-3E4E8A64223A}"/>
    <cellStyle name="Note 20 6" xfId="5486" xr:uid="{6E8001AD-7885-4113-B451-5929BBD5405A}"/>
    <cellStyle name="Note 20 6 2" xfId="11957" xr:uid="{43307871-415B-450D-ABB0-3DD186318E33}"/>
    <cellStyle name="Note 20 7" xfId="5326" xr:uid="{1874D5ED-1907-45BB-9360-F88F1A767165}"/>
    <cellStyle name="Note 20 7 2" xfId="11797" xr:uid="{6076919D-50C4-4BB8-88A1-36EC9AB3FCED}"/>
    <cellStyle name="Note 20 8" xfId="5719" xr:uid="{18E04647-0B74-4ED5-8AA0-F1864504C04D}"/>
    <cellStyle name="Note 20 8 2" xfId="12190" xr:uid="{5CF1C033-21C0-49B7-83EE-5C5106D0554E}"/>
    <cellStyle name="Note 20 9" xfId="6065" xr:uid="{AD39D28C-0987-47E3-83D1-88E966074128}"/>
    <cellStyle name="Note 20 9 2" xfId="12536" xr:uid="{5E4A385B-9C61-4420-B0E8-B1C36207B98C}"/>
    <cellStyle name="Note 20_TRAFO" xfId="2153" xr:uid="{00000000-0005-0000-0000-00006A080000}"/>
    <cellStyle name="Note 21" xfId="2154" xr:uid="{00000000-0005-0000-0000-00006B080000}"/>
    <cellStyle name="Note 21 10" xfId="6374" xr:uid="{14AD260D-FF13-487D-A82D-79A4565BACD5}"/>
    <cellStyle name="Note 21 10 2" xfId="12845" xr:uid="{8409D0BA-6B51-4EB2-BBD8-2953D45CE511}"/>
    <cellStyle name="Note 21 11" xfId="6485" xr:uid="{ED34AA45-EE7B-4DB9-A5DA-6465755673E2}"/>
    <cellStyle name="Note 21 11 2" xfId="12956" xr:uid="{A28BE89B-93DD-47A9-83AB-E694EC39A58E}"/>
    <cellStyle name="Note 21 12" xfId="6648" xr:uid="{BDC02F7B-B15B-4D15-9898-8A4C39E2599A}"/>
    <cellStyle name="Note 21 12 2" xfId="13119" xr:uid="{8B9A7005-5253-4D03-9434-9CE9E033E675}"/>
    <cellStyle name="Note 21 13" xfId="6756" xr:uid="{45C6F54C-1660-4BD5-B0B4-BA8F1C3EEDF3}"/>
    <cellStyle name="Note 21 13 2" xfId="13227" xr:uid="{2BDFB01D-D98A-47C7-B816-886CE64080B5}"/>
    <cellStyle name="Note 21 14" xfId="7143" xr:uid="{B8A3B15D-414F-406C-A1A5-DD8A67CF52B5}"/>
    <cellStyle name="Note 21 14 2" xfId="13614" xr:uid="{B972B957-8905-4FD5-90EB-304B262526D0}"/>
    <cellStyle name="Note 21 15" xfId="7482" xr:uid="{DB708A21-52EC-4777-B530-83705B27796A}"/>
    <cellStyle name="Note 21 15 2" xfId="13953" xr:uid="{153F25AF-296C-4013-898B-8697F956A83D}"/>
    <cellStyle name="Note 21 16" xfId="7800" xr:uid="{879100B6-688B-4D76-9C2F-C0F21B4673A0}"/>
    <cellStyle name="Note 21 16 2" xfId="14271" xr:uid="{F5076A03-4FA6-4940-B9B9-94DD06B57C47}"/>
    <cellStyle name="Note 21 17" xfId="7809" xr:uid="{187D5EE9-9AA7-48A5-BE19-271944773ABF}"/>
    <cellStyle name="Note 21 17 2" xfId="14280" xr:uid="{464CBDB5-4CD7-413A-B178-B19641569865}"/>
    <cellStyle name="Note 21 18" xfId="7990" xr:uid="{D396DE95-B42D-48D7-86D3-E978EC232DBA}"/>
    <cellStyle name="Note 21 18 2" xfId="14461" xr:uid="{6206AB8F-2CA9-443D-BE5B-BF42D55568AA}"/>
    <cellStyle name="Note 21 19" xfId="8169" xr:uid="{AC305A6E-804A-409E-9501-8B6BA3F7750A}"/>
    <cellStyle name="Note 21 19 2" xfId="14640" xr:uid="{2B5A03D1-C5A3-4949-AF70-4B00A9C86E37}"/>
    <cellStyle name="Note 21 2" xfId="2155" xr:uid="{00000000-0005-0000-0000-00006C080000}"/>
    <cellStyle name="Note 21 2 10" xfId="6914" xr:uid="{DBA38358-B1CB-4C0C-8F00-C95C14C22FBA}"/>
    <cellStyle name="Note 21 2 10 2" xfId="13385" xr:uid="{31FD6A4B-5E79-449F-93FA-DE3344F2875E}"/>
    <cellStyle name="Note 21 2 11" xfId="6757" xr:uid="{D817859A-62A8-42DC-88A0-CF2675E80155}"/>
    <cellStyle name="Note 21 2 11 2" xfId="13228" xr:uid="{B3F8E629-0859-4846-A4B3-4F27DEDAA8C4}"/>
    <cellStyle name="Note 21 2 12" xfId="7144" xr:uid="{5A1ABD98-1CF7-41F2-BB6C-B013154CE38B}"/>
    <cellStyle name="Note 21 2 12 2" xfId="13615" xr:uid="{4DB63DC5-DCE4-4E0B-B39E-12E4B0099FBB}"/>
    <cellStyle name="Note 21 2 13" xfId="7481" xr:uid="{4BC0B1C0-CED1-4E4B-B63E-03B95D3428C5}"/>
    <cellStyle name="Note 21 2 13 2" xfId="13952" xr:uid="{D2AD2FA4-24A2-4B35-A5CA-9D6EAF4137C4}"/>
    <cellStyle name="Note 21 2 14" xfId="7782" xr:uid="{D54E8B0C-3E01-44DF-B469-0CC6ED66CB13}"/>
    <cellStyle name="Note 21 2 14 2" xfId="14253" xr:uid="{2C6DF20E-5DFC-4B77-AFEC-6BDD717C0198}"/>
    <cellStyle name="Note 21 2 15" xfId="7810" xr:uid="{FC78FDD9-A534-47CD-86C9-9FEC5ABB1811}"/>
    <cellStyle name="Note 21 2 15 2" xfId="14281" xr:uid="{61FB107A-EF4A-463D-8E48-5E49229CA657}"/>
    <cellStyle name="Note 21 2 16" xfId="7991" xr:uid="{35A7FE01-2D96-40A3-BD6E-9B3D0DA96F40}"/>
    <cellStyle name="Note 21 2 16 2" xfId="14462" xr:uid="{95A262AA-5D22-4302-B6FF-3FDE9BFAF6A5}"/>
    <cellStyle name="Note 21 2 17" xfId="8170" xr:uid="{8345837B-5664-4447-B378-50A3C7160694}"/>
    <cellStyle name="Note 21 2 17 2" xfId="14641" xr:uid="{8F18CF34-BFB7-461E-87D7-1473A7672824}"/>
    <cellStyle name="Note 21 2 18" xfId="8990" xr:uid="{533FF218-2EDF-4673-9245-A07F90B3801E}"/>
    <cellStyle name="Note 21 2 19" xfId="9385" xr:uid="{F88EBFA1-7FA8-47F6-98D4-20623DAB8BC0}"/>
    <cellStyle name="Note 21 2 2" xfId="2156" xr:uid="{00000000-0005-0000-0000-00006D080000}"/>
    <cellStyle name="Note 21 2 2 2" xfId="4825" xr:uid="{43CADD54-FE7C-4162-B25F-F998CCE9F13C}"/>
    <cellStyle name="Note 21 2 2 2 2" xfId="11304" xr:uid="{8F3D775B-630A-476B-B6F6-B9B52E53BA88}"/>
    <cellStyle name="Note 21 2 2 3" xfId="9386" xr:uid="{BB1C8506-8AE3-4DD7-9E8A-1423C004646B}"/>
    <cellStyle name="Note 21 2 2 4" xfId="10329" xr:uid="{3F39D67B-3A56-43D6-8F0E-1632851F1CDB}"/>
    <cellStyle name="Note 21 2 20" xfId="8689" xr:uid="{4439AF42-29E3-4192-9826-13CF9443E867}"/>
    <cellStyle name="Note 21 2 21" xfId="9702" xr:uid="{3BC2FFDA-34DC-44C4-A635-E3D4974EAEF8}"/>
    <cellStyle name="Note 21 2 22" xfId="9218" xr:uid="{1F5176B9-A436-4723-A7FD-978F885BD7C9}"/>
    <cellStyle name="Note 21 2 23" xfId="10219" xr:uid="{65EE4FEC-64F1-4BDE-997E-06414BF2DA40}"/>
    <cellStyle name="Note 21 2 24" xfId="15080" xr:uid="{E40A248B-B0F7-4386-982A-28F3A93B6916}"/>
    <cellStyle name="Note 21 2 25" xfId="15426" xr:uid="{5F549C7D-BCD7-4BA1-AA95-E54618684273}"/>
    <cellStyle name="Note 21 2 26" xfId="15606" xr:uid="{1E0DD012-9956-4ADE-AE1E-2790847599FB}"/>
    <cellStyle name="Note 21 2 27" xfId="15283" xr:uid="{46EB8E11-812F-41BE-B207-5CBBE67804F7}"/>
    <cellStyle name="Note 21 2 3" xfId="4824" xr:uid="{D89476D0-253D-41B9-A330-6E5102933549}"/>
    <cellStyle name="Note 21 2 3 2" xfId="11303" xr:uid="{1E8DD76F-A9A9-4348-99D0-224AD90DE96F}"/>
    <cellStyle name="Note 21 2 4" xfId="5488" xr:uid="{7A69A1EA-D09A-4C30-94D9-9F1962FC9D41}"/>
    <cellStyle name="Note 21 2 4 2" xfId="11959" xr:uid="{CE5FCF1F-4488-4B41-B652-9A4FD76D30D8}"/>
    <cellStyle name="Note 21 2 5" xfId="5329" xr:uid="{5B09EA06-935E-4115-B274-3B76EF7F1858}"/>
    <cellStyle name="Note 21 2 5 2" xfId="11800" xr:uid="{BDD09B8E-29B6-46A9-8512-D39A32D3AF02}"/>
    <cellStyle name="Note 21 2 6" xfId="5722" xr:uid="{3C8EC1BD-B7EF-47BF-A1AC-E88C4FBAF61C}"/>
    <cellStyle name="Note 21 2 6 2" xfId="12193" xr:uid="{B0D907F2-9D8C-4E7C-AA01-359A0BEC9F62}"/>
    <cellStyle name="Note 21 2 7" xfId="6062" xr:uid="{AA6842AD-8005-4A8A-B079-783811F60892}"/>
    <cellStyle name="Note 21 2 7 2" xfId="12533" xr:uid="{39F3F431-526B-4926-85D1-9D51BC34BBDC}"/>
    <cellStyle name="Note 21 2 8" xfId="6375" xr:uid="{45BF58F3-815F-4DBF-9617-37BBD8E889A0}"/>
    <cellStyle name="Note 21 2 8 2" xfId="12846" xr:uid="{A6EBD47E-4032-4B32-8E1C-E27F6872D52A}"/>
    <cellStyle name="Note 21 2 9" xfId="6225" xr:uid="{84D84710-1282-4492-BEF8-4DDD80379E7F}"/>
    <cellStyle name="Note 21 2 9 2" xfId="12696" xr:uid="{F3F97E3D-D7C4-4BC9-87ED-4670BE086724}"/>
    <cellStyle name="Note 21 20" xfId="8989" xr:uid="{CD8B6B13-8CEC-479B-BA19-5DFA4F709A22}"/>
    <cellStyle name="Note 21 21" xfId="9384" xr:uid="{02EA914D-13AD-48A4-B047-163CCD1524AF}"/>
    <cellStyle name="Note 21 22" xfId="8690" xr:uid="{B8A41B75-951A-4A78-9F4B-F223D3F7B0FB}"/>
    <cellStyle name="Note 21 23" xfId="9701" xr:uid="{5A79A294-6881-4F7F-859F-F6F01FC09281}"/>
    <cellStyle name="Note 21 24" xfId="9217" xr:uid="{EBF168F9-3A8F-42E8-B088-DF08FDD77169}"/>
    <cellStyle name="Note 21 25" xfId="9307" xr:uid="{D782C8CE-BCC4-4FC3-B9B9-D7BFCAB8FF4F}"/>
    <cellStyle name="Note 21 26" xfId="15079" xr:uid="{06F7401E-874E-43E7-A0D0-9F834F3444B6}"/>
    <cellStyle name="Note 21 27" xfId="3527" xr:uid="{4C176660-6728-4D05-A5CC-1413E086AFAB}"/>
    <cellStyle name="Note 21 28" xfId="15427" xr:uid="{F583CACD-B366-460C-84B9-740131D4412A}"/>
    <cellStyle name="Note 21 29" xfId="15605" xr:uid="{F7F241A2-F67B-4E23-B9E1-7E615811AC83}"/>
    <cellStyle name="Note 21 3" xfId="2157" xr:uid="{00000000-0005-0000-0000-00006E080000}"/>
    <cellStyle name="Note 21 3 2" xfId="4826" xr:uid="{F7CEC988-6485-45EA-A3E7-C0FC2DC1ED97}"/>
    <cellStyle name="Note 21 3 2 2" xfId="11305" xr:uid="{A87696AB-B80C-4171-9E46-F30D0115FB95}"/>
    <cellStyle name="Note 21 3 3" xfId="9387" xr:uid="{1829CAFF-9BE6-441C-B8F0-A4585D8AA03D}"/>
    <cellStyle name="Note 21 3 4" xfId="10330" xr:uid="{EB71C8B3-6EA4-466F-84BD-7476CB747E0A}"/>
    <cellStyle name="Note 21 3 5" xfId="3528" xr:uid="{34B4031D-6284-4EC1-92E0-7632F41A78A9}"/>
    <cellStyle name="Note 21 30" xfId="15284" xr:uid="{2B83E09C-E3C9-4730-AB21-DD4A45518270}"/>
    <cellStyle name="Note 21 4" xfId="4300" xr:uid="{23268C2A-4A70-4ADB-B31A-59918A9F719F}"/>
    <cellStyle name="Note 21 4 2" xfId="10837" xr:uid="{B64D8D65-616D-4240-9C6B-585E8501A402}"/>
    <cellStyle name="Note 21 5" xfId="4823" xr:uid="{883AF90E-1399-4212-8B43-35836500A606}"/>
    <cellStyle name="Note 21 5 2" xfId="11302" xr:uid="{6D9EFFFB-7E1D-4D6B-A05E-54500E9C562B}"/>
    <cellStyle name="Note 21 6" xfId="5487" xr:uid="{4D1F6FD3-AD75-4573-9787-EC1C1ED02053}"/>
    <cellStyle name="Note 21 6 2" xfId="11958" xr:uid="{02DAE9C8-085C-4B21-B4D8-CB01E9B51F99}"/>
    <cellStyle name="Note 21 7" xfId="5328" xr:uid="{F48D9C05-985B-466D-9191-DAB36CD7CC01}"/>
    <cellStyle name="Note 21 7 2" xfId="11799" xr:uid="{9D8D18B8-ACA3-4912-91A6-CDA669C8EB00}"/>
    <cellStyle name="Note 21 8" xfId="5721" xr:uid="{2A553D76-C89F-47E0-93C6-24DB95C3E739}"/>
    <cellStyle name="Note 21 8 2" xfId="12192" xr:uid="{5755C9FC-CAB9-4E8D-A290-EFE3BD86ECFF}"/>
    <cellStyle name="Note 21 9" xfId="6063" xr:uid="{B4917A53-ABD8-4CEB-ADD9-E12A33171FB4}"/>
    <cellStyle name="Note 21 9 2" xfId="12534" xr:uid="{55266149-E4EB-4929-8841-CCD3167D0B93}"/>
    <cellStyle name="Note 21_TRAFO" xfId="2158" xr:uid="{00000000-0005-0000-0000-00006F080000}"/>
    <cellStyle name="Note 22" xfId="2159" xr:uid="{00000000-0005-0000-0000-000070080000}"/>
    <cellStyle name="Note 22 10" xfId="6376" xr:uid="{85ADF385-03FD-4807-ACB2-D0D7ACACB364}"/>
    <cellStyle name="Note 22 10 2" xfId="12847" xr:uid="{54874A3E-055F-403D-9CEF-493D0B3C6A90}"/>
    <cellStyle name="Note 22 11" xfId="6226" xr:uid="{4BBA00A7-55C7-4C9F-97C4-B4A685D7892E}"/>
    <cellStyle name="Note 22 11 2" xfId="12697" xr:uid="{32038444-916B-4CF2-9E48-DA7712475696}"/>
    <cellStyle name="Note 22 12" xfId="6915" xr:uid="{E2BF9AB1-09E7-4DB4-9213-345DB41F54AD}"/>
    <cellStyle name="Note 22 12 2" xfId="13386" xr:uid="{E9D3224E-7DAD-46CC-8D9B-81FCAAAC1F40}"/>
    <cellStyle name="Note 22 13" xfId="6758" xr:uid="{13E1B3E1-2023-4780-AA70-368FD12697FD}"/>
    <cellStyle name="Note 22 13 2" xfId="13229" xr:uid="{AF8FF8CC-EBCB-4792-835A-CA01D8128669}"/>
    <cellStyle name="Note 22 14" xfId="7145" xr:uid="{69E22078-CCE3-4CF9-AC98-08B6E9BD90CC}"/>
    <cellStyle name="Note 22 14 2" xfId="13616" xr:uid="{10415B9D-95A7-4A57-A78F-9F80E23D0C81}"/>
    <cellStyle name="Note 22 15" xfId="7480" xr:uid="{EA021742-EE3A-4CDE-B88C-80F8D82D2812}"/>
    <cellStyle name="Note 22 15 2" xfId="13951" xr:uid="{8D31F7C7-8CC9-416D-A920-A9234E3E7DD7}"/>
    <cellStyle name="Note 22 16" xfId="7783" xr:uid="{595D3EE4-79ED-4857-A6D7-24AA3A21018D}"/>
    <cellStyle name="Note 22 16 2" xfId="14254" xr:uid="{2A198D71-1F32-44AB-9581-C73C3AFE4DBC}"/>
    <cellStyle name="Note 22 17" xfId="7811" xr:uid="{7F33D86C-567D-44A6-B552-162680BA8D3A}"/>
    <cellStyle name="Note 22 17 2" xfId="14282" xr:uid="{6C676BE5-BED4-4787-8768-D55D9EE7F4DD}"/>
    <cellStyle name="Note 22 18" xfId="7992" xr:uid="{8955440F-659A-4E08-9FAB-9BBD9733D815}"/>
    <cellStyle name="Note 22 18 2" xfId="14463" xr:uid="{F072F625-84F8-4AD0-9EA4-95035FAB6149}"/>
    <cellStyle name="Note 22 19" xfId="8171" xr:uid="{6DB63159-2B3E-4CE7-94BB-86573A539250}"/>
    <cellStyle name="Note 22 19 2" xfId="14642" xr:uid="{90E2BDBC-2F3F-419B-9351-9E18260C68F6}"/>
    <cellStyle name="Note 22 2" xfId="2160" xr:uid="{00000000-0005-0000-0000-000071080000}"/>
    <cellStyle name="Note 22 2 10" xfId="6916" xr:uid="{D3EA6E39-91E0-4496-B064-295D6BE7F6C3}"/>
    <cellStyle name="Note 22 2 10 2" xfId="13387" xr:uid="{E343640D-85D6-4247-8D05-28B2D6931C39}"/>
    <cellStyle name="Note 22 2 11" xfId="7118" xr:uid="{CEE5FB66-584B-4C99-882E-8E83C6CFA594}"/>
    <cellStyle name="Note 22 2 11 2" xfId="13589" xr:uid="{5BB6E7CA-2BB5-409B-99EA-2567F6536C82}"/>
    <cellStyle name="Note 22 2 12" xfId="7146" xr:uid="{50FFFBE3-E990-4E4B-A03D-F7F972E449FB}"/>
    <cellStyle name="Note 22 2 12 2" xfId="13617" xr:uid="{C5DE294C-80BA-4745-B606-6CA5413228DE}"/>
    <cellStyle name="Note 22 2 13" xfId="7479" xr:uid="{9A5271C4-0B62-450D-8586-DDB2D1BD2CE0}"/>
    <cellStyle name="Note 22 2 13 2" xfId="13950" xr:uid="{597FBFB9-7387-4534-B2B9-FA991EB692CD}"/>
    <cellStyle name="Note 22 2 14" xfId="7784" xr:uid="{AD59A393-9454-45E1-843C-01628216BE02}"/>
    <cellStyle name="Note 22 2 14 2" xfId="14255" xr:uid="{BE520906-120A-4332-8DED-F1B85A942F47}"/>
    <cellStyle name="Note 22 2 15" xfId="7812" xr:uid="{75C0B48A-BFDB-427B-8E78-9D382A45658C}"/>
    <cellStyle name="Note 22 2 15 2" xfId="14283" xr:uid="{31F8CFDC-BD49-4D88-B50A-636B0B36E046}"/>
    <cellStyle name="Note 22 2 16" xfId="7993" xr:uid="{ECA27CA6-F250-407A-813A-6A62A4EACF36}"/>
    <cellStyle name="Note 22 2 16 2" xfId="14464" xr:uid="{5E22D4A0-1E17-4E05-A549-3064B5CFF309}"/>
    <cellStyle name="Note 22 2 17" xfId="8172" xr:uid="{09026B45-A73C-421B-B62E-E69279D00379}"/>
    <cellStyle name="Note 22 2 17 2" xfId="14643" xr:uid="{1F18A9E1-3A25-44D2-BCF7-1FC2A43901DE}"/>
    <cellStyle name="Note 22 2 18" xfId="8992" xr:uid="{B6796722-DE6B-4612-8CCD-BE7242BEE8D1}"/>
    <cellStyle name="Note 22 2 19" xfId="9389" xr:uid="{B6F025AD-85C0-4FF8-BDAB-9913ED3DD0EB}"/>
    <cellStyle name="Note 22 2 2" xfId="2161" xr:uid="{00000000-0005-0000-0000-000072080000}"/>
    <cellStyle name="Note 22 2 2 2" xfId="4829" xr:uid="{A2AE8618-A494-491E-A746-C70AC3F140EE}"/>
    <cellStyle name="Note 22 2 2 2 2" xfId="11308" xr:uid="{298F4ED2-2847-4CCB-AFAC-F2A13C93E08E}"/>
    <cellStyle name="Note 22 2 2 3" xfId="9390" xr:uid="{E82732BD-4600-423B-844C-EEE40B2046EE}"/>
    <cellStyle name="Note 22 2 2 4" xfId="10331" xr:uid="{7AB12AD8-ADE4-484A-A163-82B8C29B5000}"/>
    <cellStyle name="Note 22 2 20" xfId="8529" xr:uid="{588E4F31-1B94-4D03-9DFD-C19F96F73786}"/>
    <cellStyle name="Note 22 2 21" xfId="9704" xr:uid="{4AA5248B-8527-4E1F-A3B0-9E79C685AE13}"/>
    <cellStyle name="Note 22 2 22" xfId="9220" xr:uid="{C150F7C0-470C-4D39-AE29-A9AC6278DD83}"/>
    <cellStyle name="Note 22 2 23" xfId="9309" xr:uid="{0E18D368-B716-4908-A78C-9D40BDEE0B77}"/>
    <cellStyle name="Note 22 2 24" xfId="15082" xr:uid="{A567BEE0-235D-44D1-9839-1AA63EC5BD8D}"/>
    <cellStyle name="Note 22 2 25" xfId="15424" xr:uid="{5D5E65A4-656E-4955-B789-B75C89BDD3DB}"/>
    <cellStyle name="Note 22 2 26" xfId="15608" xr:uid="{B323E1A4-7875-446F-98C8-BD683E2B5369}"/>
    <cellStyle name="Note 22 2 27" xfId="15281" xr:uid="{2171D785-3D21-401D-B12D-B65358B5F86D}"/>
    <cellStyle name="Note 22 2 3" xfId="4828" xr:uid="{5F255758-4049-4D2A-A081-909C0286F8F1}"/>
    <cellStyle name="Note 22 2 3 2" xfId="11307" xr:uid="{B3EC72F3-17AA-45E4-8AD8-3ED97AB2973F}"/>
    <cellStyle name="Note 22 2 4" xfId="5490" xr:uid="{151A0E6D-4B0A-4133-B16B-0A73AADA809E}"/>
    <cellStyle name="Note 22 2 4 2" xfId="11961" xr:uid="{38D5D0DE-9777-44F0-885C-761EEE6FF0B9}"/>
    <cellStyle name="Note 22 2 5" xfId="5696" xr:uid="{F836EA0E-2AAC-4789-A722-5C72F040CA1F}"/>
    <cellStyle name="Note 22 2 5 2" xfId="12167" xr:uid="{E9E1C424-F2E1-4A8F-8A3B-B9F40F3F3EF6}"/>
    <cellStyle name="Note 22 2 6" xfId="5724" xr:uid="{15EE3955-559D-4825-A536-9B55123230FA}"/>
    <cellStyle name="Note 22 2 6 2" xfId="12195" xr:uid="{4AB28EA3-04D9-4DDB-98FB-044E8BF6FB0B}"/>
    <cellStyle name="Note 22 2 7" xfId="6060" xr:uid="{D1BEE482-298F-406A-BE8B-00589D9B3E59}"/>
    <cellStyle name="Note 22 2 7 2" xfId="12531" xr:uid="{20F7EED6-1ED5-4E2A-9840-42BE33505B99}"/>
    <cellStyle name="Note 22 2 8" xfId="6377" xr:uid="{6D1FAEA2-3CD2-4052-BE74-F5E9198F05A1}"/>
    <cellStyle name="Note 22 2 8 2" xfId="12848" xr:uid="{AD381099-B677-4B6F-A487-B9A86EC7AC8A}"/>
    <cellStyle name="Note 22 2 9" xfId="6620" xr:uid="{42BE5445-EEEE-498A-A830-9931D249FB5A}"/>
    <cellStyle name="Note 22 2 9 2" xfId="13091" xr:uid="{87679C2E-0300-43A9-902E-00476381CE90}"/>
    <cellStyle name="Note 22 20" xfId="8991" xr:uid="{0E42D835-4800-4D66-AC97-DF9CB37F3A49}"/>
    <cellStyle name="Note 22 21" xfId="9388" xr:uid="{5F2E541C-945B-4951-AEB1-2E427D067557}"/>
    <cellStyle name="Note 22 22" xfId="8688" xr:uid="{26AF427B-18D3-40FA-B6E7-059CDF702BC2}"/>
    <cellStyle name="Note 22 23" xfId="9703" xr:uid="{032440D6-C69D-46C5-8C4E-1AFBA34E3A5A}"/>
    <cellStyle name="Note 22 24" xfId="9219" xr:uid="{A5D8257D-89FA-48A7-96AB-79951FA6732D}"/>
    <cellStyle name="Note 22 25" xfId="9308" xr:uid="{F4B5882C-F7D8-4EA1-A20A-5D18A1F72DB0}"/>
    <cellStyle name="Note 22 26" xfId="15081" xr:uid="{0B77CB9E-6260-4072-A666-B945585E3BCD}"/>
    <cellStyle name="Note 22 27" xfId="3529" xr:uid="{AC72FAB9-062A-45D2-9061-191815495CF9}"/>
    <cellStyle name="Note 22 28" xfId="15425" xr:uid="{DBBEFBF8-E926-4D58-BEE2-FCF9CF9474BA}"/>
    <cellStyle name="Note 22 29" xfId="15607" xr:uid="{44A8CB29-04C8-4248-B554-3383832BA532}"/>
    <cellStyle name="Note 22 3" xfId="2162" xr:uid="{00000000-0005-0000-0000-000073080000}"/>
    <cellStyle name="Note 22 3 2" xfId="4830" xr:uid="{EF9FA7F3-3A21-4090-89D5-CD6EDB1DF1FD}"/>
    <cellStyle name="Note 22 3 2 2" xfId="11309" xr:uid="{EC1F1B3F-3C2B-4D17-B146-35ACA460DD93}"/>
    <cellStyle name="Note 22 3 3" xfId="9391" xr:uid="{74E9B103-F655-4737-897F-813ADAC9E27F}"/>
    <cellStyle name="Note 22 3 4" xfId="10332" xr:uid="{775AAB9C-6419-4DB3-974C-F493CCD5B3DE}"/>
    <cellStyle name="Note 22 3 5" xfId="3530" xr:uid="{884977FC-3EAA-4142-BF7D-9DDFB20E71A6}"/>
    <cellStyle name="Note 22 30" xfId="15282" xr:uid="{027C70A7-97AF-43A8-978F-6E2D7B5F08AB}"/>
    <cellStyle name="Note 22 4" xfId="4301" xr:uid="{074F23DD-3C43-4B74-A6EE-51D47366426E}"/>
    <cellStyle name="Note 22 4 2" xfId="10838" xr:uid="{C697F5E6-7F67-4178-8327-FDFE068FDCB7}"/>
    <cellStyle name="Note 22 5" xfId="4827" xr:uid="{1A012C9F-86ED-4AD9-806F-FD34719DB2C3}"/>
    <cellStyle name="Note 22 5 2" xfId="11306" xr:uid="{C735D474-11AE-4155-9F62-91EE75C98DAE}"/>
    <cellStyle name="Note 22 6" xfId="5489" xr:uid="{AD108399-CCF7-4677-90CB-ADE15CACE941}"/>
    <cellStyle name="Note 22 6 2" xfId="11960" xr:uid="{C6EF55D5-6A33-4CC6-9F44-D6EB07737182}"/>
    <cellStyle name="Note 22 7" xfId="5330" xr:uid="{FF8DBFA4-2287-4A8C-9CD9-2FEB6B3C492C}"/>
    <cellStyle name="Note 22 7 2" xfId="11801" xr:uid="{26720346-D506-4FE7-9185-BE3DA244864F}"/>
    <cellStyle name="Note 22 8" xfId="5723" xr:uid="{D8C3D966-1D49-4F6F-9AAB-814B1F8A451D}"/>
    <cellStyle name="Note 22 8 2" xfId="12194" xr:uid="{6B00C375-28AA-4C65-8CD4-618E4C2E3291}"/>
    <cellStyle name="Note 22 9" xfId="6061" xr:uid="{48D89D88-0A5D-4D7E-85E0-1F253E78A321}"/>
    <cellStyle name="Note 22 9 2" xfId="12532" xr:uid="{289A51CC-54BF-4452-B6D9-886F4CEFD54C}"/>
    <cellStyle name="Note 22_TRAFO" xfId="2163" xr:uid="{00000000-0005-0000-0000-000074080000}"/>
    <cellStyle name="Note 23" xfId="2164" xr:uid="{00000000-0005-0000-0000-000075080000}"/>
    <cellStyle name="Note 23 10" xfId="6378" xr:uid="{ED27379B-6915-4196-96FB-8A964BDBC144}"/>
    <cellStyle name="Note 23 10 2" xfId="12849" xr:uid="{ABF9A69F-8AC6-4A82-905E-BF09FA854E32}"/>
    <cellStyle name="Note 23 11" xfId="6227" xr:uid="{CC1972BD-9AC2-4F8B-BD97-611DD68FCC6F}"/>
    <cellStyle name="Note 23 11 2" xfId="12698" xr:uid="{FD4CCE7A-0587-4D18-9C84-C3378577E6B6}"/>
    <cellStyle name="Note 23 12" xfId="6917" xr:uid="{569B2C2F-6CDA-457D-89CC-E65D98E48312}"/>
    <cellStyle name="Note 23 12 2" xfId="13388" xr:uid="{999CD694-E61F-474C-A3E4-16E58A76DDF4}"/>
    <cellStyle name="Note 23 13" xfId="6759" xr:uid="{A718C1E7-35C1-4B4E-BA17-C125B81EC6D1}"/>
    <cellStyle name="Note 23 13 2" xfId="13230" xr:uid="{5E4E07D1-30C9-4417-81B9-913D613F2501}"/>
    <cellStyle name="Note 23 14" xfId="7147" xr:uid="{1A60FD0E-1306-4EE1-92DF-F8CBB1B94395}"/>
    <cellStyle name="Note 23 14 2" xfId="13618" xr:uid="{FFE4DA5D-E135-474B-AFA2-21266D30C0B1}"/>
    <cellStyle name="Note 23 15" xfId="7478" xr:uid="{6DC307DF-5D47-4B42-A148-82B8C0C18019}"/>
    <cellStyle name="Note 23 15 2" xfId="13949" xr:uid="{46BEEAF7-1F09-41D1-B997-9F9EDFC8494E}"/>
    <cellStyle name="Note 23 16" xfId="7785" xr:uid="{0D7C5852-BC46-4390-ABA1-81D4DDD89E5C}"/>
    <cellStyle name="Note 23 16 2" xfId="14256" xr:uid="{1358C16F-6100-4DA2-9B8C-9234C40F3FA1}"/>
    <cellStyle name="Note 23 17" xfId="7813" xr:uid="{2198866E-ABCE-4DAF-9613-49F771539818}"/>
    <cellStyle name="Note 23 17 2" xfId="14284" xr:uid="{F275DD44-A9D5-478A-9E37-7FA1F1EBD65B}"/>
    <cellStyle name="Note 23 18" xfId="7994" xr:uid="{13D9BC17-4FBE-477C-AF67-7E971303270E}"/>
    <cellStyle name="Note 23 18 2" xfId="14465" xr:uid="{42E31833-4B2C-472D-974A-59D463835C66}"/>
    <cellStyle name="Note 23 19" xfId="8173" xr:uid="{F6CFAB6F-0CA7-4115-9087-69F064365222}"/>
    <cellStyle name="Note 23 19 2" xfId="14644" xr:uid="{2382B803-8A92-482C-B902-C6C6AB632240}"/>
    <cellStyle name="Note 23 2" xfId="2165" xr:uid="{00000000-0005-0000-0000-000076080000}"/>
    <cellStyle name="Note 23 2 10" xfId="6918" xr:uid="{20CFBFD6-D6D4-4659-80D2-669DE3E4CD41}"/>
    <cellStyle name="Note 23 2 10 2" xfId="13389" xr:uid="{FD6BC67F-D07F-42C9-BAC9-0A8ECE5D4122}"/>
    <cellStyle name="Note 23 2 11" xfId="6760" xr:uid="{2674C1E3-2BB2-4DB7-A058-54A95CCBA68B}"/>
    <cellStyle name="Note 23 2 11 2" xfId="13231" xr:uid="{B6904021-9E04-4B6D-BAFD-E864454837FD}"/>
    <cellStyle name="Note 23 2 12" xfId="7148" xr:uid="{0A0A8DFE-24E5-4C98-AA9C-EB573DAD964E}"/>
    <cellStyle name="Note 23 2 12 2" xfId="13619" xr:uid="{CE430B19-73F3-4CC4-818A-7A61D502C113}"/>
    <cellStyle name="Note 23 2 13" xfId="7477" xr:uid="{70F39F7A-2480-4A00-AB22-CBF6B182FC11}"/>
    <cellStyle name="Note 23 2 13 2" xfId="13948" xr:uid="{190DA63A-CDA3-4093-9180-5EA89FEA2C61}"/>
    <cellStyle name="Note 23 2 14" xfId="7786" xr:uid="{8AA954EF-81B0-4E64-BA32-79119FEE82DD}"/>
    <cellStyle name="Note 23 2 14 2" xfId="14257" xr:uid="{1A02E4E8-B986-45FA-8CC1-2F081653EEBF}"/>
    <cellStyle name="Note 23 2 15" xfId="7814" xr:uid="{2D340E23-8F5A-4FE8-9693-DF40F906C4C2}"/>
    <cellStyle name="Note 23 2 15 2" xfId="14285" xr:uid="{53286CE1-9994-4761-BDB4-6F9A1CEB94D9}"/>
    <cellStyle name="Note 23 2 16" xfId="7995" xr:uid="{90388A5D-A246-44CF-AA7A-47F54D8C80B9}"/>
    <cellStyle name="Note 23 2 16 2" xfId="14466" xr:uid="{7F77C723-988B-446A-9194-F08119CD22BA}"/>
    <cellStyle name="Note 23 2 17" xfId="8174" xr:uid="{64175C34-9C06-4BCA-8C4B-2C4565507249}"/>
    <cellStyle name="Note 23 2 17 2" xfId="14645" xr:uid="{1D4411EC-0924-46AB-80FB-E42D8B018FC0}"/>
    <cellStyle name="Note 23 2 18" xfId="8994" xr:uid="{1D1B1DEF-374B-420A-B5AC-9BACDF5077C4}"/>
    <cellStyle name="Note 23 2 19" xfId="9393" xr:uid="{6F8C4E5A-2CC4-462B-A6EE-0E0BCBE9FD78}"/>
    <cellStyle name="Note 23 2 2" xfId="2166" xr:uid="{00000000-0005-0000-0000-000077080000}"/>
    <cellStyle name="Note 23 2 2 2" xfId="4833" xr:uid="{D8B69E45-DDBE-4A36-ADD9-309428812E8D}"/>
    <cellStyle name="Note 23 2 2 2 2" xfId="11312" xr:uid="{AC23E3C9-963B-4915-AF83-3F92C88AD511}"/>
    <cellStyle name="Note 23 2 2 3" xfId="9394" xr:uid="{840EA738-7097-4547-B145-5639FDB1E6BA}"/>
    <cellStyle name="Note 23 2 2 4" xfId="10333" xr:uid="{3C762E6E-5545-48FA-A639-193CAA251B7D}"/>
    <cellStyle name="Note 23 2 20" xfId="8686" xr:uid="{3BF1C315-991F-41D2-98F9-2E3A8D4E0993}"/>
    <cellStyle name="Note 23 2 21" xfId="9705" xr:uid="{24EB7FF1-90C5-4F79-81EB-1DFBEB89E5D2}"/>
    <cellStyle name="Note 23 2 22" xfId="9221" xr:uid="{B2BA7FB7-37D1-4123-AB9D-BCC9711EC21C}"/>
    <cellStyle name="Note 23 2 23" xfId="9311" xr:uid="{EAB3B7B9-1608-4489-BA98-CE915BF635BB}"/>
    <cellStyle name="Note 23 2 24" xfId="15084" xr:uid="{2980A7C1-BE9C-4765-93BE-326C1B164457}"/>
    <cellStyle name="Note 23 2 25" xfId="15422" xr:uid="{304C946D-8764-4E70-A7E7-E3D8DC341570}"/>
    <cellStyle name="Note 23 2 26" xfId="15610" xr:uid="{9C1D5A39-D61F-4730-97DE-C1821B874AE4}"/>
    <cellStyle name="Note 23 2 27" xfId="15279" xr:uid="{D1BF096F-2021-4302-B3A2-6031412B1CC4}"/>
    <cellStyle name="Note 23 2 3" xfId="4832" xr:uid="{BDCA763B-B3A1-48FA-9D1F-EBF9D727769E}"/>
    <cellStyle name="Note 23 2 3 2" xfId="11311" xr:uid="{7CAB80C2-E672-47B9-8EF1-2706F6E0F26F}"/>
    <cellStyle name="Note 23 2 4" xfId="5492" xr:uid="{0C4CCA68-AB99-44A8-957C-E6CD03EBD45B}"/>
    <cellStyle name="Note 23 2 4 2" xfId="11963" xr:uid="{6DA87D52-3762-475F-AFBD-41D199BD663C}"/>
    <cellStyle name="Note 23 2 5" xfId="5332" xr:uid="{6014BDFC-7C56-47E3-B55D-B127CC08DE84}"/>
    <cellStyle name="Note 23 2 5 2" xfId="11803" xr:uid="{96589F86-7C1C-402D-87B5-F1260898A3E6}"/>
    <cellStyle name="Note 23 2 6" xfId="5726" xr:uid="{3012352F-EE9C-486D-83AF-7E17DC1941B6}"/>
    <cellStyle name="Note 23 2 6 2" xfId="12197" xr:uid="{5489443E-4652-4D85-96E4-2B7346696B61}"/>
    <cellStyle name="Note 23 2 7" xfId="6058" xr:uid="{A90FF4C2-FC04-4ED0-A872-55055E209A84}"/>
    <cellStyle name="Note 23 2 7 2" xfId="12529" xr:uid="{684D1352-E167-48F0-B9CE-AA70FA69D172}"/>
    <cellStyle name="Note 23 2 8" xfId="6379" xr:uid="{AA5F06D4-D621-4B37-93D3-AD95A95E9B17}"/>
    <cellStyle name="Note 23 2 8 2" xfId="12850" xr:uid="{4CEC1166-4394-4805-99B5-6D0E06E9F15F}"/>
    <cellStyle name="Note 23 2 9" xfId="6228" xr:uid="{36561500-F2E6-467F-88D6-B599BCF457C3}"/>
    <cellStyle name="Note 23 2 9 2" xfId="12699" xr:uid="{F668E1B6-E419-4C8F-8A1E-E229FF344D03}"/>
    <cellStyle name="Note 23 20" xfId="8993" xr:uid="{8DE49534-48E0-4FB6-901D-49E9F379E488}"/>
    <cellStyle name="Note 23 21" xfId="9392" xr:uid="{D76C0A71-886E-4C88-AC7B-8C3B48B379E2}"/>
    <cellStyle name="Note 23 22" xfId="8687" xr:uid="{442F0D8E-5945-45A5-8933-AB891D708265}"/>
    <cellStyle name="Note 23 23" xfId="9755" xr:uid="{443C4A71-30AD-4D55-921F-4FEA87709ADA}"/>
    <cellStyle name="Note 23 24" xfId="9248" xr:uid="{E0352A0D-2AD3-407F-9BA4-5E2CC3AC1E64}"/>
    <cellStyle name="Note 23 25" xfId="9310" xr:uid="{25ADFF75-2CA5-4FCE-940D-02735340443E}"/>
    <cellStyle name="Note 23 26" xfId="15083" xr:uid="{16544E55-6449-4CCF-AE73-689F43414798}"/>
    <cellStyle name="Note 23 27" xfId="3531" xr:uid="{24E17281-DA37-45CD-AF78-1939F9D2D8E3}"/>
    <cellStyle name="Note 23 28" xfId="15423" xr:uid="{2C140442-BF59-4105-9579-B6A03CAB29A9}"/>
    <cellStyle name="Note 23 29" xfId="15609" xr:uid="{D594620F-5D4A-4A24-BB23-40C2E2ECA2EA}"/>
    <cellStyle name="Note 23 3" xfId="2167" xr:uid="{00000000-0005-0000-0000-000078080000}"/>
    <cellStyle name="Note 23 3 2" xfId="4834" xr:uid="{51C9F745-1103-431F-96D8-42CFDE14312B}"/>
    <cellStyle name="Note 23 3 2 2" xfId="11313" xr:uid="{BF40AA0F-3791-47AD-ACB7-530C64F6CAC7}"/>
    <cellStyle name="Note 23 3 3" xfId="9395" xr:uid="{C0C9345A-47DE-4072-B3D6-1A3E79D94277}"/>
    <cellStyle name="Note 23 3 4" xfId="10334" xr:uid="{F690AC49-74CB-4D4F-A4CA-07DE1E97A716}"/>
    <cellStyle name="Note 23 3 5" xfId="3532" xr:uid="{F43E7080-A8FB-4EA2-833B-C24DCAE036CD}"/>
    <cellStyle name="Note 23 30" xfId="15280" xr:uid="{72298B2B-C0BE-44BE-8E87-0B96E5C22F83}"/>
    <cellStyle name="Note 23 4" xfId="4302" xr:uid="{541A1BC7-1908-4766-8E8F-1930426298DF}"/>
    <cellStyle name="Note 23 4 2" xfId="10839" xr:uid="{6CFE01F6-25A6-40C3-9D3A-F2CE87CF8537}"/>
    <cellStyle name="Note 23 5" xfId="4831" xr:uid="{6A321882-21EC-4341-B524-A409199FB4D2}"/>
    <cellStyle name="Note 23 5 2" xfId="11310" xr:uid="{D1B15FFE-8442-4C55-A610-A20DD9BFDACA}"/>
    <cellStyle name="Note 23 6" xfId="5491" xr:uid="{6C089491-1433-4AAC-8631-B656E440CDE3}"/>
    <cellStyle name="Note 23 6 2" xfId="11962" xr:uid="{C0DC9398-B7A4-4219-AA9E-00F23A4286E8}"/>
    <cellStyle name="Note 23 7" xfId="5331" xr:uid="{EAAFEC30-4B56-4E82-A37B-7FDFFE4F6C45}"/>
    <cellStyle name="Note 23 7 2" xfId="11802" xr:uid="{7320AB60-F624-4D67-81C4-0A108E1C6071}"/>
    <cellStyle name="Note 23 8" xfId="5725" xr:uid="{B04CDA63-951B-44A4-A6C5-9808716F692D}"/>
    <cellStyle name="Note 23 8 2" xfId="12196" xr:uid="{64643D5A-4BC5-42FA-ACEE-5B18E1D04FD2}"/>
    <cellStyle name="Note 23 9" xfId="6059" xr:uid="{5357FF7B-891E-4F76-B9A9-3828B8466E83}"/>
    <cellStyle name="Note 23 9 2" xfId="12530" xr:uid="{9A306FE4-1CCE-49DB-BCC8-82EE02730FE5}"/>
    <cellStyle name="Note 23_TRAFO" xfId="2168" xr:uid="{00000000-0005-0000-0000-000079080000}"/>
    <cellStyle name="Note 24" xfId="2169" xr:uid="{00000000-0005-0000-0000-00007A080000}"/>
    <cellStyle name="Note 24 10" xfId="6380" xr:uid="{253DF4DB-128D-4BEF-8C23-284B465E0DC4}"/>
    <cellStyle name="Note 24 10 2" xfId="12851" xr:uid="{9EABE8D8-FBE9-421B-9992-F6769BF6D818}"/>
    <cellStyle name="Note 24 11" xfId="6619" xr:uid="{C253319A-64F4-4638-9594-D4B6C8A08A23}"/>
    <cellStyle name="Note 24 11 2" xfId="13090" xr:uid="{7FBFA964-5002-4BA6-9A5D-46061DCD2672}"/>
    <cellStyle name="Note 24 12" xfId="6919" xr:uid="{CF60A138-8846-4D55-A1E8-0D4D34F18548}"/>
    <cellStyle name="Note 24 12 2" xfId="13390" xr:uid="{42686B81-C4AD-42D3-88A7-F6ACD3ADED70}"/>
    <cellStyle name="Note 24 13" xfId="7117" xr:uid="{EEE964C3-237D-4E3D-9AA2-201FE6E84785}"/>
    <cellStyle name="Note 24 13 2" xfId="13588" xr:uid="{83EE3B60-3B48-4321-A6AE-4014255A56FB}"/>
    <cellStyle name="Note 24 14" xfId="7149" xr:uid="{4B666D09-DECB-468A-928C-BC98F24A8DC4}"/>
    <cellStyle name="Note 24 14 2" xfId="13620" xr:uid="{BF0082A9-0D57-4F27-A65A-FB3756A9AE54}"/>
    <cellStyle name="Note 24 15" xfId="7476" xr:uid="{AAA3153D-019D-43A9-857B-B389AFC50278}"/>
    <cellStyle name="Note 24 15 2" xfId="13947" xr:uid="{9731AF9B-AEBD-4F4D-888D-E4F1A5F21B89}"/>
    <cellStyle name="Note 24 16" xfId="7787" xr:uid="{E4E18C40-0A0C-4291-A18E-1E32D5108101}"/>
    <cellStyle name="Note 24 16 2" xfId="14258" xr:uid="{81609925-4BC1-4641-80CF-E1152B7C34B2}"/>
    <cellStyle name="Note 24 17" xfId="7815" xr:uid="{0657C12C-5E52-4EE4-A5E5-7D0204F1D7CF}"/>
    <cellStyle name="Note 24 17 2" xfId="14286" xr:uid="{88878C2B-DDE9-4034-A14D-798D4E9604C2}"/>
    <cellStyle name="Note 24 18" xfId="7996" xr:uid="{48A23E70-6ED9-405A-B9DC-FF619762CA7D}"/>
    <cellStyle name="Note 24 18 2" xfId="14467" xr:uid="{E3EED0B9-FC73-4953-A1C0-0EABA7AD52D3}"/>
    <cellStyle name="Note 24 19" xfId="8175" xr:uid="{E135D05A-6FCA-4D05-B921-B103E8C48A19}"/>
    <cellStyle name="Note 24 19 2" xfId="14646" xr:uid="{2FE9F31D-FF81-41DF-8CDD-A8186824A0B6}"/>
    <cellStyle name="Note 24 2" xfId="2170" xr:uid="{00000000-0005-0000-0000-00007B080000}"/>
    <cellStyle name="Note 24 2 10" xfId="6920" xr:uid="{1398FCE4-2E39-4FC1-8260-392D078AE6F4}"/>
    <cellStyle name="Note 24 2 10 2" xfId="13391" xr:uid="{20A6D990-FEFA-4AB8-AA80-9C9C237E07A4}"/>
    <cellStyle name="Note 24 2 11" xfId="6761" xr:uid="{597157AB-86F9-466F-BCCA-47A9B2649519}"/>
    <cellStyle name="Note 24 2 11 2" xfId="13232" xr:uid="{2EC49266-28D6-4334-A6BD-E9E78F92F5D3}"/>
    <cellStyle name="Note 24 2 12" xfId="7154" xr:uid="{11B74274-788D-44B8-87E4-99853A24D45F}"/>
    <cellStyle name="Note 24 2 12 2" xfId="13625" xr:uid="{69ABD00A-453F-49AD-8355-ADAA0A15D9E2}"/>
    <cellStyle name="Note 24 2 13" xfId="7475" xr:uid="{DDF85429-0C21-42CB-B96C-B6D51EABE42B}"/>
    <cellStyle name="Note 24 2 13 2" xfId="13946" xr:uid="{2BBB7BDD-15C1-42D5-B615-9A74146B5A5A}"/>
    <cellStyle name="Note 24 2 14" xfId="7798" xr:uid="{9D671FD0-AF66-4CA9-85BA-CC12E03CF6E1}"/>
    <cellStyle name="Note 24 2 14 2" xfId="14269" xr:uid="{0C704209-A143-40A8-8EF0-98377BE55F67}"/>
    <cellStyle name="Note 24 2 15" xfId="7843" xr:uid="{B3E554FB-6F68-4B4E-9CD0-D225FF4089DE}"/>
    <cellStyle name="Note 24 2 15 2" xfId="14314" xr:uid="{CE9DC324-E475-4F8E-8F20-CBD1F1DDDDEE}"/>
    <cellStyle name="Note 24 2 16" xfId="8022" xr:uid="{D3599567-E4D5-4A0E-BCE2-856763354D00}"/>
    <cellStyle name="Note 24 2 16 2" xfId="14493" xr:uid="{ACA48F28-7206-4489-8E2B-6F4F7A03D45F}"/>
    <cellStyle name="Note 24 2 17" xfId="8199" xr:uid="{7D38E9CA-8AD3-464E-B846-BA476CA4F785}"/>
    <cellStyle name="Note 24 2 17 2" xfId="14670" xr:uid="{ACE33224-73DC-4E1E-99DE-A3D39489D624}"/>
    <cellStyle name="Note 24 2 18" xfId="8996" xr:uid="{091574F8-FCA8-48A0-B2AE-C44DD7714EFE}"/>
    <cellStyle name="Note 24 2 19" xfId="9397" xr:uid="{9A4FC6F5-77E8-4BDF-869A-52295EE898EC}"/>
    <cellStyle name="Note 24 2 2" xfId="2171" xr:uid="{00000000-0005-0000-0000-00007C080000}"/>
    <cellStyle name="Note 24 2 2 2" xfId="4837" xr:uid="{7F1FC52C-2164-481A-8CCF-7A0DE3250AA9}"/>
    <cellStyle name="Note 24 2 2 2 2" xfId="11316" xr:uid="{F8B39A88-F8D5-4EAF-A2C6-6CB094A0D1BB}"/>
    <cellStyle name="Note 24 2 2 3" xfId="9398" xr:uid="{D8B000F0-1693-41D5-98D2-EA847D8AD7B0}"/>
    <cellStyle name="Note 24 2 2 4" xfId="10335" xr:uid="{76933296-296B-496D-8596-08CFBDBFEAF8}"/>
    <cellStyle name="Note 24 2 20" xfId="8684" xr:uid="{DFD75515-C6B2-416A-9D52-9104AA2E5603}"/>
    <cellStyle name="Note 24 2 21" xfId="9759" xr:uid="{FCC5D028-12A1-45FD-9177-E4619A9AC4FB}"/>
    <cellStyle name="Note 24 2 22" xfId="9252" xr:uid="{9178716A-827C-45EF-8AAB-E7F8F329CB46}"/>
    <cellStyle name="Note 24 2 23" xfId="9312" xr:uid="{21B0A811-40C9-42CD-AB62-CCA22AC78C36}"/>
    <cellStyle name="Note 24 2 24" xfId="15086" xr:uid="{2D2E2BA3-793B-4DB5-9320-4AA4ED5BC6DF}"/>
    <cellStyle name="Note 24 2 25" xfId="15420" xr:uid="{0FB2E589-C51B-4AAA-94B0-6C1F12A51A47}"/>
    <cellStyle name="Note 24 2 26" xfId="15611" xr:uid="{6C2DE3EC-847C-4FDD-B814-96C224055A75}"/>
    <cellStyle name="Note 24 2 27" xfId="15254" xr:uid="{A5361D70-3938-446E-99D3-75C36965DD86}"/>
    <cellStyle name="Note 24 2 3" xfId="4836" xr:uid="{4D288791-CE45-421A-9AFE-4630AEBEF2D2}"/>
    <cellStyle name="Note 24 2 3 2" xfId="11315" xr:uid="{E0394A3B-E0F0-495D-9CDF-3FF0BC5A978E}"/>
    <cellStyle name="Note 24 2 4" xfId="5494" xr:uid="{E2062B1D-D774-4551-A0BD-70D6BE5975B4}"/>
    <cellStyle name="Note 24 2 4 2" xfId="11965" xr:uid="{B7AFADCD-97F6-49A3-8E7A-806E20FE5458}"/>
    <cellStyle name="Note 24 2 5" xfId="5333" xr:uid="{10B426D5-4B66-4688-A8BF-0AA075C12394}"/>
    <cellStyle name="Note 24 2 5 2" xfId="11804" xr:uid="{95DB2FA5-A60E-4665-83CE-590B1EA0A53C}"/>
    <cellStyle name="Note 24 2 6" xfId="5732" xr:uid="{1DAC08C7-E2BE-4A7C-B83D-096D8147EF41}"/>
    <cellStyle name="Note 24 2 6 2" xfId="12203" xr:uid="{E1FCD254-4571-4721-BECD-9E0DAD03B50D}"/>
    <cellStyle name="Note 24 2 7" xfId="6056" xr:uid="{0F585BCD-135C-441C-8C6B-71E4E89175A4}"/>
    <cellStyle name="Note 24 2 7 2" xfId="12527" xr:uid="{A8D2B765-A22B-4D65-8782-A853E3B61C62}"/>
    <cellStyle name="Note 24 2 8" xfId="6381" xr:uid="{15DEE43D-AF83-4F53-BE10-1EC5F3D40AE9}"/>
    <cellStyle name="Note 24 2 8 2" xfId="12852" xr:uid="{39E4620A-7F55-4915-A6FB-77A62BF094D1}"/>
    <cellStyle name="Note 24 2 9" xfId="6229" xr:uid="{0276A700-5B4D-4895-98AA-11D85FCDB378}"/>
    <cellStyle name="Note 24 2 9 2" xfId="12700" xr:uid="{3CD005E5-C279-47C0-B5CE-EAA97A99E24E}"/>
    <cellStyle name="Note 24 20" xfId="8995" xr:uid="{3010F31F-35BC-465F-B5E7-53D1F6FC37AF}"/>
    <cellStyle name="Note 24 21" xfId="9396" xr:uid="{976B9E99-F9CC-4861-9CDA-FF7FD1A661E6}"/>
    <cellStyle name="Note 24 22" xfId="8685" xr:uid="{E0A97913-4784-493A-A05B-DDD5BBE0BA9C}"/>
    <cellStyle name="Note 24 23" xfId="9758" xr:uid="{B7A14E0A-E678-4AA8-9AB1-637AF2091F7A}"/>
    <cellStyle name="Note 24 24" xfId="9280" xr:uid="{3657C272-1401-4475-9098-9BAB0C203079}"/>
    <cellStyle name="Note 24 25" xfId="9938" xr:uid="{45E7AC20-FC51-4FD2-8ED5-014AAE63D998}"/>
    <cellStyle name="Note 24 26" xfId="15085" xr:uid="{9625779C-20DD-40A0-8D9A-06165E1CA6BF}"/>
    <cellStyle name="Note 24 27" xfId="3533" xr:uid="{485B47C9-DCAA-4DEA-A064-75DD5160C785}"/>
    <cellStyle name="Note 24 28" xfId="15421" xr:uid="{20A9CBAC-CB34-4CB4-8510-2B59567B0DEF}"/>
    <cellStyle name="Note 24 29" xfId="15619" xr:uid="{0EF1B44F-BA55-4221-AA34-5640B5131A77}"/>
    <cellStyle name="Note 24 3" xfId="2172" xr:uid="{00000000-0005-0000-0000-00007D080000}"/>
    <cellStyle name="Note 24 3 2" xfId="4838" xr:uid="{682A3AE5-4EE2-4CFE-9D6D-184F09F5218C}"/>
    <cellStyle name="Note 24 3 2 2" xfId="11317" xr:uid="{67E7251F-C0EB-49AB-B62F-90EC9DCFB14B}"/>
    <cellStyle name="Note 24 3 3" xfId="9399" xr:uid="{48178DDC-88C1-4BC3-8FF6-00FDEE3C3B6D}"/>
    <cellStyle name="Note 24 3 4" xfId="10336" xr:uid="{FB356CC9-051B-4C82-B093-FE3F2FA7F4E4}"/>
    <cellStyle name="Note 24 3 5" xfId="3534" xr:uid="{20BB2EA3-7486-4D7A-8826-47D7E85792CE}"/>
    <cellStyle name="Note 24 30" xfId="15643" xr:uid="{B15F9D02-95EC-4EEF-B669-648BF41D766F}"/>
    <cellStyle name="Note 24 4" xfId="4303" xr:uid="{D873023D-7870-4DFA-A8A0-CD92177048CE}"/>
    <cellStyle name="Note 24 4 2" xfId="10840" xr:uid="{3832D8D2-A46B-416B-88FC-B81592809D08}"/>
    <cellStyle name="Note 24 5" xfId="4835" xr:uid="{606F4AE1-650B-4FBE-B12D-87FA70DAC863}"/>
    <cellStyle name="Note 24 5 2" xfId="11314" xr:uid="{D0C8C647-F742-4844-B0F9-52E83A06A15B}"/>
    <cellStyle name="Note 24 6" xfId="5493" xr:uid="{6D7389AC-3AF6-4697-8DF2-8700D3E30867}"/>
    <cellStyle name="Note 24 6 2" xfId="11964" xr:uid="{DC3E4329-1D9C-432F-9C9B-28B4CD3589BF}"/>
    <cellStyle name="Note 24 7" xfId="5695" xr:uid="{9C1C0832-A319-4C4C-9A34-9FB441E736ED}"/>
    <cellStyle name="Note 24 7 2" xfId="12166" xr:uid="{6DF8ACFC-2B88-4BE6-88B1-78D0C80A4536}"/>
    <cellStyle name="Note 24 8" xfId="5727" xr:uid="{F363EF54-AC40-4496-BA1F-608C3400190B}"/>
    <cellStyle name="Note 24 8 2" xfId="12198" xr:uid="{42CAFEA3-A1CD-419F-94B6-CF1F2A2D2BF7}"/>
    <cellStyle name="Note 24 9" xfId="6057" xr:uid="{F51905D6-A9BB-4267-909F-5EC15867C206}"/>
    <cellStyle name="Note 24 9 2" xfId="12528" xr:uid="{82F31EEC-0628-4BA3-AAC1-3A728EEAA854}"/>
    <cellStyle name="Note 24_TRAFO" xfId="2173" xr:uid="{00000000-0005-0000-0000-00007E080000}"/>
    <cellStyle name="Note 25" xfId="2174" xr:uid="{00000000-0005-0000-0000-00007F080000}"/>
    <cellStyle name="Note 25 10" xfId="6382" xr:uid="{F889F997-8105-4BC4-A38C-7C8DD456D626}"/>
    <cellStyle name="Note 25 10 2" xfId="12853" xr:uid="{868E797E-CCB9-4451-B708-17BFAAF4CB8F}"/>
    <cellStyle name="Note 25 11" xfId="6603" xr:uid="{A0B1E9FD-8A58-4156-9985-FB3D1912D56D}"/>
    <cellStyle name="Note 25 11 2" xfId="13074" xr:uid="{2DE73E9D-F246-4F12-8FD7-0611B58E675C}"/>
    <cellStyle name="Note 25 12" xfId="6921" xr:uid="{73F59FA0-572B-493B-9F78-ED30529DAD16}"/>
    <cellStyle name="Note 25 12 2" xfId="13392" xr:uid="{AAD956CF-FDD0-4B27-ADA8-F1905279FDE0}"/>
    <cellStyle name="Note 25 13" xfId="7085" xr:uid="{158E3FB6-60D2-4F30-9EBC-3B1CE2B54903}"/>
    <cellStyle name="Note 25 13 2" xfId="13556" xr:uid="{06682FCC-CACF-49EC-B8DC-75C693BF2ADF}"/>
    <cellStyle name="Note 25 14" xfId="7155" xr:uid="{F15411A1-F16C-45BB-BA0C-18C227555C48}"/>
    <cellStyle name="Note 25 14 2" xfId="13626" xr:uid="{D7725C58-96CF-4F7C-9D1D-AF19959EA223}"/>
    <cellStyle name="Note 25 15" xfId="7474" xr:uid="{9F107A76-4FCA-44E4-88C1-AD1D41DF2F79}"/>
    <cellStyle name="Note 25 15 2" xfId="13945" xr:uid="{0B469359-CD2F-4423-9B92-78921D45ED08}"/>
    <cellStyle name="Note 25 16" xfId="7845" xr:uid="{F36D5C0A-413A-4DAD-9C85-88260D803882}"/>
    <cellStyle name="Note 25 16 2" xfId="14316" xr:uid="{24EB5916-D34B-476A-A5D2-363258F8B878}"/>
    <cellStyle name="Note 25 17" xfId="8024" xr:uid="{6F5F0F6B-084B-4633-91C8-C87678BFC20A}"/>
    <cellStyle name="Note 25 17 2" xfId="14495" xr:uid="{9F6F1170-E2AB-49EA-BA4D-F81592DE4409}"/>
    <cellStyle name="Note 25 18" xfId="8201" xr:uid="{CD495B2A-62C8-4E3A-8BE1-4BEE07339F54}"/>
    <cellStyle name="Note 25 18 2" xfId="14672" xr:uid="{5E8641CD-FD0B-4E32-B72B-7D97FA92F1A7}"/>
    <cellStyle name="Note 25 19" xfId="8363" xr:uid="{24233144-3533-456F-B9F0-84596C5F05DA}"/>
    <cellStyle name="Note 25 19 2" xfId="14834" xr:uid="{E5C1FA69-1E43-4F95-86B0-5A047FBF1848}"/>
    <cellStyle name="Note 25 2" xfId="2175" xr:uid="{00000000-0005-0000-0000-000080080000}"/>
    <cellStyle name="Note 25 2 10" xfId="6922" xr:uid="{BB383B20-B253-4E4D-82A5-4305ED7A3DDF}"/>
    <cellStyle name="Note 25 2 10 2" xfId="13393" xr:uid="{58BDD53B-8779-42FF-8CC6-0B5AA4BCEBDC}"/>
    <cellStyle name="Note 25 2 11" xfId="6762" xr:uid="{F7F59EBE-3E54-470D-8C9D-11AAEC9E976D}"/>
    <cellStyle name="Note 25 2 11 2" xfId="13233" xr:uid="{368E8B80-7A6C-42B0-822F-A165584762E1}"/>
    <cellStyle name="Note 25 2 12" xfId="7156" xr:uid="{54833E5D-2515-44E1-AD3C-19778B775FF6}"/>
    <cellStyle name="Note 25 2 12 2" xfId="13627" xr:uid="{728D2BCE-53B7-4853-98C4-64403339088D}"/>
    <cellStyle name="Note 25 2 13" xfId="7324" xr:uid="{C1DC91AC-76F4-4B9C-99C3-37463E555D56}"/>
    <cellStyle name="Note 25 2 13 2" xfId="13795" xr:uid="{4F438B3B-3F00-4D25-A286-931AA0A9C101}"/>
    <cellStyle name="Note 25 2 14" xfId="7846" xr:uid="{70B8AFA8-6C49-478D-BD38-B802C02AF894}"/>
    <cellStyle name="Note 25 2 14 2" xfId="14317" xr:uid="{01DF8FBD-6B45-4EDE-95C5-7EC98B412E71}"/>
    <cellStyle name="Note 25 2 15" xfId="8025" xr:uid="{7A0FFBB9-BB46-469A-A60E-8B656DBC4725}"/>
    <cellStyle name="Note 25 2 15 2" xfId="14496" xr:uid="{195E1A8C-5D07-4BE9-B9B8-7C272AD57F44}"/>
    <cellStyle name="Note 25 2 16" xfId="8202" xr:uid="{451D623D-FD9B-4A51-824E-700A166396C9}"/>
    <cellStyle name="Note 25 2 16 2" xfId="14673" xr:uid="{8C6662EC-ED54-4153-91F2-4E93F80EF568}"/>
    <cellStyle name="Note 25 2 17" xfId="8364" xr:uid="{1B43B1B7-1830-4315-B1D5-A407865CF59A}"/>
    <cellStyle name="Note 25 2 17 2" xfId="14835" xr:uid="{9BD6FE6A-AB77-48DF-BD36-7D742F521BBC}"/>
    <cellStyle name="Note 25 2 18" xfId="8998" xr:uid="{07208ACF-75FE-4F63-90FB-F6B8217B88C7}"/>
    <cellStyle name="Note 25 2 19" xfId="9401" xr:uid="{5FCB8F3B-DA71-4D6C-8DB9-EFA449EAD857}"/>
    <cellStyle name="Note 25 2 2" xfId="2176" xr:uid="{00000000-0005-0000-0000-000081080000}"/>
    <cellStyle name="Note 25 2 2 2" xfId="4841" xr:uid="{A0F4F990-A902-401B-AFE1-F2AB6D8B41AA}"/>
    <cellStyle name="Note 25 2 2 2 2" xfId="11320" xr:uid="{51D6A134-1BFB-486E-9149-7A2C13AFDFCC}"/>
    <cellStyle name="Note 25 2 2 3" xfId="9402" xr:uid="{85A2EEE5-A7B0-4697-9655-3DD1E48B10F4}"/>
    <cellStyle name="Note 25 2 2 4" xfId="10337" xr:uid="{B589446E-D7B5-465D-A945-FC3D317FA342}"/>
    <cellStyle name="Note 25 2 20" xfId="8682" xr:uid="{F9FAD860-5AFD-43E4-815B-D8DDA623CADA}"/>
    <cellStyle name="Note 25 2 21" xfId="9761" xr:uid="{706620FA-DE24-49E4-8C90-3D61CA65801E}"/>
    <cellStyle name="Note 25 2 22" xfId="9944" xr:uid="{3EB526AA-0296-4215-92DE-7D833849D5D3}"/>
    <cellStyle name="Note 25 2 23" xfId="9314" xr:uid="{587E7B6F-7209-4B10-801C-29C5E6770BFC}"/>
    <cellStyle name="Note 25 2 24" xfId="15088" xr:uid="{FD7C24E7-1798-482B-8CC1-8B09ED68E2BC}"/>
    <cellStyle name="Note 25 2 25" xfId="15418" xr:uid="{39DB3CD7-6B77-4C21-9604-1C0EFC2BC167}"/>
    <cellStyle name="Note 25 2 26" xfId="15646" xr:uid="{72FC1954-8DFF-4F15-A76D-A0EC114A6D4D}"/>
    <cellStyle name="Note 25 2 27" xfId="15807" xr:uid="{E1B7E61A-237C-4BEF-8C5E-CD7D81EDCD81}"/>
    <cellStyle name="Note 25 2 3" xfId="4840" xr:uid="{6198A517-E174-4BE0-83C6-AC75C5FF63A1}"/>
    <cellStyle name="Note 25 2 3 2" xfId="11319" xr:uid="{9FF57A4D-E91A-4C71-8D38-B926A706348F}"/>
    <cellStyle name="Note 25 2 4" xfId="5496" xr:uid="{6A960B4B-E80F-4051-A322-71A368D13F7F}"/>
    <cellStyle name="Note 25 2 4 2" xfId="11967" xr:uid="{F043023A-C5CB-47E7-A712-EEF539F5E192}"/>
    <cellStyle name="Note 25 2 5" xfId="5334" xr:uid="{313EE9E2-6E0F-4961-AE69-B17B8F111315}"/>
    <cellStyle name="Note 25 2 5 2" xfId="11805" xr:uid="{B0A85579-5A68-4DB4-BBBC-AE753AB6CF9D}"/>
    <cellStyle name="Note 25 2 6" xfId="5734" xr:uid="{17AAE30E-7411-41DF-9644-368537A79617}"/>
    <cellStyle name="Note 25 2 6 2" xfId="12205" xr:uid="{027A7D2D-B525-4774-9F1D-E7E4B93CA10C}"/>
    <cellStyle name="Note 25 2 7" xfId="6054" xr:uid="{E33DAA29-3D9B-46D0-B80D-E08C10DF907F}"/>
    <cellStyle name="Note 25 2 7 2" xfId="12525" xr:uid="{EB653B93-AAC3-4CA0-B8B4-E250B627AA11}"/>
    <cellStyle name="Note 25 2 8" xfId="6383" xr:uid="{04EBC3A5-9655-407C-9B44-698955482638}"/>
    <cellStyle name="Note 25 2 8 2" xfId="12854" xr:uid="{FF5FB4C0-5D0F-4FB2-A195-AC9FA9D495F2}"/>
    <cellStyle name="Note 25 2 9" xfId="6230" xr:uid="{91DFEF3B-7248-41FA-8AB8-ED40103F5902}"/>
    <cellStyle name="Note 25 2 9 2" xfId="12701" xr:uid="{BC03FF38-92FB-4325-B21C-F05C4DFDFB64}"/>
    <cellStyle name="Note 25 20" xfId="8997" xr:uid="{114708CD-A4DA-4B83-9861-9203CADC2B8C}"/>
    <cellStyle name="Note 25 21" xfId="9400" xr:uid="{16693325-29D5-4D68-B4BC-1B8BE4815AB4}"/>
    <cellStyle name="Note 25 22" xfId="8683" xr:uid="{4D9AE0D6-23C9-4444-B825-13A8B19116AD}"/>
    <cellStyle name="Note 25 23" xfId="9760" xr:uid="{63ED673C-75FF-41CB-80B5-21A9F9140ECB}"/>
    <cellStyle name="Note 25 24" xfId="9943" xr:uid="{124E3DA9-54B8-4586-AE87-62253279BF37}"/>
    <cellStyle name="Note 25 25" xfId="9313" xr:uid="{5180C3C9-030D-43EC-8B24-3751E7F6F327}"/>
    <cellStyle name="Note 25 26" xfId="15087" xr:uid="{24BBC56E-9E1F-48F6-89AA-AF285AA1C2DD}"/>
    <cellStyle name="Note 25 27" xfId="3535" xr:uid="{A83B41C6-F45C-4A21-B2BA-B864EE4C8F97}"/>
    <cellStyle name="Note 25 28" xfId="15419" xr:uid="{B26511C3-F527-48B5-B512-AE45A4130B18}"/>
    <cellStyle name="Note 25 29" xfId="15645" xr:uid="{10B83D99-CB4A-4638-B4B3-35D70706CA6B}"/>
    <cellStyle name="Note 25 3" xfId="2177" xr:uid="{00000000-0005-0000-0000-000082080000}"/>
    <cellStyle name="Note 25 3 2" xfId="4842" xr:uid="{3E08962E-DBF3-4B6D-86B4-D5FCD84B077A}"/>
    <cellStyle name="Note 25 3 2 2" xfId="11321" xr:uid="{2FE97224-BBDC-4BF0-9FE4-F8212811F3BB}"/>
    <cellStyle name="Note 25 3 3" xfId="9403" xr:uid="{7FADD9B5-C725-4A38-9581-D0BF83D66D33}"/>
    <cellStyle name="Note 25 3 4" xfId="10338" xr:uid="{4DE065E6-2CC6-471C-A957-BC970E41DAEA}"/>
    <cellStyle name="Note 25 3 5" xfId="3536" xr:uid="{F1F19B94-60F2-45CE-BE5D-09C4A4AC72F2}"/>
    <cellStyle name="Note 25 30" xfId="15806" xr:uid="{10981F24-A12C-4A29-9743-26225E5BF913}"/>
    <cellStyle name="Note 25 4" xfId="4304" xr:uid="{238B71BD-25BA-491D-8AFF-D77F460CF2F9}"/>
    <cellStyle name="Note 25 4 2" xfId="10841" xr:uid="{8BE2D3BA-416D-4157-A6D8-253BD9E16A26}"/>
    <cellStyle name="Note 25 5" xfId="4839" xr:uid="{BA9A6587-F170-494E-A847-D71503C37A2D}"/>
    <cellStyle name="Note 25 5 2" xfId="11318" xr:uid="{3C0D444E-3D6E-4CF8-940F-A8956FA1B0AA}"/>
    <cellStyle name="Note 25 6" xfId="5495" xr:uid="{7913338A-0547-4C69-A8D5-7557FCDBD96D}"/>
    <cellStyle name="Note 25 6 2" xfId="11966" xr:uid="{7015C935-B86D-4285-91A4-9BDD72B6E672}"/>
    <cellStyle name="Note 25 7" xfId="5662" xr:uid="{FF5C2CA8-F215-467A-8DCF-3ECD7786E219}"/>
    <cellStyle name="Note 25 7 2" xfId="12133" xr:uid="{A2F8458A-2701-41CF-BAD4-4101117E6043}"/>
    <cellStyle name="Note 25 8" xfId="5733" xr:uid="{0149CF1A-BF18-4DEE-AA65-DE9476B30875}"/>
    <cellStyle name="Note 25 8 2" xfId="12204" xr:uid="{B99F1CCE-3EAA-4104-BB30-BB7B8F7D72BB}"/>
    <cellStyle name="Note 25 9" xfId="6055" xr:uid="{7A1890CE-FF16-4F0C-BDA8-C8B19A708299}"/>
    <cellStyle name="Note 25 9 2" xfId="12526" xr:uid="{A1B9034C-3FE3-4B73-8F64-A70622175AF1}"/>
    <cellStyle name="Note 25_TRAFO" xfId="2178" xr:uid="{00000000-0005-0000-0000-000083080000}"/>
    <cellStyle name="Note 26" xfId="2179" xr:uid="{00000000-0005-0000-0000-000084080000}"/>
    <cellStyle name="Note 26 10" xfId="6384" xr:uid="{5F9B6A40-E36E-4368-A01A-60103090D80A}"/>
    <cellStyle name="Note 26 10 2" xfId="12855" xr:uid="{BEA4CF25-C7E9-4A46-B711-09D9C4B9BF42}"/>
    <cellStyle name="Note 26 11" xfId="6231" xr:uid="{A1E7ABA3-C85A-4AA8-AB7C-3FD4A770F91F}"/>
    <cellStyle name="Note 26 11 2" xfId="12702" xr:uid="{90E5762E-AA29-478D-85B9-E292A60031A1}"/>
    <cellStyle name="Note 26 12" xfId="6923" xr:uid="{3A134BEC-931C-4563-9156-E0F544CC4676}"/>
    <cellStyle name="Note 26 12 2" xfId="13394" xr:uid="{C72FC5D8-759D-44F8-8830-B0042FEF56F6}"/>
    <cellStyle name="Note 26 13" xfId="6763" xr:uid="{0FF4D388-106D-407D-8879-B0EDD8B9334A}"/>
    <cellStyle name="Note 26 13 2" xfId="13234" xr:uid="{EC0EEF87-33E5-4B58-BC06-8A6EF5429517}"/>
    <cellStyle name="Note 26 14" xfId="7157" xr:uid="{E370A8D9-BBEE-43DE-A960-9A87A916DAD5}"/>
    <cellStyle name="Note 26 14 2" xfId="13628" xr:uid="{90D2EEBA-05F5-4932-8376-39FC0947EBD2}"/>
    <cellStyle name="Note 26 15" xfId="7473" xr:uid="{76B35E4E-293B-4749-9371-A7EB7392AEA7}"/>
    <cellStyle name="Note 26 15 2" xfId="13944" xr:uid="{900DA80D-B843-4527-AD72-C6A90CEFE8A7}"/>
    <cellStyle name="Note 26 16" xfId="7847" xr:uid="{1A3AD191-8C30-49BD-AA74-EC41C78B72FF}"/>
    <cellStyle name="Note 26 16 2" xfId="14318" xr:uid="{DA62C593-8CC9-4B45-B99B-407684B392C0}"/>
    <cellStyle name="Note 26 17" xfId="8026" xr:uid="{5E171529-443C-489C-A427-2782FD432158}"/>
    <cellStyle name="Note 26 17 2" xfId="14497" xr:uid="{FBF1D7EF-1F20-4749-86D6-FE7F274EE986}"/>
    <cellStyle name="Note 26 18" xfId="8203" xr:uid="{17219632-0DAE-4C2A-B475-72320B348664}"/>
    <cellStyle name="Note 26 18 2" xfId="14674" xr:uid="{EA76393A-E924-4415-9944-FAD7B89AD4D1}"/>
    <cellStyle name="Note 26 19" xfId="8365" xr:uid="{587C4AA2-2E9A-433E-87BE-DCB30F715B96}"/>
    <cellStyle name="Note 26 19 2" xfId="14836" xr:uid="{E5B82290-C105-4A15-964A-1C28C0B696E9}"/>
    <cellStyle name="Note 26 2" xfId="2180" xr:uid="{00000000-0005-0000-0000-000085080000}"/>
    <cellStyle name="Note 26 2 10" xfId="6924" xr:uid="{C89EEFDB-9A9E-49FB-B3BA-52999279C259}"/>
    <cellStyle name="Note 26 2 10 2" xfId="13395" xr:uid="{D0A70262-E6B9-4EB0-8CDB-A8B651C1C983}"/>
    <cellStyle name="Note 26 2 11" xfId="6764" xr:uid="{4B4FF319-0D72-4F34-809C-9C713FE6C072}"/>
    <cellStyle name="Note 26 2 11 2" xfId="13235" xr:uid="{0688E8F9-AD5C-47E9-8FD6-3FAFB6AD35D9}"/>
    <cellStyle name="Note 26 2 12" xfId="7158" xr:uid="{C0814688-876E-48AB-ACF4-42C6F8022C8D}"/>
    <cellStyle name="Note 26 2 12 2" xfId="13629" xr:uid="{617EA8E5-3DED-43E4-83ED-D66846657C23}"/>
    <cellStyle name="Note 26 2 13" xfId="7472" xr:uid="{BC3DAFE2-CE46-41DC-9BFE-CB04EBFB538D}"/>
    <cellStyle name="Note 26 2 13 2" xfId="13943" xr:uid="{BF5D7336-ABD1-4F69-A23E-EB086D5F47F3}"/>
    <cellStyle name="Note 26 2 14" xfId="7848" xr:uid="{2247E82B-5101-4533-8AD6-5C35D7D5C7BF}"/>
    <cellStyle name="Note 26 2 14 2" xfId="14319" xr:uid="{A183B9AF-F991-4586-80EF-3687447BE41C}"/>
    <cellStyle name="Note 26 2 15" xfId="8027" xr:uid="{E4786F94-16BC-48DC-B19F-1ACB9FA9D5FB}"/>
    <cellStyle name="Note 26 2 15 2" xfId="14498" xr:uid="{B9CB271D-4538-4E45-8461-D55BB38B5533}"/>
    <cellStyle name="Note 26 2 16" xfId="8204" xr:uid="{C96E5E61-BA0F-4937-8C30-892B3790708A}"/>
    <cellStyle name="Note 26 2 16 2" xfId="14675" xr:uid="{043FD14A-477A-4C27-B78F-857122CE46A4}"/>
    <cellStyle name="Note 26 2 17" xfId="8366" xr:uid="{C3C9B370-488A-431C-8A7B-76C3123FA800}"/>
    <cellStyle name="Note 26 2 17 2" xfId="14837" xr:uid="{8AD35110-047F-494A-B49E-9FD305E43AE4}"/>
    <cellStyle name="Note 26 2 18" xfId="9000" xr:uid="{A6BFDF88-B125-4F96-9033-341FA7DBDC0F}"/>
    <cellStyle name="Note 26 2 19" xfId="9405" xr:uid="{2663E98C-B330-48C7-8B89-67CBBC0E41D1}"/>
    <cellStyle name="Note 26 2 2" xfId="2181" xr:uid="{00000000-0005-0000-0000-000086080000}"/>
    <cellStyle name="Note 26 2 2 2" xfId="4845" xr:uid="{4D131D1F-E0B1-4D1A-B72B-F1AFC23F6F67}"/>
    <cellStyle name="Note 26 2 2 2 2" xfId="11324" xr:uid="{965BF824-1422-47FB-B370-C2875403AFFF}"/>
    <cellStyle name="Note 26 2 2 3" xfId="9406" xr:uid="{467C542B-E74A-45F2-9341-FC46B0DAA9E8}"/>
    <cellStyle name="Note 26 2 2 4" xfId="10339" xr:uid="{B46103B5-E216-455C-899F-3123737A929F}"/>
    <cellStyle name="Note 26 2 20" xfId="8680" xr:uid="{9D40F613-87A8-4915-AE09-D062B869F9A5}"/>
    <cellStyle name="Note 26 2 21" xfId="9763" xr:uid="{194A89A7-14CD-4C2A-B664-15CA7B13788D}"/>
    <cellStyle name="Note 26 2 22" xfId="9946" xr:uid="{4EF7DFC4-00B0-4F50-8465-4DCCB6CAD8EF}"/>
    <cellStyle name="Note 26 2 23" xfId="9316" xr:uid="{CE5CA046-7734-403C-8F7E-17E9D4C31F45}"/>
    <cellStyle name="Note 26 2 24" xfId="15090" xr:uid="{CFBBBF00-5461-4E06-85CA-6F4BB9D3F109}"/>
    <cellStyle name="Note 26 2 25" xfId="15417" xr:uid="{93E7E28B-DB63-429C-A93F-B2F86D2149A1}"/>
    <cellStyle name="Note 26 2 26" xfId="15648" xr:uid="{593C17CA-F1A5-4511-BB88-E6511D1CB450}"/>
    <cellStyle name="Note 26 2 27" xfId="15809" xr:uid="{F40DF672-B881-4A6B-A6D6-822917083ABF}"/>
    <cellStyle name="Note 26 2 3" xfId="4844" xr:uid="{27FA4887-81C8-4235-BE54-E9636838F56A}"/>
    <cellStyle name="Note 26 2 3 2" xfId="11323" xr:uid="{6192E443-F2BD-4481-8AFE-D4FDBDB14289}"/>
    <cellStyle name="Note 26 2 4" xfId="5498" xr:uid="{38C5A0B0-C7A9-483D-A65F-2A41D77C67E8}"/>
    <cellStyle name="Note 26 2 4 2" xfId="11969" xr:uid="{00B86ADE-9B32-49AD-B37D-EC0B855B3C9C}"/>
    <cellStyle name="Note 26 2 5" xfId="5336" xr:uid="{422DD5AA-9194-4C4B-BBC4-99FB1B50A919}"/>
    <cellStyle name="Note 26 2 5 2" xfId="11807" xr:uid="{A65FE8B4-77B3-409D-8A44-BFD1CBFF661E}"/>
    <cellStyle name="Note 26 2 6" xfId="5736" xr:uid="{4FC8D65B-11AB-47B1-A74B-F1B96EE6EA68}"/>
    <cellStyle name="Note 26 2 6 2" xfId="12207" xr:uid="{20B28E64-3C88-4A69-98CE-BFA8717F5034}"/>
    <cellStyle name="Note 26 2 7" xfId="6052" xr:uid="{90135927-80B1-4D5B-A4F4-8CCFFB9D7D7A}"/>
    <cellStyle name="Note 26 2 7 2" xfId="12523" xr:uid="{D39C36C1-5697-4AE9-90CA-412E534059ED}"/>
    <cellStyle name="Note 26 2 8" xfId="6385" xr:uid="{8B8061CF-02BD-47F0-ACD0-D1DAA83AF583}"/>
    <cellStyle name="Note 26 2 8 2" xfId="12856" xr:uid="{3F108118-117E-4B0C-8701-D34C6C1E336E}"/>
    <cellStyle name="Note 26 2 9" xfId="6232" xr:uid="{35019B23-4885-4B4E-A637-F678AA844F01}"/>
    <cellStyle name="Note 26 2 9 2" xfId="12703" xr:uid="{9D81C421-9A6E-45DD-BAF5-FAAEFAC834CA}"/>
    <cellStyle name="Note 26 20" xfId="8999" xr:uid="{268D8E86-1792-452C-BE6B-57CEC7AEE9AE}"/>
    <cellStyle name="Note 26 21" xfId="9404" xr:uid="{06AEB49C-DDF1-44E7-A68F-20E6A2984FD5}"/>
    <cellStyle name="Note 26 22" xfId="8681" xr:uid="{6115BCEB-0EC8-4176-9AED-D4A43475EEE3}"/>
    <cellStyle name="Note 26 23" xfId="9762" xr:uid="{39AA24F9-63E7-4401-9EC1-1EAD0315131B}"/>
    <cellStyle name="Note 26 24" xfId="9945" xr:uid="{9C9908B1-093C-4DCE-889C-F2CD3D67AF43}"/>
    <cellStyle name="Note 26 25" xfId="9315" xr:uid="{710BBB8A-41C2-4651-8B12-9D748D7C0B1C}"/>
    <cellStyle name="Note 26 26" xfId="15089" xr:uid="{2FB75D0D-C750-4337-AC0E-7CD34B8E6A02}"/>
    <cellStyle name="Note 26 27" xfId="3537" xr:uid="{C7D7A82C-7323-41C6-BD03-2CE170DF3AC0}"/>
    <cellStyle name="Note 26 28" xfId="15265" xr:uid="{BB989B13-CFD8-42EF-85CF-7ECC95A4FCC2}"/>
    <cellStyle name="Note 26 29" xfId="15647" xr:uid="{4B2E0E65-F165-4711-9018-F4F48063DAF4}"/>
    <cellStyle name="Note 26 3" xfId="2182" xr:uid="{00000000-0005-0000-0000-000087080000}"/>
    <cellStyle name="Note 26 3 2" xfId="4846" xr:uid="{3174A6C0-CAA6-4244-988B-13237706D4E1}"/>
    <cellStyle name="Note 26 3 2 2" xfId="11325" xr:uid="{7CC7EBC5-18E4-497F-805A-6B41AD448A1B}"/>
    <cellStyle name="Note 26 3 3" xfId="9407" xr:uid="{19C717A6-1A89-4D43-8BBB-469C9A32B6CE}"/>
    <cellStyle name="Note 26 3 4" xfId="10340" xr:uid="{A1A801E6-29B4-48FB-8AB4-ECC0420AB297}"/>
    <cellStyle name="Note 26 3 5" xfId="3538" xr:uid="{9F6F8C6D-2799-4EC9-B447-AF4B588CC958}"/>
    <cellStyle name="Note 26 30" xfId="15808" xr:uid="{B736805A-D353-4558-90EF-A52595AF6342}"/>
    <cellStyle name="Note 26 4" xfId="4305" xr:uid="{218CA0E2-6BBA-498B-9058-88348E3AA717}"/>
    <cellStyle name="Note 26 4 2" xfId="10842" xr:uid="{7ECDEF71-9B89-4D92-9A7C-2F9BEF5F1AB0}"/>
    <cellStyle name="Note 26 5" xfId="4843" xr:uid="{EF59C569-46BD-4278-8232-3AC807BB76E9}"/>
    <cellStyle name="Note 26 5 2" xfId="11322" xr:uid="{A0CC10D2-D627-4BAF-AF50-2C47776EFCBD}"/>
    <cellStyle name="Note 26 6" xfId="5497" xr:uid="{7B3839E6-0F75-4450-BF78-147ED0CE4940}"/>
    <cellStyle name="Note 26 6 2" xfId="11968" xr:uid="{B64EE7A5-D75F-47B4-BCC1-AFC3DB0C8126}"/>
    <cellStyle name="Note 26 7" xfId="5335" xr:uid="{07B10A12-3333-44C7-9D8B-A646E60EF0A2}"/>
    <cellStyle name="Note 26 7 2" xfId="11806" xr:uid="{1AE33B2B-FE60-488E-8939-3B49623F3595}"/>
    <cellStyle name="Note 26 8" xfId="5735" xr:uid="{0987C649-1B74-40FE-8B2C-2794CA6D8585}"/>
    <cellStyle name="Note 26 8 2" xfId="12206" xr:uid="{99BC19E7-7AEF-429D-876C-845DF02F1D9C}"/>
    <cellStyle name="Note 26 9" xfId="6053" xr:uid="{18D7CF7A-A448-4282-8338-FB7566EFB055}"/>
    <cellStyle name="Note 26 9 2" xfId="12524" xr:uid="{F8EF1F35-B918-45D6-B73F-07B80D9BC61C}"/>
    <cellStyle name="Note 26_TRAFO" xfId="2183" xr:uid="{00000000-0005-0000-0000-000088080000}"/>
    <cellStyle name="Note 27" xfId="2184" xr:uid="{00000000-0005-0000-0000-000089080000}"/>
    <cellStyle name="Note 27 10" xfId="6615" xr:uid="{4FB6A894-D228-4058-84D4-7E41CF2E7333}"/>
    <cellStyle name="Note 27 10 2" xfId="13086" xr:uid="{61154321-D257-410A-9E42-13BCC334E79A}"/>
    <cellStyle name="Note 27 11" xfId="6233" xr:uid="{FBB13CA5-F2D9-420B-91EA-E5E9BF7B2FF3}"/>
    <cellStyle name="Note 27 11 2" xfId="12704" xr:uid="{7C693D62-4164-443C-98A4-FECE5ECC5B47}"/>
    <cellStyle name="Note 27 12" xfId="6649" xr:uid="{FFC0875C-E723-48CB-956A-A774DED89897}"/>
    <cellStyle name="Note 27 12 2" xfId="13120" xr:uid="{0EA6BF27-6D69-40DF-871A-774C4998D0B6}"/>
    <cellStyle name="Note 27 13" xfId="6765" xr:uid="{335CD781-633D-464A-9E0E-BD65338C2F74}"/>
    <cellStyle name="Note 27 13 2" xfId="13236" xr:uid="{282F8ADD-9EBA-4176-9AC4-CFB68AB1AAB1}"/>
    <cellStyle name="Note 27 14" xfId="7159" xr:uid="{D2F09E49-5909-44BB-8EC3-84DEDB9259D5}"/>
    <cellStyle name="Note 27 14 2" xfId="13630" xr:uid="{83B4C780-D3F6-4320-A225-408FB3F1F017}"/>
    <cellStyle name="Note 27 15" xfId="7471" xr:uid="{9980444D-EA70-453D-984E-AD34C3D259FE}"/>
    <cellStyle name="Note 27 15 2" xfId="13942" xr:uid="{E11AC265-2C18-4F65-96F5-52460ED3C19E}"/>
    <cellStyle name="Note 27 16" xfId="7849" xr:uid="{AB56C127-069E-4044-8B35-93D0ACB2A538}"/>
    <cellStyle name="Note 27 16 2" xfId="14320" xr:uid="{C1542600-B556-4A94-A582-94185B526173}"/>
    <cellStyle name="Note 27 17" xfId="8028" xr:uid="{00C156DA-3EB6-4DD5-9415-9730C83933C6}"/>
    <cellStyle name="Note 27 17 2" xfId="14499" xr:uid="{B8856D74-55CF-4C6E-BDF0-9DDC0FD7ABCC}"/>
    <cellStyle name="Note 27 18" xfId="8205" xr:uid="{2F9DB3B8-97D3-4A4D-895F-A207754C1C1E}"/>
    <cellStyle name="Note 27 18 2" xfId="14676" xr:uid="{B13A9EB4-A205-4AB1-A277-3F9125831720}"/>
    <cellStyle name="Note 27 19" xfId="8367" xr:uid="{94A29A19-4029-4F4F-97AF-70B0C59931E8}"/>
    <cellStyle name="Note 27 19 2" xfId="14838" xr:uid="{31534E29-7593-4453-A49B-A8808E969616}"/>
    <cellStyle name="Note 27 2" xfId="2185" xr:uid="{00000000-0005-0000-0000-00008A080000}"/>
    <cellStyle name="Note 27 2 10" xfId="6925" xr:uid="{2D9B51D9-16A2-42D9-BBF7-250C322C5858}"/>
    <cellStyle name="Note 27 2 10 2" xfId="13396" xr:uid="{D3838243-EC7D-4300-BB72-B082D4E65C7C}"/>
    <cellStyle name="Note 27 2 11" xfId="6766" xr:uid="{2BB73EA6-4BF6-4303-80DE-67A55B665857}"/>
    <cellStyle name="Note 27 2 11 2" xfId="13237" xr:uid="{00404689-1028-4841-8832-8E1E0D5F57BC}"/>
    <cellStyle name="Note 27 2 12" xfId="7160" xr:uid="{5ADB7CC2-8F64-4C79-AF10-7A82FF6E4D56}"/>
    <cellStyle name="Note 27 2 12 2" xfId="13631" xr:uid="{63DDAB57-DBC4-4EC8-88F0-FC9EAD3BFCA8}"/>
    <cellStyle name="Note 27 2 13" xfId="7470" xr:uid="{06190744-B690-49D6-B252-D702CBC33735}"/>
    <cellStyle name="Note 27 2 13 2" xfId="13941" xr:uid="{7AAF8948-3479-436C-8992-2C5B4A11BF48}"/>
    <cellStyle name="Note 27 2 14" xfId="7850" xr:uid="{0D8A9ECA-C6C5-4A22-A04E-DC0B984892E6}"/>
    <cellStyle name="Note 27 2 14 2" xfId="14321" xr:uid="{4EFCEB79-3C44-46F8-9545-8B1C7DF4FFD6}"/>
    <cellStyle name="Note 27 2 15" xfId="8029" xr:uid="{F74B9582-F0DB-4CA2-84EA-FED0F8A6534F}"/>
    <cellStyle name="Note 27 2 15 2" xfId="14500" xr:uid="{AE75C770-F49D-45B1-9F55-C5F6764AC75C}"/>
    <cellStyle name="Note 27 2 16" xfId="8206" xr:uid="{1DFACA96-B7D7-4E6B-A86C-48509381B039}"/>
    <cellStyle name="Note 27 2 16 2" xfId="14677" xr:uid="{1FAADFC9-0934-4067-B5F6-97FDA784F9C5}"/>
    <cellStyle name="Note 27 2 17" xfId="8368" xr:uid="{51AE4436-87C7-4F5E-AEB3-01BD10308BB6}"/>
    <cellStyle name="Note 27 2 17 2" xfId="14839" xr:uid="{A8EB8EDD-9C36-4339-AFF2-56EE24E7C7B4}"/>
    <cellStyle name="Note 27 2 18" xfId="9002" xr:uid="{42E9BF14-7541-4726-89A8-094A4A13BAAA}"/>
    <cellStyle name="Note 27 2 19" xfId="9409" xr:uid="{C6D3B2E9-DF76-4926-8D6A-0384E7D910D3}"/>
    <cellStyle name="Note 27 2 2" xfId="2186" xr:uid="{00000000-0005-0000-0000-00008B080000}"/>
    <cellStyle name="Note 27 2 2 2" xfId="4849" xr:uid="{C818F98F-A711-4040-85C8-CEB71F7B6284}"/>
    <cellStyle name="Note 27 2 2 2 2" xfId="11328" xr:uid="{D8C1D2B7-E18F-4166-BA8D-20925844A039}"/>
    <cellStyle name="Note 27 2 2 3" xfId="9410" xr:uid="{9862AEC6-03B7-4CE5-A87D-4D6A96DE05E1}"/>
    <cellStyle name="Note 27 2 2 4" xfId="10341" xr:uid="{41B35859-A745-41AB-9DF2-7038A32FF864}"/>
    <cellStyle name="Note 27 2 20" xfId="8678" xr:uid="{6D5DA795-021E-44FB-98AC-7D1DC639129C}"/>
    <cellStyle name="Note 27 2 21" xfId="9765" xr:uid="{808B4D9C-185A-43AC-BF77-467839C3A9C5}"/>
    <cellStyle name="Note 27 2 22" xfId="9948" xr:uid="{5ECDD83D-9E19-4FAB-AA43-80A762504AEF}"/>
    <cellStyle name="Note 27 2 23" xfId="10220" xr:uid="{4F168637-5991-40BE-9AE4-618E29CADBAC}"/>
    <cellStyle name="Note 27 2 24" xfId="15091" xr:uid="{F59830E1-E135-4BED-8807-F26E919B1119}"/>
    <cellStyle name="Note 27 2 25" xfId="15415" xr:uid="{C0FDB1A5-5383-4055-A902-37861B21465E}"/>
    <cellStyle name="Note 27 2 26" xfId="15650" xr:uid="{25A45380-E5B7-4A50-9E3C-9EE6BE8BC271}"/>
    <cellStyle name="Note 27 2 27" xfId="15811" xr:uid="{48F2806F-3B00-4173-97AA-DD76724E1DA1}"/>
    <cellStyle name="Note 27 2 3" xfId="4848" xr:uid="{539C4D4D-1015-4E0B-9E40-46BDC1266484}"/>
    <cellStyle name="Note 27 2 3 2" xfId="11327" xr:uid="{8869EC01-444A-4F43-8B83-824532E95EBA}"/>
    <cellStyle name="Note 27 2 4" xfId="5500" xr:uid="{C7B756B0-F731-4D20-B9B1-C9D048A21395}"/>
    <cellStyle name="Note 27 2 4 2" xfId="11971" xr:uid="{1A0C90EA-4CF9-438A-A950-0A7534334CDD}"/>
    <cellStyle name="Note 27 2 5" xfId="5338" xr:uid="{D9F00A7F-009B-4B89-8617-03EEED942BE0}"/>
    <cellStyle name="Note 27 2 5 2" xfId="11809" xr:uid="{DF2DE1C1-F94B-4190-A1C6-8DE2D2D24A02}"/>
    <cellStyle name="Note 27 2 6" xfId="5738" xr:uid="{F2F441C8-6C68-4031-90A6-08C89E6265EB}"/>
    <cellStyle name="Note 27 2 6 2" xfId="12209" xr:uid="{A374352E-2C52-476F-8638-2D11B526BAD6}"/>
    <cellStyle name="Note 27 2 7" xfId="6050" xr:uid="{F6061BBB-361D-491B-9E99-B35E6747F81C}"/>
    <cellStyle name="Note 27 2 7 2" xfId="12521" xr:uid="{2CD0749B-29E1-4DE9-B06B-9A08122B5776}"/>
    <cellStyle name="Note 27 2 8" xfId="6479" xr:uid="{6CFB1205-FB83-46B7-96C7-81D1FD05BAC2}"/>
    <cellStyle name="Note 27 2 8 2" xfId="12950" xr:uid="{CC8AEF89-0755-48CA-B5BB-0D57A7B6D6F6}"/>
    <cellStyle name="Note 27 2 9" xfId="6478" xr:uid="{D08AA97B-1F94-4737-BBF7-C250ADE6783E}"/>
    <cellStyle name="Note 27 2 9 2" xfId="12949" xr:uid="{D3F92A4A-8CE6-4CC8-A5D8-45A69A71E572}"/>
    <cellStyle name="Note 27 20" xfId="9001" xr:uid="{9A294043-82EC-4A29-93BB-F56F7FA3934F}"/>
    <cellStyle name="Note 27 21" xfId="9408" xr:uid="{A6714A59-2148-4B3E-AECF-008A95149471}"/>
    <cellStyle name="Note 27 22" xfId="8679" xr:uid="{B42FFD10-79BA-41DE-B243-E29ECFADBFBE}"/>
    <cellStyle name="Note 27 23" xfId="9764" xr:uid="{BFCCCA30-6ADC-4025-B5A2-3375AAF25E7F}"/>
    <cellStyle name="Note 27 24" xfId="9947" xr:uid="{0ADE301E-C5AE-479F-8A71-073921980C6D}"/>
    <cellStyle name="Note 27 25" xfId="10085" xr:uid="{D25A2517-251B-4E17-8FD9-7ECA1F6E5BE1}"/>
    <cellStyle name="Note 27 26" xfId="15005" xr:uid="{A56030D1-4CCF-4241-9BC4-287E34AE083E}"/>
    <cellStyle name="Note 27 27" xfId="3539" xr:uid="{B8A513BB-F0DC-41D0-BF32-A3330E567E39}"/>
    <cellStyle name="Note 27 28" xfId="15416" xr:uid="{FE647958-B66A-4077-BA40-7DCEDC789E3B}"/>
    <cellStyle name="Note 27 29" xfId="15649" xr:uid="{8F73459B-C498-49B3-8102-90A0933278C6}"/>
    <cellStyle name="Note 27 3" xfId="2187" xr:uid="{00000000-0005-0000-0000-00008C080000}"/>
    <cellStyle name="Note 27 3 2" xfId="4850" xr:uid="{E639C596-4FAF-4B7B-B549-D72656D5B0F5}"/>
    <cellStyle name="Note 27 3 2 2" xfId="11329" xr:uid="{3AA4323C-0253-43FB-96FC-F944480BD9F8}"/>
    <cellStyle name="Note 27 3 3" xfId="9411" xr:uid="{B0EBC62D-EE6D-43BA-8D7A-6BED91A95CAD}"/>
    <cellStyle name="Note 27 3 4" xfId="10342" xr:uid="{5562ABA4-4D4A-49EF-9F07-DB5C960B3706}"/>
    <cellStyle name="Note 27 3 5" xfId="3540" xr:uid="{F518332A-FAF0-4C32-B2C5-5A68BE5422C6}"/>
    <cellStyle name="Note 27 30" xfId="15810" xr:uid="{8C4380C6-5182-40B4-8E8E-019704AE7647}"/>
    <cellStyle name="Note 27 4" xfId="4306" xr:uid="{C9A571DA-DD15-4FFE-8AA8-E0FC9962621D}"/>
    <cellStyle name="Note 27 4 2" xfId="10843" xr:uid="{95D47A24-083B-4C25-A2A2-C416664BB24E}"/>
    <cellStyle name="Note 27 5" xfId="4847" xr:uid="{1ECC4D6E-62A6-4D89-A8F1-226A9120C3CF}"/>
    <cellStyle name="Note 27 5 2" xfId="11326" xr:uid="{0CEAACED-3C19-4329-B97D-5AF2130B75A0}"/>
    <cellStyle name="Note 27 6" xfId="5499" xr:uid="{FB6D977B-BE45-45B8-BB7C-F99BF383099F}"/>
    <cellStyle name="Note 27 6 2" xfId="11970" xr:uid="{11511B9B-91DA-40BD-A902-1C27E9DE4B62}"/>
    <cellStyle name="Note 27 7" xfId="5337" xr:uid="{D19ED106-A7E8-4338-81DD-71C1EF5F2E82}"/>
    <cellStyle name="Note 27 7 2" xfId="11808" xr:uid="{36C81891-4560-431B-BB5E-17EF0DCB3333}"/>
    <cellStyle name="Note 27 8" xfId="5737" xr:uid="{74A46022-9CCE-42E6-8537-10E132E95B4E}"/>
    <cellStyle name="Note 27 8 2" xfId="12208" xr:uid="{4D78429F-032A-4CFC-8C8F-177BBE7E842B}"/>
    <cellStyle name="Note 27 9" xfId="6051" xr:uid="{840D3947-5E51-43B9-B210-660FEB0CD07D}"/>
    <cellStyle name="Note 27 9 2" xfId="12522" xr:uid="{554542CE-FC48-431C-8D90-3C6A551A1932}"/>
    <cellStyle name="Note 27_TRAFO" xfId="2188" xr:uid="{00000000-0005-0000-0000-00008D080000}"/>
    <cellStyle name="Note 28" xfId="2189" xr:uid="{00000000-0005-0000-0000-00008E080000}"/>
    <cellStyle name="Note 28 10" xfId="6386" xr:uid="{B1DEFCFC-5F08-4D02-9AB1-1711898E69EE}"/>
    <cellStyle name="Note 28 10 2" xfId="12857" xr:uid="{32C96DC5-E779-4F5C-BB25-81B217D340BE}"/>
    <cellStyle name="Note 28 11" xfId="6477" xr:uid="{95879926-65B8-4750-9FD2-7C78185E5375}"/>
    <cellStyle name="Note 28 11 2" xfId="12948" xr:uid="{EDF834F2-17BF-49A1-95C4-1914D747A228}"/>
    <cellStyle name="Note 28 12" xfId="6926" xr:uid="{1F30DAAD-8650-4F03-BC1B-00E28DFF7909}"/>
    <cellStyle name="Note 28 12 2" xfId="13397" xr:uid="{8390D7D6-C6F0-4D6A-8900-ABBBA0A5D5F9}"/>
    <cellStyle name="Note 28 13" xfId="6767" xr:uid="{2C923D51-5344-4D2D-A390-CF25EE38ACCC}"/>
    <cellStyle name="Note 28 13 2" xfId="13238" xr:uid="{94EB2774-D43A-429D-81D4-948C693217BA}"/>
    <cellStyle name="Note 28 14" xfId="7161" xr:uid="{492F3C57-9DE0-4BAE-BE8D-5E4638DD6DCE}"/>
    <cellStyle name="Note 28 14 2" xfId="13632" xr:uid="{75FDE898-CCE2-4766-B1A0-4FFC6884FD3A}"/>
    <cellStyle name="Note 28 15" xfId="7469" xr:uid="{D58D66B0-FC48-4A7D-AF12-9CFC8D46EAC2}"/>
    <cellStyle name="Note 28 15 2" xfId="13940" xr:uid="{87103946-64AD-49E1-8408-47CEE03F473F}"/>
    <cellStyle name="Note 28 16" xfId="7851" xr:uid="{8FE076B6-4AE0-420F-BD10-531CFF5FF41B}"/>
    <cellStyle name="Note 28 16 2" xfId="14322" xr:uid="{1C964C29-1B2D-442C-BCFD-3B2CB49F9330}"/>
    <cellStyle name="Note 28 17" xfId="8030" xr:uid="{DA97F9CE-82F1-4C0A-A423-943A70A9557F}"/>
    <cellStyle name="Note 28 17 2" xfId="14501" xr:uid="{EE2B4299-EB18-46C5-B268-B158D1D9764A}"/>
    <cellStyle name="Note 28 18" xfId="8207" xr:uid="{5FFD9633-C5E5-4A08-8F86-93B1B2CC17E5}"/>
    <cellStyle name="Note 28 18 2" xfId="14678" xr:uid="{758E04B6-9812-4591-BBDE-7B20E9ECF550}"/>
    <cellStyle name="Note 28 19" xfId="8369" xr:uid="{C6BEE7DD-A781-4FD6-9BBE-81B765A4E853}"/>
    <cellStyle name="Note 28 19 2" xfId="14840" xr:uid="{3704F5EB-354C-4DF7-9CBC-0869986417F6}"/>
    <cellStyle name="Note 28 2" xfId="2190" xr:uid="{00000000-0005-0000-0000-00008F080000}"/>
    <cellStyle name="Note 28 2 10" xfId="6927" xr:uid="{222D6911-7815-4BC1-86FD-1FD8F5C3DB05}"/>
    <cellStyle name="Note 28 2 10 2" xfId="13398" xr:uid="{94BA1BF3-2771-44B6-9996-D7D836B0092B}"/>
    <cellStyle name="Note 28 2 11" xfId="6768" xr:uid="{4EA53BA2-6234-4B10-B04E-F17E41827399}"/>
    <cellStyle name="Note 28 2 11 2" xfId="13239" xr:uid="{CF5002C8-2284-4C10-8E8E-160C9A7083B9}"/>
    <cellStyle name="Note 28 2 12" xfId="7162" xr:uid="{8BE9CB04-A46D-4A04-B931-E437E32949BC}"/>
    <cellStyle name="Note 28 2 12 2" xfId="13633" xr:uid="{B4044A3D-2916-41F2-B802-127396B3E768}"/>
    <cellStyle name="Note 28 2 13" xfId="7468" xr:uid="{2E8FB04D-0D7E-4D1F-8975-BF5112D25397}"/>
    <cellStyle name="Note 28 2 13 2" xfId="13939" xr:uid="{518726BD-9009-4A10-A451-76A06226D08E}"/>
    <cellStyle name="Note 28 2 14" xfId="7852" xr:uid="{CF1A15C6-D965-4057-9F45-BAF1B671862B}"/>
    <cellStyle name="Note 28 2 14 2" xfId="14323" xr:uid="{B4582F08-D759-4959-9170-E4892160DD6D}"/>
    <cellStyle name="Note 28 2 15" xfId="8031" xr:uid="{BD70AC38-17F5-48AF-8C1B-3B846065E62F}"/>
    <cellStyle name="Note 28 2 15 2" xfId="14502" xr:uid="{066F14AD-1B56-4E95-9C0F-261087FA61F8}"/>
    <cellStyle name="Note 28 2 16" xfId="8208" xr:uid="{116D7F4B-7680-4D4A-8F75-288B31BD3024}"/>
    <cellStyle name="Note 28 2 16 2" xfId="14679" xr:uid="{CCE55257-1B8A-402E-A613-EE6AAD9EFC53}"/>
    <cellStyle name="Note 28 2 17" xfId="8370" xr:uid="{320C787B-2D54-42D0-A23D-9C2C0AC35F25}"/>
    <cellStyle name="Note 28 2 17 2" xfId="14841" xr:uid="{12E7ED7A-CD15-466E-9901-110F7001E180}"/>
    <cellStyle name="Note 28 2 18" xfId="9004" xr:uid="{C1EF70ED-EDC1-46D0-8B5B-985D8D566D1B}"/>
    <cellStyle name="Note 28 2 19" xfId="9413" xr:uid="{E8D4C972-F1F7-4A8A-8C92-E45ADB10FF26}"/>
    <cellStyle name="Note 28 2 2" xfId="2191" xr:uid="{00000000-0005-0000-0000-000090080000}"/>
    <cellStyle name="Note 28 2 2 2" xfId="4853" xr:uid="{691D2899-617D-4418-973A-28B7D806C3D5}"/>
    <cellStyle name="Note 28 2 2 2 2" xfId="11332" xr:uid="{2E0823DE-BB54-417F-8221-4B2F326D1B0C}"/>
    <cellStyle name="Note 28 2 2 3" xfId="9414" xr:uid="{85FA0DF6-80AF-4815-B355-7D0643364CF0}"/>
    <cellStyle name="Note 28 2 2 4" xfId="10343" xr:uid="{CDD81666-4099-48BE-8CAE-A7BBE5914936}"/>
    <cellStyle name="Note 28 2 20" xfId="8676" xr:uid="{CF5CFCBA-AE11-4E7D-B7F4-B48B71C776DB}"/>
    <cellStyle name="Note 28 2 21" xfId="9767" xr:uid="{B35A4CFB-B577-4471-8703-111C5DD2854B}"/>
    <cellStyle name="Note 28 2 22" xfId="9950" xr:uid="{AFE2664B-B26F-49B4-9859-854D67980A82}"/>
    <cellStyle name="Note 28 2 23" xfId="9318" xr:uid="{DAD1860D-0A8A-46F7-BCF0-A6A3AE94BA2B}"/>
    <cellStyle name="Note 28 2 24" xfId="15093" xr:uid="{EF67D085-A470-4F2C-A4C9-283392DA8EBD}"/>
    <cellStyle name="Note 28 2 25" xfId="15413" xr:uid="{EAF3BE21-AEC6-4D61-81E1-743E23DB5405}"/>
    <cellStyle name="Note 28 2 26" xfId="15652" xr:uid="{81318877-4573-4378-9EB1-5B802E00DB43}"/>
    <cellStyle name="Note 28 2 27" xfId="15813" xr:uid="{0E888D82-2A0C-45DF-9F58-3CB3EEE1D3B2}"/>
    <cellStyle name="Note 28 2 3" xfId="4852" xr:uid="{4A059C59-4D7B-478C-8213-3AF6FDFF060E}"/>
    <cellStyle name="Note 28 2 3 2" xfId="11331" xr:uid="{9E331652-F672-4AFA-B6F9-2D727A3D0A78}"/>
    <cellStyle name="Note 28 2 4" xfId="5502" xr:uid="{FA7E9EEE-40BF-4989-88E4-517776FC44CB}"/>
    <cellStyle name="Note 28 2 4 2" xfId="11973" xr:uid="{D1E56273-D70A-4A69-A1AB-5A8A1B7E3A4C}"/>
    <cellStyle name="Note 28 2 5" xfId="5340" xr:uid="{DB77BE9B-435B-4F4B-AE23-FD12E2B2DB2E}"/>
    <cellStyle name="Note 28 2 5 2" xfId="11811" xr:uid="{C7BB1D9B-2AD7-4F24-871B-284C0932F988}"/>
    <cellStyle name="Note 28 2 6" xfId="5740" xr:uid="{9177DA22-00D6-4A38-93F5-E1C25D963715}"/>
    <cellStyle name="Note 28 2 6 2" xfId="12211" xr:uid="{BFEC8012-11DC-4923-88C2-314801E9BA5F}"/>
    <cellStyle name="Note 28 2 7" xfId="6048" xr:uid="{BA0C8D74-2BBC-4282-8A99-BD1F47B5DF55}"/>
    <cellStyle name="Note 28 2 7 2" xfId="12519" xr:uid="{1414C804-6620-4680-BF5A-ECE695EFDA8E}"/>
    <cellStyle name="Note 28 2 8" xfId="6387" xr:uid="{F7FEC086-2BCF-44E0-B7D0-3812A0A41A06}"/>
    <cellStyle name="Note 28 2 8 2" xfId="12858" xr:uid="{B818F4A0-A7F7-4932-B97E-031AB91D0855}"/>
    <cellStyle name="Note 28 2 9" xfId="6234" xr:uid="{5A913510-A85A-412F-8786-2EBA4A44F193}"/>
    <cellStyle name="Note 28 2 9 2" xfId="12705" xr:uid="{2B602EA7-D178-4137-BE7E-1E7C45F553C4}"/>
    <cellStyle name="Note 28 20" xfId="9003" xr:uid="{9D5DBDBC-A45A-4784-AFD6-8C738994D8A2}"/>
    <cellStyle name="Note 28 21" xfId="9412" xr:uid="{8AD38FC0-56ED-4690-BBFB-1D9A6587E0D9}"/>
    <cellStyle name="Note 28 22" xfId="8677" xr:uid="{135A127D-7D3F-4891-B75B-9F1B6BDB53DF}"/>
    <cellStyle name="Note 28 23" xfId="9766" xr:uid="{8F41E887-74A0-413D-A11E-BF9B905B259D}"/>
    <cellStyle name="Note 28 24" xfId="9949" xr:uid="{2FD8AEE9-EF04-4121-9642-B814AC5C07A7}"/>
    <cellStyle name="Note 28 25" xfId="9317" xr:uid="{4ED08354-AC28-43DE-A979-DF2950B8E795}"/>
    <cellStyle name="Note 28 26" xfId="15092" xr:uid="{3252FFD6-7303-4E67-A7BD-EAB74E5829F5}"/>
    <cellStyle name="Note 28 27" xfId="3541" xr:uid="{6E1954CA-9950-4D13-813C-8EC0171610E2}"/>
    <cellStyle name="Note 28 28" xfId="15414" xr:uid="{43EF819A-1726-473E-B691-D0EEBA9E5007}"/>
    <cellStyle name="Note 28 29" xfId="15651" xr:uid="{FE919EC7-812A-4755-8A4D-D1FE3863897D}"/>
    <cellStyle name="Note 28 3" xfId="2192" xr:uid="{00000000-0005-0000-0000-000091080000}"/>
    <cellStyle name="Note 28 3 2" xfId="4854" xr:uid="{B232509E-B2CC-4C00-9F6B-53117309D7E2}"/>
    <cellStyle name="Note 28 3 2 2" xfId="11333" xr:uid="{8FF56E8A-50D0-49D4-970F-E19B6CC2FCFC}"/>
    <cellStyle name="Note 28 3 3" xfId="9415" xr:uid="{A453769D-620F-4710-993A-8B438399A379}"/>
    <cellStyle name="Note 28 3 4" xfId="10344" xr:uid="{6811EB8A-96E3-43CE-94BA-F4CF6CD8FA3A}"/>
    <cellStyle name="Note 28 3 5" xfId="3542" xr:uid="{A5583DF7-758B-4164-89A1-906EADC085A5}"/>
    <cellStyle name="Note 28 30" xfId="15812" xr:uid="{E08D0C37-3A29-49E7-9D65-2A805C05CD84}"/>
    <cellStyle name="Note 28 4" xfId="4307" xr:uid="{B3B7BA9E-F421-468E-8194-7F72255E2880}"/>
    <cellStyle name="Note 28 4 2" xfId="10844" xr:uid="{0F902879-00D4-4139-8212-DB32C1E1F8E3}"/>
    <cellStyle name="Note 28 5" xfId="4851" xr:uid="{0BF87160-25F8-480F-8D20-AA655731FB4A}"/>
    <cellStyle name="Note 28 5 2" xfId="11330" xr:uid="{7988170F-4A43-4879-AD29-99FCC4E8B1FE}"/>
    <cellStyle name="Note 28 6" xfId="5501" xr:uid="{463E6A44-F2C6-48C9-A2A9-96C0041FFDE9}"/>
    <cellStyle name="Note 28 6 2" xfId="11972" xr:uid="{CD3E520A-A7E1-4E4E-9188-C29CC2D8501B}"/>
    <cellStyle name="Note 28 7" xfId="5339" xr:uid="{62053E88-BC25-44C0-8022-83612657D291}"/>
    <cellStyle name="Note 28 7 2" xfId="11810" xr:uid="{96696647-B0A2-4CBD-8A85-474CEADE1429}"/>
    <cellStyle name="Note 28 8" xfId="5739" xr:uid="{319DA01D-E4E0-4C46-8F89-8A87C318B58A}"/>
    <cellStyle name="Note 28 8 2" xfId="12210" xr:uid="{D91D1669-9D95-41D4-BBDE-B643C8CCB594}"/>
    <cellStyle name="Note 28 9" xfId="6049" xr:uid="{EAFCF8DA-C3A0-41F1-8FA8-9FBE112DA7D6}"/>
    <cellStyle name="Note 28 9 2" xfId="12520" xr:uid="{6002C56A-6910-49A2-BB75-6017F0768EFC}"/>
    <cellStyle name="Note 28_TRAFO" xfId="2193" xr:uid="{00000000-0005-0000-0000-000092080000}"/>
    <cellStyle name="Note 29" xfId="2194" xr:uid="{00000000-0005-0000-0000-000093080000}"/>
    <cellStyle name="Note 29 10" xfId="6388" xr:uid="{76DF7679-0CCC-4BED-9F29-341D6CFBE63B}"/>
    <cellStyle name="Note 29 10 2" xfId="12859" xr:uid="{F9BD0623-DEE9-499F-90F2-310B031DA754}"/>
    <cellStyle name="Note 29 11" xfId="6235" xr:uid="{5C38ECED-F29D-423F-A2F1-10B951B653CA}"/>
    <cellStyle name="Note 29 11 2" xfId="12706" xr:uid="{C5679898-2C9E-424C-8CE9-274486FF0157}"/>
    <cellStyle name="Note 29 12" xfId="6928" xr:uid="{CFF3C539-0DEF-4C99-9CCD-4A5DC3EA31E4}"/>
    <cellStyle name="Note 29 12 2" xfId="13399" xr:uid="{CE66959C-0EBD-4A4A-80CA-016708376109}"/>
    <cellStyle name="Note 29 13" xfId="6769" xr:uid="{3E4E569A-35E9-4802-9FC5-49EFC5410525}"/>
    <cellStyle name="Note 29 13 2" xfId="13240" xr:uid="{85441C19-4207-4E9C-886B-4AF74C6C15A9}"/>
    <cellStyle name="Note 29 14" xfId="7163" xr:uid="{D579DC6B-2C67-426D-AB26-4CAC0EC9DE13}"/>
    <cellStyle name="Note 29 14 2" xfId="13634" xr:uid="{A71AC239-7C3E-4C8E-9198-9C0CE6A38959}"/>
    <cellStyle name="Note 29 15" xfId="7467" xr:uid="{498F0B31-9D84-4CEA-9B80-A3699C2913B9}"/>
    <cellStyle name="Note 29 15 2" xfId="13938" xr:uid="{5A7D5B40-A5E0-4C5A-8EA3-58780B3D50F9}"/>
    <cellStyle name="Note 29 16" xfId="7853" xr:uid="{13C359C8-CF9E-4042-A9E3-8C853BC42522}"/>
    <cellStyle name="Note 29 16 2" xfId="14324" xr:uid="{6EB89B3F-8B49-4A4B-9DDE-45903D72DBD7}"/>
    <cellStyle name="Note 29 17" xfId="8032" xr:uid="{DD72C22A-A3C8-40DB-A43F-0C91B4F6EE49}"/>
    <cellStyle name="Note 29 17 2" xfId="14503" xr:uid="{25B9BCCD-620C-41FE-B5CD-6F35ABA6F285}"/>
    <cellStyle name="Note 29 18" xfId="8209" xr:uid="{FAC04660-554D-49F1-BBF2-B5E0159F2D97}"/>
    <cellStyle name="Note 29 18 2" xfId="14680" xr:uid="{7D561254-C4D2-4374-B1B6-7EFBC5C2FD4E}"/>
    <cellStyle name="Note 29 19" xfId="8371" xr:uid="{9E1C57BF-24F2-45CD-A31D-4A99575F4539}"/>
    <cellStyle name="Note 29 19 2" xfId="14842" xr:uid="{610DB7A2-E528-4022-BBF7-646AA2205412}"/>
    <cellStyle name="Note 29 2" xfId="2195" xr:uid="{00000000-0005-0000-0000-000094080000}"/>
    <cellStyle name="Note 29 2 10" xfId="6929" xr:uid="{B1BFA406-8A08-4E20-A92D-25DBA55C5883}"/>
    <cellStyle name="Note 29 2 10 2" xfId="13400" xr:uid="{90955C8A-9FD6-4BED-93BF-3EE67F30EF53}"/>
    <cellStyle name="Note 29 2 11" xfId="6770" xr:uid="{9A3E22EA-00D0-42EC-827B-F2347AD7199E}"/>
    <cellStyle name="Note 29 2 11 2" xfId="13241" xr:uid="{DCEED066-D46E-4EB6-8D1F-7ED9536E28D5}"/>
    <cellStyle name="Note 29 2 12" xfId="7164" xr:uid="{10ADDF5E-8C9E-4322-BC83-7C4AB0731135}"/>
    <cellStyle name="Note 29 2 12 2" xfId="13635" xr:uid="{38681EEB-0E85-4474-9186-3BDD69BE5CC8}"/>
    <cellStyle name="Note 29 2 13" xfId="7466" xr:uid="{8D1DA15C-5241-4114-B38C-C8072CA98CF5}"/>
    <cellStyle name="Note 29 2 13 2" xfId="13937" xr:uid="{8BCA2F40-E250-42CE-9509-9A25AD1AEB30}"/>
    <cellStyle name="Note 29 2 14" xfId="7854" xr:uid="{FC542FEA-2139-4B07-B8A6-6BBEF26500BD}"/>
    <cellStyle name="Note 29 2 14 2" xfId="14325" xr:uid="{8B45B8CA-F7BA-4D3C-94A5-D9F73BDF29A0}"/>
    <cellStyle name="Note 29 2 15" xfId="8033" xr:uid="{D4A696DE-A2FA-4437-BB5F-88C3A21665DD}"/>
    <cellStyle name="Note 29 2 15 2" xfId="14504" xr:uid="{7A04EE7C-B401-4248-A490-2771F22376C4}"/>
    <cellStyle name="Note 29 2 16" xfId="8210" xr:uid="{A4A384CE-0F5D-4B06-9AF4-BDA9CC224A5B}"/>
    <cellStyle name="Note 29 2 16 2" xfId="14681" xr:uid="{DACD7D5D-FCF1-49B7-B69D-703349B789C5}"/>
    <cellStyle name="Note 29 2 17" xfId="8372" xr:uid="{BCC11803-2B09-451E-8D6F-CA6D4CC39469}"/>
    <cellStyle name="Note 29 2 17 2" xfId="14843" xr:uid="{B557CF6A-721F-4236-826C-AB5CAF5B0609}"/>
    <cellStyle name="Note 29 2 18" xfId="9006" xr:uid="{A9ACBD24-5712-4B40-8A10-EAD894785C5F}"/>
    <cellStyle name="Note 29 2 19" xfId="9417" xr:uid="{CF6C20F7-5EA3-4DDD-BFE0-190B64BB8219}"/>
    <cellStyle name="Note 29 2 2" xfId="2196" xr:uid="{00000000-0005-0000-0000-000095080000}"/>
    <cellStyle name="Note 29 2 2 2" xfId="4857" xr:uid="{A98CEC48-3631-46EE-8910-A44BACAF2F74}"/>
    <cellStyle name="Note 29 2 2 2 2" xfId="11336" xr:uid="{851FCA39-F91F-432B-AE95-AB651B05C0F4}"/>
    <cellStyle name="Note 29 2 2 3" xfId="9418" xr:uid="{79DE9823-8D2A-407F-B8B1-50C58639B75E}"/>
    <cellStyle name="Note 29 2 2 4" xfId="10345" xr:uid="{DDA80AAD-6289-4EEB-86F8-4DB2983B71CB}"/>
    <cellStyle name="Note 29 2 20" xfId="8674" xr:uid="{16A229D2-91BC-43E8-999A-090AEB0B4637}"/>
    <cellStyle name="Note 29 2 21" xfId="9769" xr:uid="{D3C445B0-D768-48E4-82FE-FD73F35C7F36}"/>
    <cellStyle name="Note 29 2 22" xfId="9952" xr:uid="{07DD2C3F-D86C-4D63-A9B9-622CA4C642CC}"/>
    <cellStyle name="Note 29 2 23" xfId="9320" xr:uid="{88FBAD72-155E-4A66-AE17-03E4DB9CC84F}"/>
    <cellStyle name="Note 29 2 24" xfId="15095" xr:uid="{FFC5134E-A9C0-4739-AD5D-7E8533ACABF3}"/>
    <cellStyle name="Note 29 2 25" xfId="15411" xr:uid="{08578919-7CF3-4C23-9424-E4DE4F6E63DC}"/>
    <cellStyle name="Note 29 2 26" xfId="15654" xr:uid="{9E5596E3-EF72-4463-84B3-5AF19C8597BF}"/>
    <cellStyle name="Note 29 2 27" xfId="15815" xr:uid="{040BF950-BF98-4519-9162-04345D587BE1}"/>
    <cellStyle name="Note 29 2 3" xfId="4856" xr:uid="{F1FA331D-5047-4F22-84CD-A1CE43CFCD87}"/>
    <cellStyle name="Note 29 2 3 2" xfId="11335" xr:uid="{31BEB7B5-B871-4720-9E4D-F9ED5355BB4A}"/>
    <cellStyle name="Note 29 2 4" xfId="5504" xr:uid="{837E4C1B-7CCD-425C-AC20-D3128C464A05}"/>
    <cellStyle name="Note 29 2 4 2" xfId="11975" xr:uid="{F34DF88A-D4C7-47F6-9878-D053FEEAF45F}"/>
    <cellStyle name="Note 29 2 5" xfId="5342" xr:uid="{9C3E7C11-A96B-4716-8015-B551DAC20305}"/>
    <cellStyle name="Note 29 2 5 2" xfId="11813" xr:uid="{E6C3A7A3-66C2-4E75-BCBE-C71703F060B4}"/>
    <cellStyle name="Note 29 2 6" xfId="5742" xr:uid="{FD7D9FC2-EB4A-44EA-910F-D35556D59577}"/>
    <cellStyle name="Note 29 2 6 2" xfId="12213" xr:uid="{5F9E2159-8045-4F18-A009-633EB92B3063}"/>
    <cellStyle name="Note 29 2 7" xfId="6046" xr:uid="{8C493E3D-5099-49FD-813F-510EE91F0FD1}"/>
    <cellStyle name="Note 29 2 7 2" xfId="12517" xr:uid="{B40E083D-17A9-48AD-9747-1E6B93A64006}"/>
    <cellStyle name="Note 29 2 8" xfId="6389" xr:uid="{CE5837E8-9027-4CCF-B959-6626ED4072FD}"/>
    <cellStyle name="Note 29 2 8 2" xfId="12860" xr:uid="{5C75C321-A55D-46B0-A18E-71D19DF7B066}"/>
    <cellStyle name="Note 29 2 9" xfId="6472" xr:uid="{9C9922C0-8F19-472C-86F2-9E8372C47BF8}"/>
    <cellStyle name="Note 29 2 9 2" xfId="12943" xr:uid="{814124DC-2C9B-444B-96D3-B72985B65C07}"/>
    <cellStyle name="Note 29 20" xfId="9005" xr:uid="{D505DA94-B5FD-4335-BFF2-C668C7DAC36D}"/>
    <cellStyle name="Note 29 21" xfId="9416" xr:uid="{A19ED02B-1D1C-4596-9994-B23BA9855249}"/>
    <cellStyle name="Note 29 22" xfId="8675" xr:uid="{D2D3F03B-8FD1-42EE-BD82-827895EA8916}"/>
    <cellStyle name="Note 29 23" xfId="9768" xr:uid="{CED48A87-798F-4DB3-96C2-D76D9CF941D8}"/>
    <cellStyle name="Note 29 24" xfId="9951" xr:uid="{6222067B-C284-4C68-B492-1D52F158F1B7}"/>
    <cellStyle name="Note 29 25" xfId="9319" xr:uid="{D8CA5F60-C439-44E9-972E-1820BFD4C2F9}"/>
    <cellStyle name="Note 29 26" xfId="15094" xr:uid="{F7BFA3F3-E32E-43BB-B125-F2EB4E4765DE}"/>
    <cellStyle name="Note 29 27" xfId="3543" xr:uid="{D848651F-2E9E-4D68-9CD6-7D905BFF7B98}"/>
    <cellStyle name="Note 29 28" xfId="15412" xr:uid="{09E9C4D3-B506-4D02-84C1-83CBCEC37193}"/>
    <cellStyle name="Note 29 29" xfId="15653" xr:uid="{179CFD65-9213-4A58-9563-CBBEDE73F59C}"/>
    <cellStyle name="Note 29 3" xfId="2197" xr:uid="{00000000-0005-0000-0000-000096080000}"/>
    <cellStyle name="Note 29 3 2" xfId="4858" xr:uid="{C5949FC3-6FC8-4FBD-89D5-0557C748304C}"/>
    <cellStyle name="Note 29 3 2 2" xfId="11337" xr:uid="{566805C7-2B28-4B61-90FA-BA73F8A2401E}"/>
    <cellStyle name="Note 29 3 3" xfId="9419" xr:uid="{324D4F5C-E6CD-4C8F-B9D9-C3BDDB09CAF2}"/>
    <cellStyle name="Note 29 3 4" xfId="10346" xr:uid="{76927851-5BE9-4606-AF1E-8EFC972D31BC}"/>
    <cellStyle name="Note 29 3 5" xfId="3544" xr:uid="{775BF866-C237-4592-BB5C-84DB747252D4}"/>
    <cellStyle name="Note 29 30" xfId="15814" xr:uid="{E06EA2D0-8FE6-4AAD-8FFF-446A240BBB63}"/>
    <cellStyle name="Note 29 4" xfId="4308" xr:uid="{1CCD974F-B7EB-4EFC-8AAB-D355427331D5}"/>
    <cellStyle name="Note 29 4 2" xfId="10845" xr:uid="{888E6EAE-F335-4407-AA9F-5C56B750F94B}"/>
    <cellStyle name="Note 29 5" xfId="4855" xr:uid="{E89DDD1B-E630-4B26-81C8-2862AFCC2DCC}"/>
    <cellStyle name="Note 29 5 2" xfId="11334" xr:uid="{1F47515D-15A5-4D50-A901-FC848225BA39}"/>
    <cellStyle name="Note 29 6" xfId="5503" xr:uid="{04A2AD70-6D17-41D2-8D3B-BBE27FB48259}"/>
    <cellStyle name="Note 29 6 2" xfId="11974" xr:uid="{23A28E3F-CD59-4D0B-879C-A8E2DEDDAED4}"/>
    <cellStyle name="Note 29 7" xfId="5341" xr:uid="{CA244A41-EEA7-4940-B210-BCDA33639290}"/>
    <cellStyle name="Note 29 7 2" xfId="11812" xr:uid="{136781D9-446B-4D73-B749-2D0DF4AC7C2F}"/>
    <cellStyle name="Note 29 8" xfId="5741" xr:uid="{AE4DEFEA-BE65-440F-B188-8D8E99EB22BD}"/>
    <cellStyle name="Note 29 8 2" xfId="12212" xr:uid="{31EA5E8D-450E-4F33-A79D-6B48A09D6E68}"/>
    <cellStyle name="Note 29 9" xfId="6047" xr:uid="{650C4CE1-72EC-4487-9582-56FC3304AC2D}"/>
    <cellStyle name="Note 29 9 2" xfId="12518" xr:uid="{73AF2E2D-F783-4047-AFD9-E568591E3F60}"/>
    <cellStyle name="Note 29_TRAFO" xfId="2198" xr:uid="{00000000-0005-0000-0000-000097080000}"/>
    <cellStyle name="Note 3" xfId="2199" xr:uid="{00000000-0005-0000-0000-000098080000}"/>
    <cellStyle name="Note 3 10" xfId="6606" xr:uid="{23FE2FAE-EFE1-4C49-B0B5-2CD0F4F7006A}"/>
    <cellStyle name="Note 3 10 2" xfId="13077" xr:uid="{758CADA2-BF9A-4174-8859-A6982CB81C22}"/>
    <cellStyle name="Note 3 11" xfId="6930" xr:uid="{F90AFFFA-D56D-4240-AA24-3A5B1FD7F90F}"/>
    <cellStyle name="Note 3 11 2" xfId="13401" xr:uid="{E87135A8-6CE2-431A-BEF9-C1F25B65B611}"/>
    <cellStyle name="Note 3 12" xfId="7089" xr:uid="{13DA26EB-70AA-4F3F-84BE-E7376CBF6B80}"/>
    <cellStyle name="Note 3 12 2" xfId="13560" xr:uid="{D461C6FE-196F-4C7C-8FAD-2F87BFA451B3}"/>
    <cellStyle name="Note 3 13" xfId="7165" xr:uid="{1D7E5448-0422-4135-BF00-FB8304993A1A}"/>
    <cellStyle name="Note 3 13 2" xfId="13636" xr:uid="{D9EB8B7C-F4CC-4717-8807-802BEEE5A5F4}"/>
    <cellStyle name="Note 3 14" xfId="7465" xr:uid="{DC23E1B3-A7B3-4FCF-B105-FA908F987178}"/>
    <cellStyle name="Note 3 14 2" xfId="13936" xr:uid="{79FC74D4-CCBB-4A26-92A3-1B16DA0F54D8}"/>
    <cellStyle name="Note 3 15" xfId="7855" xr:uid="{4CD03ED2-2668-4978-B0E8-CAC11F89CD48}"/>
    <cellStyle name="Note 3 15 2" xfId="14326" xr:uid="{7C311731-D85D-4D42-95FD-2571D42D5059}"/>
    <cellStyle name="Note 3 16" xfId="8034" xr:uid="{8AA88640-4093-4C41-AD2A-CFD62F0251DD}"/>
    <cellStyle name="Note 3 16 2" xfId="14505" xr:uid="{F1AB0146-BFCB-4264-9AE2-0193B7CEB6BB}"/>
    <cellStyle name="Note 3 17" xfId="8211" xr:uid="{66FE3C95-543C-4499-AF7A-B9B3684EBB64}"/>
    <cellStyle name="Note 3 17 2" xfId="14682" xr:uid="{406C90E1-6686-4F9B-ADEB-9685034049AA}"/>
    <cellStyle name="Note 3 18" xfId="8373" xr:uid="{330FED4D-1C4F-4016-A7BA-2E54762757EF}"/>
    <cellStyle name="Note 3 18 2" xfId="14844" xr:uid="{1D3A1C61-D287-431A-9D1A-7B5D70627292}"/>
    <cellStyle name="Note 3 19" xfId="9007" xr:uid="{D9740783-335F-4A0E-B618-2164A6B37798}"/>
    <cellStyle name="Note 3 2" xfId="2200" xr:uid="{00000000-0005-0000-0000-000099080000}"/>
    <cellStyle name="Note 3 2 10" xfId="6931" xr:uid="{BDE4C6BD-DEE3-460D-81C6-CC0DD343F33A}"/>
    <cellStyle name="Note 3 2 10 2" xfId="13402" xr:uid="{BD507FBC-D6AB-474A-B529-4E87DA860C34}"/>
    <cellStyle name="Note 3 2 11" xfId="6771" xr:uid="{73D27DB4-1F52-4E6C-AB9F-5FCE41DF0839}"/>
    <cellStyle name="Note 3 2 11 2" xfId="13242" xr:uid="{19D3C7F4-20D4-4C61-940C-B061486F8E3E}"/>
    <cellStyle name="Note 3 2 12" xfId="7166" xr:uid="{115690E5-2085-4B29-87D8-CA89C251F7B6}"/>
    <cellStyle name="Note 3 2 12 2" xfId="13637" xr:uid="{EA4549FA-071A-4358-B215-3B4A0A3F73E5}"/>
    <cellStyle name="Note 3 2 13" xfId="7464" xr:uid="{1D2AF004-C94B-4DCB-BB6D-B81BC586C598}"/>
    <cellStyle name="Note 3 2 13 2" xfId="13935" xr:uid="{08FA4920-C1EF-4D03-9349-C5E9F46A14D9}"/>
    <cellStyle name="Note 3 2 14" xfId="7856" xr:uid="{34E85545-41E1-4075-B06A-EA097698445C}"/>
    <cellStyle name="Note 3 2 14 2" xfId="14327" xr:uid="{9A38A484-DB71-4B1F-ABE0-AFB352CBA910}"/>
    <cellStyle name="Note 3 2 15" xfId="8035" xr:uid="{E87F4B90-7313-4E8A-A890-9EA814225A8A}"/>
    <cellStyle name="Note 3 2 15 2" xfId="14506" xr:uid="{93BB614F-539A-49EE-A8F2-C3818CAFBB98}"/>
    <cellStyle name="Note 3 2 16" xfId="8212" xr:uid="{ABC176A6-3442-4EC0-9BEA-55728E20CFB2}"/>
    <cellStyle name="Note 3 2 16 2" xfId="14683" xr:uid="{14163862-F9ED-4619-87DE-7CD83EDE7FBC}"/>
    <cellStyle name="Note 3 2 17" xfId="8374" xr:uid="{5968809E-BAB8-4FE0-9F03-41CC085EE7EE}"/>
    <cellStyle name="Note 3 2 17 2" xfId="14845" xr:uid="{CC01BF58-CC4A-4568-AD8F-39E18A51D4D0}"/>
    <cellStyle name="Note 3 2 18" xfId="9008" xr:uid="{1E6CA731-E975-4D99-9320-685A5C778230}"/>
    <cellStyle name="Note 3 2 19" xfId="9421" xr:uid="{DB40A336-75EA-41B3-9DCD-395BDD7F19B6}"/>
    <cellStyle name="Note 3 2 2" xfId="2201" xr:uid="{00000000-0005-0000-0000-00009A080000}"/>
    <cellStyle name="Note 3 2 2 2" xfId="4861" xr:uid="{F47BADC3-325E-4300-A7AB-6CA57D5C6A39}"/>
    <cellStyle name="Note 3 2 2 2 2" xfId="11340" xr:uid="{30D90E98-3D1F-4C7B-B06D-975B84F85B30}"/>
    <cellStyle name="Note 3 2 2 3" xfId="9422" xr:uid="{001E17AD-C8DA-4A76-A7D2-FBAD8987EBE2}"/>
    <cellStyle name="Note 3 2 2 4" xfId="10347" xr:uid="{47C38BAF-FA04-4CCC-9226-C17C08AA16BD}"/>
    <cellStyle name="Note 3 2 20" xfId="8672" xr:uid="{F6E81FE5-84BE-4AF4-A141-44EAF17D5A4E}"/>
    <cellStyle name="Note 3 2 21" xfId="9771" xr:uid="{7669EFDD-9B5C-481E-A3B0-ECBFDE0DA0DC}"/>
    <cellStyle name="Note 3 2 22" xfId="9954" xr:uid="{042180DB-F5E2-462C-9762-98BB81A3CFFA}"/>
    <cellStyle name="Note 3 2 23" xfId="9322" xr:uid="{9A84034B-38DA-4D29-8351-B060F89F8087}"/>
    <cellStyle name="Note 3 2 24" xfId="15097" xr:uid="{765A8F65-DD6C-4D78-B21A-769A0EC0BFEA}"/>
    <cellStyle name="Note 3 2 25" xfId="15409" xr:uid="{E2DD7141-7717-410C-8F91-3E58BBFEC2F0}"/>
    <cellStyle name="Note 3 2 26" xfId="15656" xr:uid="{14679EC5-DC83-4AA4-8CCC-E0BEAED6FF2C}"/>
    <cellStyle name="Note 3 2 27" xfId="15817" xr:uid="{0AEB1BEB-F0BD-4CDF-95AE-649618A26393}"/>
    <cellStyle name="Note 3 2 3" xfId="4860" xr:uid="{50C4931A-5708-4238-8032-73CC505D47AB}"/>
    <cellStyle name="Note 3 2 3 2" xfId="11339" xr:uid="{E115CE5F-8B96-4C93-9034-834DF3303F51}"/>
    <cellStyle name="Note 3 2 4" xfId="5506" xr:uid="{9CBC44BE-507D-4531-9E2B-88E88213BD69}"/>
    <cellStyle name="Note 3 2 4 2" xfId="11977" xr:uid="{C120C012-6B57-438D-B9AF-EC109117A099}"/>
    <cellStyle name="Note 3 2 5" xfId="5343" xr:uid="{5C4AA7DD-30EF-468C-BFB3-F9DDBC0ECABF}"/>
    <cellStyle name="Note 3 2 5 2" xfId="11814" xr:uid="{866E0DC6-3771-40F4-9FE9-6E2C87486E02}"/>
    <cellStyle name="Note 3 2 6" xfId="5744" xr:uid="{7123E088-9326-4B1A-BB6A-DDA057DFADC6}"/>
    <cellStyle name="Note 3 2 6 2" xfId="12215" xr:uid="{85F00D07-1741-4B43-A5B9-7AB99AC63E87}"/>
    <cellStyle name="Note 3 2 7" xfId="6044" xr:uid="{F35627BC-DFE1-424D-90DC-A07EDA61BCF3}"/>
    <cellStyle name="Note 3 2 7 2" xfId="12515" xr:uid="{77E415DE-1B6A-4C5A-BB13-5B7855667443}"/>
    <cellStyle name="Note 3 2 8" xfId="6391" xr:uid="{0BDEFBB8-1F00-4046-9E3B-53B8C3A432F1}"/>
    <cellStyle name="Note 3 2 8 2" xfId="12862" xr:uid="{F0FC05B8-64F1-43F4-B6FE-2237F9C8CE86}"/>
    <cellStyle name="Note 3 2 9" xfId="6236" xr:uid="{5AB5E6CD-43BD-4A70-8DD2-585B5F76E316}"/>
    <cellStyle name="Note 3 2 9 2" xfId="12707" xr:uid="{7640DD82-B2DF-40C8-B760-B294363BDE8D}"/>
    <cellStyle name="Note 3 20" xfId="9420" xr:uid="{FF519E35-83D2-4146-A6D3-843A31024899}"/>
    <cellStyle name="Note 3 21" xfId="8673" xr:uid="{02C06160-8C37-4C9B-81B1-CFAF174F580A}"/>
    <cellStyle name="Note 3 22" xfId="9770" xr:uid="{21CD4B26-F9BF-44DF-BB98-C16D99EA4312}"/>
    <cellStyle name="Note 3 23" xfId="9953" xr:uid="{E7B3BA01-01FD-489D-80DB-D9370809A5BA}"/>
    <cellStyle name="Note 3 24" xfId="9321" xr:uid="{81533CB9-0673-4DA0-948B-A35EAAB387E6}"/>
    <cellStyle name="Note 3 25" xfId="15096" xr:uid="{27396456-04F5-495F-8028-553A4BE7DFCD}"/>
    <cellStyle name="Note 3 26" xfId="15410" xr:uid="{D23601C2-6C5C-4CA3-AD5F-6F8F1CD6B0A6}"/>
    <cellStyle name="Note 3 27" xfId="15655" xr:uid="{EE4D5D24-CF1B-484B-BFA5-2EB96073EC00}"/>
    <cellStyle name="Note 3 28" xfId="15816" xr:uid="{882B9314-D63F-4D54-A796-8E8374ED5CEF}"/>
    <cellStyle name="Note 3 3" xfId="2202" xr:uid="{00000000-0005-0000-0000-00009B080000}"/>
    <cellStyle name="Note 3 3 2" xfId="4862" xr:uid="{17025EFE-74C7-4154-B314-F9AC748F8F60}"/>
    <cellStyle name="Note 3 3 2 2" xfId="11341" xr:uid="{4B9B7CFF-9CE0-4B8C-AAAF-CC3A3DA3E3AE}"/>
    <cellStyle name="Note 3 3 3" xfId="9423" xr:uid="{D24B7B93-E330-4A2D-86D9-91C20501096A}"/>
    <cellStyle name="Note 3 3 4" xfId="10348" xr:uid="{77F37349-C519-406A-843C-6D34778E7421}"/>
    <cellStyle name="Note 3 4" xfId="4859" xr:uid="{1C5DB9BA-9FC8-45AB-AF77-2EFF7D89C8BE}"/>
    <cellStyle name="Note 3 4 2" xfId="11338" xr:uid="{DFF02FA6-3D39-4E92-B097-B77318E97872}"/>
    <cellStyle name="Note 3 5" xfId="5505" xr:uid="{8FFB9E29-C8C0-4C17-89E7-82228C487240}"/>
    <cellStyle name="Note 3 5 2" xfId="11976" xr:uid="{9BFB2923-C576-49AE-83C0-FC3EC86155FE}"/>
    <cellStyle name="Note 3 6" xfId="5665" xr:uid="{F49DCF72-BED2-46D3-8B55-E969546F285B}"/>
    <cellStyle name="Note 3 6 2" xfId="12136" xr:uid="{A0D5B554-20EE-474A-8ABA-D05A4D921591}"/>
    <cellStyle name="Note 3 7" xfId="5743" xr:uid="{5EC0B5BA-BB18-4BE3-B0E4-58813F3D97AA}"/>
    <cellStyle name="Note 3 7 2" xfId="12214" xr:uid="{BEDCECB3-A98E-4C00-B7FB-AA6AF188D76D}"/>
    <cellStyle name="Note 3 8" xfId="6045" xr:uid="{D40AEDE6-F12A-4888-A172-9E2C8516CF45}"/>
    <cellStyle name="Note 3 8 2" xfId="12516" xr:uid="{5582120C-6EB6-4C23-B3D0-AA619AC1AAEC}"/>
    <cellStyle name="Note 3 9" xfId="6390" xr:uid="{65500026-D9AD-45F3-B71D-970A6FBFDAA8}"/>
    <cellStyle name="Note 3 9 2" xfId="12861" xr:uid="{F28D4DD6-D747-43DE-9FED-AFAD0E45E4DC}"/>
    <cellStyle name="Note 3_TRAFO" xfId="2203" xr:uid="{00000000-0005-0000-0000-00009C080000}"/>
    <cellStyle name="Note 30" xfId="2204" xr:uid="{00000000-0005-0000-0000-00009D080000}"/>
    <cellStyle name="Note 30 10" xfId="6392" xr:uid="{A837D922-ECAF-47EC-8DE9-D8C76F0531F5}"/>
    <cellStyle name="Note 30 10 2" xfId="12863" xr:uid="{5FC56032-9268-49F5-AAB3-FE83482CA24A}"/>
    <cellStyle name="Note 30 11" xfId="6237" xr:uid="{AC629D49-3886-4B57-B1E9-C27A7F572FF8}"/>
    <cellStyle name="Note 30 11 2" xfId="12708" xr:uid="{43F62409-195A-4E53-9179-DC860314E052}"/>
    <cellStyle name="Note 30 12" xfId="6932" xr:uid="{E3BB579D-D440-4CA0-888E-BEB2402EB304}"/>
    <cellStyle name="Note 30 12 2" xfId="13403" xr:uid="{A1C29096-B13C-4925-BF68-3ABC3F06B8B1}"/>
    <cellStyle name="Note 30 13" xfId="6772" xr:uid="{F312AABA-F704-4A05-9765-6E5FE401AE94}"/>
    <cellStyle name="Note 30 13 2" xfId="13243" xr:uid="{66C0DEC2-7DAB-48A3-BE4D-01F2E819CFA8}"/>
    <cellStyle name="Note 30 14" xfId="7167" xr:uid="{3F7E864C-F1E4-4FBC-8DFA-F8B9B2D1F53C}"/>
    <cellStyle name="Note 30 14 2" xfId="13638" xr:uid="{054CBB7B-F3EC-40F0-900E-DBEA15A4DD08}"/>
    <cellStyle name="Note 30 15" xfId="7463" xr:uid="{B03155C6-2111-4A03-A4EA-42E3B8DE5152}"/>
    <cellStyle name="Note 30 15 2" xfId="13934" xr:uid="{6C802F2B-45B9-41AF-B8B5-DF956ABC11B4}"/>
    <cellStyle name="Note 30 16" xfId="7857" xr:uid="{6D96E563-A95E-4817-9AC2-FFFAF1B763D4}"/>
    <cellStyle name="Note 30 16 2" xfId="14328" xr:uid="{5F49C754-EB1B-4406-B27A-6A8A66AFBAA2}"/>
    <cellStyle name="Note 30 17" xfId="8036" xr:uid="{86636E1F-C860-4479-A7D5-962AF2C4E35E}"/>
    <cellStyle name="Note 30 17 2" xfId="14507" xr:uid="{888BC9F6-5E45-4933-9E1E-B838CE06B36B}"/>
    <cellStyle name="Note 30 18" xfId="8213" xr:uid="{E10B4AF3-20E7-4738-B960-57561195C799}"/>
    <cellStyle name="Note 30 18 2" xfId="14684" xr:uid="{0301832D-0A7E-4240-B694-B8E1D3F95C80}"/>
    <cellStyle name="Note 30 19" xfId="8375" xr:uid="{CDE65565-F2D2-4D5E-97E5-E0603A7D90C2}"/>
    <cellStyle name="Note 30 19 2" xfId="14846" xr:uid="{E8EF4FE7-E6AE-4BA4-A5C8-BE6E1F36EB20}"/>
    <cellStyle name="Note 30 2" xfId="2205" xr:uid="{00000000-0005-0000-0000-00009E080000}"/>
    <cellStyle name="Note 30 2 10" xfId="6933" xr:uid="{D4C8AFB6-2D52-42C3-9BAB-7FFD40D4B12E}"/>
    <cellStyle name="Note 30 2 10 2" xfId="13404" xr:uid="{B86C9951-BBEC-4D39-927D-8813121AD389}"/>
    <cellStyle name="Note 30 2 11" xfId="6773" xr:uid="{7D6B0953-DC88-4AB8-A3DC-9A156DAE88C8}"/>
    <cellStyle name="Note 30 2 11 2" xfId="13244" xr:uid="{0CDFE30D-EB77-4838-B4DC-632A1E3E7D59}"/>
    <cellStyle name="Note 30 2 12" xfId="7168" xr:uid="{30ACFC12-7DCC-4AC2-8287-27619E382E8E}"/>
    <cellStyle name="Note 30 2 12 2" xfId="13639" xr:uid="{0E4A79E9-479F-4471-A6FD-1FB8E489AD2A}"/>
    <cellStyle name="Note 30 2 13" xfId="7323" xr:uid="{C34DCDAF-BFE0-4ED9-AC22-2D0B15AB350C}"/>
    <cellStyle name="Note 30 2 13 2" xfId="13794" xr:uid="{05AD6631-EC6E-4664-BB6E-5134D29CE69B}"/>
    <cellStyle name="Note 30 2 14" xfId="7858" xr:uid="{90D0C40F-5B10-4E5A-ACA7-EECC032BCB8E}"/>
    <cellStyle name="Note 30 2 14 2" xfId="14329" xr:uid="{7D84D9DD-97E8-47A1-8624-350A806102EA}"/>
    <cellStyle name="Note 30 2 15" xfId="8037" xr:uid="{AB5A47BF-C33D-4B70-9691-F6F01B856A07}"/>
    <cellStyle name="Note 30 2 15 2" xfId="14508" xr:uid="{18AEA4E5-CC29-484B-B95E-0000FAF223B8}"/>
    <cellStyle name="Note 30 2 16" xfId="8214" xr:uid="{C868B6CC-8409-4DF3-91BB-79035836C56E}"/>
    <cellStyle name="Note 30 2 16 2" xfId="14685" xr:uid="{45095AD5-DF49-4F12-A8BE-D82D1591EE6B}"/>
    <cellStyle name="Note 30 2 17" xfId="8376" xr:uid="{09339D3E-5E8B-4BC2-87A7-929B6C4DDE97}"/>
    <cellStyle name="Note 30 2 17 2" xfId="14847" xr:uid="{7A01C3BE-1ECA-4A3C-A197-985527530AF4}"/>
    <cellStyle name="Note 30 2 18" xfId="9010" xr:uid="{C599B6CC-772E-4980-B210-774CD75C5277}"/>
    <cellStyle name="Note 30 2 19" xfId="9425" xr:uid="{F4651A97-DE4C-4E27-BBD4-52B012E2BA19}"/>
    <cellStyle name="Note 30 2 2" xfId="2206" xr:uid="{00000000-0005-0000-0000-00009F080000}"/>
    <cellStyle name="Note 30 2 2 2" xfId="4865" xr:uid="{36A2C6C0-DE3E-41B6-AA81-C9C7CACF4705}"/>
    <cellStyle name="Note 30 2 2 2 2" xfId="11344" xr:uid="{FB99867A-88CE-48CE-A7F5-9DE421CD2434}"/>
    <cellStyle name="Note 30 2 2 3" xfId="9426" xr:uid="{67276C91-DBA6-438E-8BE0-8E7808689657}"/>
    <cellStyle name="Note 30 2 2 4" xfId="10349" xr:uid="{F52FF55F-9030-4D63-B954-ED3F0A5325B2}"/>
    <cellStyle name="Note 30 2 20" xfId="8670" xr:uid="{4F63DC4E-C7B3-4E4C-91C2-12ADC09E18FC}"/>
    <cellStyle name="Note 30 2 21" xfId="9773" xr:uid="{4E3C4567-9426-431C-B912-2987B8B9FC6F}"/>
    <cellStyle name="Note 30 2 22" xfId="9956" xr:uid="{7E6C2B63-10C1-401D-8361-F8FDE0E26762}"/>
    <cellStyle name="Note 30 2 23" xfId="9324" xr:uid="{C39EB28B-6ABA-4AA0-8207-6A55E9D628AD}"/>
    <cellStyle name="Note 30 2 24" xfId="15099" xr:uid="{19D08F2A-249F-4E79-82C1-9E903C6E38E6}"/>
    <cellStyle name="Note 30 2 25" xfId="15407" xr:uid="{71C211B3-F72D-40BC-A2D4-C0E23420A2C6}"/>
    <cellStyle name="Note 30 2 26" xfId="15658" xr:uid="{881DD7CB-4BBA-4875-865B-0EA053B56ECC}"/>
    <cellStyle name="Note 30 2 27" xfId="15819" xr:uid="{F1A81CC7-29D7-4AA2-9956-1D1FE787A57C}"/>
    <cellStyle name="Note 30 2 3" xfId="4864" xr:uid="{12EB9DBC-462A-4DFF-B3EC-E4F2FC078DD5}"/>
    <cellStyle name="Note 30 2 3 2" xfId="11343" xr:uid="{6FBC36D8-BDC8-4646-B99C-3ECB5E68D342}"/>
    <cellStyle name="Note 30 2 4" xfId="5508" xr:uid="{2FFC4553-825E-47F5-97A2-F1CD3C8E45EF}"/>
    <cellStyle name="Note 30 2 4 2" xfId="11979" xr:uid="{E441EF21-3314-4B66-B720-A6D17509CCE9}"/>
    <cellStyle name="Note 30 2 5" xfId="5345" xr:uid="{B64E8A8B-3EA9-4572-B91B-22D9F800D35E}"/>
    <cellStyle name="Note 30 2 5 2" xfId="11816" xr:uid="{5C1F99FF-5D27-44EE-AB22-17313AA12D67}"/>
    <cellStyle name="Note 30 2 6" xfId="5746" xr:uid="{F967CC90-0679-4D2E-867D-41C85E8496A0}"/>
    <cellStyle name="Note 30 2 6 2" xfId="12217" xr:uid="{88104057-8A6F-4DD3-BC59-4B1587AF4567}"/>
    <cellStyle name="Note 30 2 7" xfId="6042" xr:uid="{8379F02D-40F7-439A-810C-24B531BFA63B}"/>
    <cellStyle name="Note 30 2 7 2" xfId="12513" xr:uid="{B56A5C5D-4347-4E1D-9DE3-F084A8B5F541}"/>
    <cellStyle name="Note 30 2 8" xfId="6393" xr:uid="{592FBAEC-8BF9-4343-AEC0-2350C11986E0}"/>
    <cellStyle name="Note 30 2 8 2" xfId="12864" xr:uid="{E359FDB3-BD89-41EE-8C3F-8306C87A1EE8}"/>
    <cellStyle name="Note 30 2 9" xfId="6238" xr:uid="{DC706242-A2D1-4CAF-A840-F8A0C21275D1}"/>
    <cellStyle name="Note 30 2 9 2" xfId="12709" xr:uid="{5F6385BD-4286-4AFE-BB7A-91B051D78E70}"/>
    <cellStyle name="Note 30 20" xfId="9009" xr:uid="{639973D2-B9EC-4B47-A61D-B70CA27EAC14}"/>
    <cellStyle name="Note 30 21" xfId="9424" xr:uid="{9337A956-E3C8-460C-8B57-7D0B102D93BA}"/>
    <cellStyle name="Note 30 22" xfId="8671" xr:uid="{60EEAA25-3E8E-43C1-A9E0-1402EC6B50CC}"/>
    <cellStyle name="Note 30 23" xfId="9772" xr:uid="{9DDF9335-8DC9-4183-83EA-FBB227DE85B2}"/>
    <cellStyle name="Note 30 24" xfId="9955" xr:uid="{F80F67FF-A1E4-4691-9346-5BFA14CD7407}"/>
    <cellStyle name="Note 30 25" xfId="9939" xr:uid="{D1FCF2E3-4751-48D9-A94E-4D4460577624}"/>
    <cellStyle name="Note 30 26" xfId="15098" xr:uid="{3CF4C099-E4A6-4D4E-8703-24669BB64CF3}"/>
    <cellStyle name="Note 30 27" xfId="3545" xr:uid="{1AC2C053-4766-4742-BE8F-B1C0F9505AAC}"/>
    <cellStyle name="Note 30 28" xfId="15408" xr:uid="{559B4A34-BAAD-4B86-90F7-B92C95EDB51B}"/>
    <cellStyle name="Note 30 29" xfId="15657" xr:uid="{F31C0A66-A7AD-43FC-B6EA-00E4A217B2B1}"/>
    <cellStyle name="Note 30 3" xfId="2207" xr:uid="{00000000-0005-0000-0000-0000A0080000}"/>
    <cellStyle name="Note 30 3 2" xfId="4866" xr:uid="{DB55D7DB-0B9B-4270-8B8E-842B1EDB9027}"/>
    <cellStyle name="Note 30 3 2 2" xfId="11345" xr:uid="{38F8D09D-BA86-4636-B807-A80B6223D8FF}"/>
    <cellStyle name="Note 30 3 3" xfId="9427" xr:uid="{9BBC8305-626C-41B0-A943-BADD387E72CD}"/>
    <cellStyle name="Note 30 3 4" xfId="10350" xr:uid="{6512009B-2F23-4DDC-A121-34DADD1DCD94}"/>
    <cellStyle name="Note 30 3 5" xfId="3546" xr:uid="{53E6A577-6BD9-4D13-8828-C3629921C539}"/>
    <cellStyle name="Note 30 30" xfId="15818" xr:uid="{03326DB2-CE6F-4D54-8007-CEE4EB7FA310}"/>
    <cellStyle name="Note 30 4" xfId="4309" xr:uid="{CF99AB5C-E359-4C85-9B7D-F23E241F1D1B}"/>
    <cellStyle name="Note 30 4 2" xfId="10846" xr:uid="{632A575D-EE34-4FFA-9C66-34F13F8FA719}"/>
    <cellStyle name="Note 30 5" xfId="4863" xr:uid="{79B953F4-105F-43B1-9DC3-2655806C4AF7}"/>
    <cellStyle name="Note 30 5 2" xfId="11342" xr:uid="{4E2667A8-568D-4E32-A585-C8E60F5CA24D}"/>
    <cellStyle name="Note 30 6" xfId="5507" xr:uid="{801EBE2A-A9EB-4A57-B7B2-0843D7FE0883}"/>
    <cellStyle name="Note 30 6 2" xfId="11978" xr:uid="{ECB85E15-B2E7-44B2-947E-10B738BFA40B}"/>
    <cellStyle name="Note 30 7" xfId="5344" xr:uid="{FFCCF2EC-BE0F-43F2-90CC-C661ECC3211C}"/>
    <cellStyle name="Note 30 7 2" xfId="11815" xr:uid="{861B86AD-E0C3-4B7A-BCC6-E9F9734BE58A}"/>
    <cellStyle name="Note 30 8" xfId="5745" xr:uid="{892EA2E3-93CC-446B-BD70-0AF9568E1A50}"/>
    <cellStyle name="Note 30 8 2" xfId="12216" xr:uid="{6CF499A4-D267-4BFB-A0A6-70DFA841F7CD}"/>
    <cellStyle name="Note 30 9" xfId="6043" xr:uid="{FAF90122-4306-4E99-A5DD-E28306E9B6B6}"/>
    <cellStyle name="Note 30 9 2" xfId="12514" xr:uid="{5840B7E9-F1E5-448C-A7EF-2904AC83BCFF}"/>
    <cellStyle name="Note 30_TRAFO" xfId="2208" xr:uid="{00000000-0005-0000-0000-0000A1080000}"/>
    <cellStyle name="Note 31" xfId="2209" xr:uid="{00000000-0005-0000-0000-0000A2080000}"/>
    <cellStyle name="Note 31 10" xfId="6394" xr:uid="{3098AB38-52FF-48E0-BFE9-CD622887E220}"/>
    <cellStyle name="Note 31 10 2" xfId="12865" xr:uid="{33283D5C-298D-4473-A707-D5D62736E7D2}"/>
    <cellStyle name="Note 31 11" xfId="6450" xr:uid="{FC39D061-E694-48BD-B69C-32497A208D63}"/>
    <cellStyle name="Note 31 11 2" xfId="12921" xr:uid="{9857146E-C416-4C27-B2DA-C17887438A9F}"/>
    <cellStyle name="Note 31 12" xfId="6934" xr:uid="{9F876476-0594-42EE-A7C1-7911CE1510C5}"/>
    <cellStyle name="Note 31 12 2" xfId="13405" xr:uid="{21F8D4B6-1F10-4DB2-A636-ED343832B335}"/>
    <cellStyle name="Note 31 13" xfId="6774" xr:uid="{34E46955-B17A-45C0-A4BA-4D2A1375CF43}"/>
    <cellStyle name="Note 31 13 2" xfId="13245" xr:uid="{514D5CED-0795-4F23-A9E3-8E3E4EE73BC9}"/>
    <cellStyle name="Note 31 14" xfId="7169" xr:uid="{DA450DD1-6B5A-48B5-A880-6A0F8E653AFE}"/>
    <cellStyle name="Note 31 14 2" xfId="13640" xr:uid="{826C34F5-EE1D-42FA-8C53-790B982E1E5D}"/>
    <cellStyle name="Note 31 15" xfId="7462" xr:uid="{F72DF471-7B31-406C-9FEB-53CEA5FB8845}"/>
    <cellStyle name="Note 31 15 2" xfId="13933" xr:uid="{0FD99F31-D134-4310-86D5-9C5ED8A53FC6}"/>
    <cellStyle name="Note 31 16" xfId="7859" xr:uid="{E90F85AD-FA48-434B-A664-B719F05E31D5}"/>
    <cellStyle name="Note 31 16 2" xfId="14330" xr:uid="{394B5F91-FBAC-4D2F-A7A3-7B6C4EB0D627}"/>
    <cellStyle name="Note 31 17" xfId="8038" xr:uid="{2205B5B8-ADAC-409B-8890-738686C56C5C}"/>
    <cellStyle name="Note 31 17 2" xfId="14509" xr:uid="{986B3F6B-628F-4F4A-9A89-203E4238B14F}"/>
    <cellStyle name="Note 31 18" xfId="8215" xr:uid="{D8639A51-5E61-47EF-8383-F4A1365F59E9}"/>
    <cellStyle name="Note 31 18 2" xfId="14686" xr:uid="{9B4C1DFC-01F8-4A86-BB81-29B0F6488A48}"/>
    <cellStyle name="Note 31 19" xfId="8377" xr:uid="{A9D588FD-2F67-4AB9-BDCE-50132CB38318}"/>
    <cellStyle name="Note 31 19 2" xfId="14848" xr:uid="{5B307BED-2E29-4624-8DEB-263A08A57FC9}"/>
    <cellStyle name="Note 31 2" xfId="2210" xr:uid="{00000000-0005-0000-0000-0000A3080000}"/>
    <cellStyle name="Note 31 2 10" xfId="6935" xr:uid="{73B9FEEA-DD25-45C9-96B8-E548C9C9D327}"/>
    <cellStyle name="Note 31 2 10 2" xfId="13406" xr:uid="{FF764226-F291-4836-ABF6-373F3E6114CE}"/>
    <cellStyle name="Note 31 2 11" xfId="6775" xr:uid="{CE26C9B5-B7A5-469A-AF50-8DE57522A141}"/>
    <cellStyle name="Note 31 2 11 2" xfId="13246" xr:uid="{FC6109E2-5952-4341-8E7E-4CEC281AF9F2}"/>
    <cellStyle name="Note 31 2 12" xfId="7170" xr:uid="{858FCCF9-F9CE-498A-84FB-F9D61C50FFCA}"/>
    <cellStyle name="Note 31 2 12 2" xfId="13641" xr:uid="{8F495A50-B292-46B1-BFB4-E42D70A06E04}"/>
    <cellStyle name="Note 31 2 13" xfId="7461" xr:uid="{3A4B21C2-A328-4350-A9D3-CB40DF4043D8}"/>
    <cellStyle name="Note 31 2 13 2" xfId="13932" xr:uid="{839E18B6-9333-4E06-89D8-F0E23DFD2D93}"/>
    <cellStyle name="Note 31 2 14" xfId="7860" xr:uid="{ACE6D33B-A718-41A8-9BE2-1B98C9ABA55B}"/>
    <cellStyle name="Note 31 2 14 2" xfId="14331" xr:uid="{EE03ACE2-3311-405A-A73F-FAA95FB7FD48}"/>
    <cellStyle name="Note 31 2 15" xfId="8039" xr:uid="{5497A8A5-21E0-4027-8ACA-AE00924E30D3}"/>
    <cellStyle name="Note 31 2 15 2" xfId="14510" xr:uid="{6AC6A718-5140-4447-A477-5D88CD4BA03D}"/>
    <cellStyle name="Note 31 2 16" xfId="8216" xr:uid="{DB640D2E-33EA-42B4-AF23-9B17EDDB2D3F}"/>
    <cellStyle name="Note 31 2 16 2" xfId="14687" xr:uid="{04F4935D-429E-456B-84A7-3CE060C59CFF}"/>
    <cellStyle name="Note 31 2 17" xfId="8378" xr:uid="{4F1CC71D-C038-44C8-8A82-B815E4F46D35}"/>
    <cellStyle name="Note 31 2 17 2" xfId="14849" xr:uid="{A83DA101-D733-4B93-BD7D-B662DB4A6832}"/>
    <cellStyle name="Note 31 2 18" xfId="9012" xr:uid="{77469D3B-99C8-445C-B898-A8EC031DBAE7}"/>
    <cellStyle name="Note 31 2 19" xfId="9429" xr:uid="{EE1CBD5A-F0DB-4366-A34B-A484513306D3}"/>
    <cellStyle name="Note 31 2 2" xfId="2211" xr:uid="{00000000-0005-0000-0000-0000A4080000}"/>
    <cellStyle name="Note 31 2 2 2" xfId="4869" xr:uid="{597E1041-175D-4316-AE11-7D726A0128B1}"/>
    <cellStyle name="Note 31 2 2 2 2" xfId="11348" xr:uid="{BC0C3848-5728-4160-B408-4CF7E92F8DA0}"/>
    <cellStyle name="Note 31 2 2 3" xfId="9430" xr:uid="{B96B73B7-0C11-4865-B8A3-DCBDB7B1DB41}"/>
    <cellStyle name="Note 31 2 2 4" xfId="10351" xr:uid="{07A3C88B-051F-449A-9785-29A9ABF9DF07}"/>
    <cellStyle name="Note 31 2 20" xfId="8668" xr:uid="{06E3C7D4-2769-4433-8365-978008319DA1}"/>
    <cellStyle name="Note 31 2 21" xfId="9775" xr:uid="{126D533E-7C40-4099-8CD8-463A8DD58A96}"/>
    <cellStyle name="Note 31 2 22" xfId="9958" xr:uid="{8D0AAA39-D9FA-4609-8B94-910D7C5ED770}"/>
    <cellStyle name="Note 31 2 23" xfId="9325" xr:uid="{A8D97501-C196-4336-B0E1-EAC6CCDE3D5A}"/>
    <cellStyle name="Note 31 2 24" xfId="15101" xr:uid="{FCDC1335-D856-4BFB-B2C3-DC5B60EC03BA}"/>
    <cellStyle name="Note 31 2 25" xfId="15406" xr:uid="{B3A62CEE-2E36-4E4C-8449-0298428F7DFD}"/>
    <cellStyle name="Note 31 2 26" xfId="15660" xr:uid="{F1E4767B-7B42-4F01-A660-09954D1D574B}"/>
    <cellStyle name="Note 31 2 27" xfId="15821" xr:uid="{CEED190B-8313-474B-ABF9-2221C73D5FE5}"/>
    <cellStyle name="Note 31 2 3" xfId="4868" xr:uid="{B5FBE52F-DAE9-48AF-9E22-10347AD68402}"/>
    <cellStyle name="Note 31 2 3 2" xfId="11347" xr:uid="{BA0A8D46-220A-478D-9DC1-85A7C1337C9B}"/>
    <cellStyle name="Note 31 2 4" xfId="5510" xr:uid="{0F78E2E5-E3EA-45FB-97BC-AD0FF7DFBCB0}"/>
    <cellStyle name="Note 31 2 4 2" xfId="11981" xr:uid="{349F79E5-1984-402A-91E5-FA0E9C2F2E58}"/>
    <cellStyle name="Note 31 2 5" xfId="5347" xr:uid="{37A8FCEC-1318-4D04-950A-21F2C0EABAB7}"/>
    <cellStyle name="Note 31 2 5 2" xfId="11818" xr:uid="{795FABD1-8B77-4984-8F3B-26299F0D4A89}"/>
    <cellStyle name="Note 31 2 6" xfId="5748" xr:uid="{A7DF681E-D1AA-45F3-82C3-2948EB3BF01F}"/>
    <cellStyle name="Note 31 2 6 2" xfId="12219" xr:uid="{64F09FFE-70DD-4607-9677-28EFE103C092}"/>
    <cellStyle name="Note 31 2 7" xfId="6040" xr:uid="{19A9A043-7F67-4A7C-8A75-BC807BCC5228}"/>
    <cellStyle name="Note 31 2 7 2" xfId="12511" xr:uid="{53EA3C48-9338-43C5-9B57-171CD4B73DE4}"/>
    <cellStyle name="Note 31 2 8" xfId="6395" xr:uid="{7C6D8785-4E0A-47F2-8A63-8B1AE82B85A3}"/>
    <cellStyle name="Note 31 2 8 2" xfId="12866" xr:uid="{4CBC6D53-BD13-4368-9BC7-321A70DCAB30}"/>
    <cellStyle name="Note 31 2 9" xfId="6239" xr:uid="{2A4970C0-2C41-4146-A4EE-76D4A2516494}"/>
    <cellStyle name="Note 31 2 9 2" xfId="12710" xr:uid="{918C233B-7C30-429A-B780-672D4B1ECDAA}"/>
    <cellStyle name="Note 31 20" xfId="9011" xr:uid="{AAECE6F9-0E35-47EE-AE49-6E689194100E}"/>
    <cellStyle name="Note 31 21" xfId="9428" xr:uid="{E0BEA18D-37F4-4E3B-865A-4DAA6540DC1D}"/>
    <cellStyle name="Note 31 22" xfId="8669" xr:uid="{377AB390-559C-4647-998F-F6AE39DB406B}"/>
    <cellStyle name="Note 31 23" xfId="9774" xr:uid="{0A190C51-F0AA-4564-8BC5-0110244B5FCC}"/>
    <cellStyle name="Note 31 24" xfId="9957" xr:uid="{CF1CB783-65E9-44B2-A057-588E1C2BAB4F}"/>
    <cellStyle name="Note 31 25" xfId="9752" xr:uid="{58A58545-3EF9-45B6-9F9E-653626B09C6A}"/>
    <cellStyle name="Note 31 26" xfId="15100" xr:uid="{46FD124A-8627-4098-AD4E-D9933472F301}"/>
    <cellStyle name="Note 31 27" xfId="3547" xr:uid="{F89986F3-DCEA-4FC3-85EB-84B3A29032E0}"/>
    <cellStyle name="Note 31 28" xfId="15264" xr:uid="{2848007B-867F-4691-8F2A-2A626310865F}"/>
    <cellStyle name="Note 31 29" xfId="15659" xr:uid="{58F46368-6851-43B0-A024-2E55713B18BF}"/>
    <cellStyle name="Note 31 3" xfId="2212" xr:uid="{00000000-0005-0000-0000-0000A5080000}"/>
    <cellStyle name="Note 31 3 2" xfId="4870" xr:uid="{018CD268-6C51-48D4-9E04-EB36F015D668}"/>
    <cellStyle name="Note 31 3 2 2" xfId="11349" xr:uid="{406EF50A-A29D-447F-82EB-B4ECCAEB7E37}"/>
    <cellStyle name="Note 31 3 3" xfId="9431" xr:uid="{B2EEB170-E081-4142-8C18-B1C456491B21}"/>
    <cellStyle name="Note 31 3 4" xfId="10352" xr:uid="{B54ADB4F-D37E-4121-845C-12F2FC2F51C6}"/>
    <cellStyle name="Note 31 3 5" xfId="3548" xr:uid="{4A6BE378-1A83-43F9-AA3C-6F2127950994}"/>
    <cellStyle name="Note 31 30" xfId="15820" xr:uid="{26172A74-0178-4CCF-AC42-E70CA110AA9D}"/>
    <cellStyle name="Note 31 4" xfId="4310" xr:uid="{7ABCD57C-6F35-4AE3-89E7-081A87D52FD5}"/>
    <cellStyle name="Note 31 4 2" xfId="10847" xr:uid="{E8B64F46-0513-4971-AB08-B9349D2B64C0}"/>
    <cellStyle name="Note 31 5" xfId="4867" xr:uid="{325469EF-0F9E-4636-87F8-7C22553061BB}"/>
    <cellStyle name="Note 31 5 2" xfId="11346" xr:uid="{FADFE2E8-66BD-4A5E-BDC5-2833FE3A125B}"/>
    <cellStyle name="Note 31 6" xfId="5509" xr:uid="{05C7942E-AB5C-4120-A111-7278CC0C5027}"/>
    <cellStyle name="Note 31 6 2" xfId="11980" xr:uid="{3C20B28D-3DCB-4320-A074-B5B7C0E997A0}"/>
    <cellStyle name="Note 31 7" xfId="5346" xr:uid="{8CFEC76B-82A7-42EF-9AD0-E9EBAD860F34}"/>
    <cellStyle name="Note 31 7 2" xfId="11817" xr:uid="{65834BEA-1F90-4F25-AD9A-A07BBF1A1287}"/>
    <cellStyle name="Note 31 8" xfId="5747" xr:uid="{619771C0-1FDB-455D-A865-2F3CB5186C46}"/>
    <cellStyle name="Note 31 8 2" xfId="12218" xr:uid="{E04DCE7A-66FD-4D5B-A1D5-EFF28B6D16DD}"/>
    <cellStyle name="Note 31 9" xfId="6041" xr:uid="{E734B1B1-98AF-49F6-AE49-8FE925C9BAD5}"/>
    <cellStyle name="Note 31 9 2" xfId="12512" xr:uid="{E2276C3A-5C82-483F-A380-1E0DB38E3EFD}"/>
    <cellStyle name="Note 31_TRAFO" xfId="2213" xr:uid="{00000000-0005-0000-0000-0000A6080000}"/>
    <cellStyle name="Note 32" xfId="2214" xr:uid="{00000000-0005-0000-0000-0000A7080000}"/>
    <cellStyle name="Note 32 10" xfId="6396" xr:uid="{4F8663CB-6225-497D-B454-A886C40364E8}"/>
    <cellStyle name="Note 32 10 2" xfId="12867" xr:uid="{729890C5-D670-4DB6-84F1-1AE36CF85CF0}"/>
    <cellStyle name="Note 32 11" xfId="6240" xr:uid="{5B49708A-A9C7-446C-BD6D-939155736608}"/>
    <cellStyle name="Note 32 11 2" xfId="12711" xr:uid="{CD33D9E9-3640-4649-88E8-FFFAAE67D51F}"/>
    <cellStyle name="Note 32 12" xfId="6936" xr:uid="{0C42940E-0B84-407C-915F-EB4DBCB7503C}"/>
    <cellStyle name="Note 32 12 2" xfId="13407" xr:uid="{665D10AB-2E64-4DCF-B20E-7A43A323CFF4}"/>
    <cellStyle name="Note 32 13" xfId="6776" xr:uid="{FD0C5C0D-E01A-4DC2-82E9-EB781049FF47}"/>
    <cellStyle name="Note 32 13 2" xfId="13247" xr:uid="{CED23CC5-A51F-46E1-94C4-2FF4FF069D25}"/>
    <cellStyle name="Note 32 14" xfId="7171" xr:uid="{EF276F65-CF5C-4927-A7B4-427C0354138E}"/>
    <cellStyle name="Note 32 14 2" xfId="13642" xr:uid="{2FDD55DF-6921-4E9C-8B7F-C55E4BDA6240}"/>
    <cellStyle name="Note 32 15" xfId="7460" xr:uid="{31523A01-14E8-48FE-AD4C-9C0BDD59278A}"/>
    <cellStyle name="Note 32 15 2" xfId="13931" xr:uid="{F762A822-46FA-4F76-9AEE-89945B316F4E}"/>
    <cellStyle name="Note 32 16" xfId="7861" xr:uid="{634CB602-93E8-4C53-A296-4AB9B39D6AAE}"/>
    <cellStyle name="Note 32 16 2" xfId="14332" xr:uid="{F7233ED0-A034-4570-83A7-457544916778}"/>
    <cellStyle name="Note 32 17" xfId="8040" xr:uid="{786A9926-4985-41E2-986A-C1B84F1FF31B}"/>
    <cellStyle name="Note 32 17 2" xfId="14511" xr:uid="{BC14D701-D881-4E7D-9101-250E8F426EFE}"/>
    <cellStyle name="Note 32 18" xfId="8217" xr:uid="{50149DA5-BDA7-43BB-B768-A2EC5046EBFD}"/>
    <cellStyle name="Note 32 18 2" xfId="14688" xr:uid="{6149A56D-8A39-4A75-ADD9-9ADCC7067142}"/>
    <cellStyle name="Note 32 19" xfId="8379" xr:uid="{E250B0A3-A511-4F50-ACBD-DFF05431F170}"/>
    <cellStyle name="Note 32 19 2" xfId="14850" xr:uid="{26222670-3A08-4393-BF62-92532312DCDF}"/>
    <cellStyle name="Note 32 2" xfId="2215" xr:uid="{00000000-0005-0000-0000-0000A8080000}"/>
    <cellStyle name="Note 32 2 10" xfId="6937" xr:uid="{E4C9F3CA-3A5C-4560-BB9A-0E0D45377E46}"/>
    <cellStyle name="Note 32 2 10 2" xfId="13408" xr:uid="{B6D039F5-70E3-4CCC-B5FC-1A63091E1FC0}"/>
    <cellStyle name="Note 32 2 11" xfId="6777" xr:uid="{C1AE69B3-6334-4345-9B2A-A5EE8D409AF6}"/>
    <cellStyle name="Note 32 2 11 2" xfId="13248" xr:uid="{5C7B064D-F48A-43FA-989B-6A6B77933B7D}"/>
    <cellStyle name="Note 32 2 12" xfId="7172" xr:uid="{61447263-CC39-4318-953F-7ED7799C6E8E}"/>
    <cellStyle name="Note 32 2 12 2" xfId="13643" xr:uid="{A5CAA70C-0933-4BCE-9A0A-22084B3AAF36}"/>
    <cellStyle name="Note 32 2 13" xfId="7459" xr:uid="{CCEB473B-F825-4908-B2C1-D9DC380FE298}"/>
    <cellStyle name="Note 32 2 13 2" xfId="13930" xr:uid="{F447E68F-EE6C-4E99-A849-A354F866F700}"/>
    <cellStyle name="Note 32 2 14" xfId="7862" xr:uid="{36ADF05B-64A1-4B03-8D9C-9266942045BA}"/>
    <cellStyle name="Note 32 2 14 2" xfId="14333" xr:uid="{67E9C93C-6376-4564-9F8B-0225A50CAC1E}"/>
    <cellStyle name="Note 32 2 15" xfId="8041" xr:uid="{9F9AE817-155C-4B01-8D6B-F888FA431D2A}"/>
    <cellStyle name="Note 32 2 15 2" xfId="14512" xr:uid="{05956705-9E89-42EC-A578-58B6749A1A07}"/>
    <cellStyle name="Note 32 2 16" xfId="8218" xr:uid="{ABC8E83E-1BB8-43B0-9796-CCC385008C74}"/>
    <cellStyle name="Note 32 2 16 2" xfId="14689" xr:uid="{AE012C40-1B95-4F8E-8B3F-45693055C3C4}"/>
    <cellStyle name="Note 32 2 17" xfId="8380" xr:uid="{3E5B3B25-7CC0-4309-AC63-E9E134B87C72}"/>
    <cellStyle name="Note 32 2 17 2" xfId="14851" xr:uid="{703840A8-C7D9-4D05-B9DE-8DD733BE6182}"/>
    <cellStyle name="Note 32 2 18" xfId="9014" xr:uid="{89AB35D3-3AE4-4A74-85C5-BC1479AA4955}"/>
    <cellStyle name="Note 32 2 19" xfId="9433" xr:uid="{51E3A998-B1A3-4AC8-8D45-B9BB1B64E392}"/>
    <cellStyle name="Note 32 2 2" xfId="2216" xr:uid="{00000000-0005-0000-0000-0000A9080000}"/>
    <cellStyle name="Note 32 2 2 2" xfId="4873" xr:uid="{74C7520C-8F37-4484-A354-AEBC3FCB2DCA}"/>
    <cellStyle name="Note 32 2 2 2 2" xfId="11352" xr:uid="{D051F735-7956-4714-A913-C3353344DEFA}"/>
    <cellStyle name="Note 32 2 2 3" xfId="9434" xr:uid="{6F4C1AC2-CC0E-4401-A727-FFE06C58A254}"/>
    <cellStyle name="Note 32 2 2 4" xfId="10353" xr:uid="{7D22693F-0313-43FA-B8CE-52D4D3B40CAC}"/>
    <cellStyle name="Note 32 2 20" xfId="8666" xr:uid="{4427F98B-FC38-4CEE-BFC3-A92253B7EA4E}"/>
    <cellStyle name="Note 32 2 21" xfId="9777" xr:uid="{9DA5BB21-0BAE-4C51-A57C-D488AB9EF51F}"/>
    <cellStyle name="Note 32 2 22" xfId="9960" xr:uid="{55FCBB12-3FE7-45E7-B21C-C419008E92C2}"/>
    <cellStyle name="Note 32 2 23" xfId="10084" xr:uid="{5A590AA3-2A2B-41C4-A0B3-58C32CC71D33}"/>
    <cellStyle name="Note 32 2 24" xfId="15103" xr:uid="{007F4622-8EF2-4BB6-B03C-D3CF8DDDB13A}"/>
    <cellStyle name="Note 32 2 25" xfId="15404" xr:uid="{5F9BC4C8-B59F-45DA-A2C3-2D3FD445A86E}"/>
    <cellStyle name="Note 32 2 26" xfId="15662" xr:uid="{A5289AD1-2ED8-4D52-A9C0-7DA22FAE99EB}"/>
    <cellStyle name="Note 32 2 27" xfId="15823" xr:uid="{30ACFD3E-49D0-4EE3-A4B6-26D5A0CC83A9}"/>
    <cellStyle name="Note 32 2 3" xfId="4872" xr:uid="{D4D31301-E907-45A4-8907-EA37B9FE55CA}"/>
    <cellStyle name="Note 32 2 3 2" xfId="11351" xr:uid="{E34D88B6-0E6B-4601-A5B1-BF5E57C17072}"/>
    <cellStyle name="Note 32 2 4" xfId="5512" xr:uid="{8C29DC9A-F68A-4B0C-8062-F9980DFBBF60}"/>
    <cellStyle name="Note 32 2 4 2" xfId="11983" xr:uid="{73A5EE44-DFB9-4B06-B7E9-C5DACC16629F}"/>
    <cellStyle name="Note 32 2 5" xfId="5349" xr:uid="{FF3B225D-BFBC-4F50-9C5A-269DEB71A8CE}"/>
    <cellStyle name="Note 32 2 5 2" xfId="11820" xr:uid="{1D7EFDF0-35CC-4C59-939E-EF40034ED2C6}"/>
    <cellStyle name="Note 32 2 6" xfId="5750" xr:uid="{28E9878E-9F32-467B-893B-3E5EC789E18B}"/>
    <cellStyle name="Note 32 2 6 2" xfId="12221" xr:uid="{CA9C1F6B-ABC4-4D86-AEDE-5C474AF19465}"/>
    <cellStyle name="Note 32 2 7" xfId="6038" xr:uid="{5F32BB1C-DAD5-4F9B-A439-69740BC07873}"/>
    <cellStyle name="Note 32 2 7 2" xfId="12509" xr:uid="{829E09E1-0A1D-4010-9E47-60AB4D4233C4}"/>
    <cellStyle name="Note 32 2 8" xfId="6397" xr:uid="{60F2379F-21F3-4CF0-8CF7-3FB490AFC292}"/>
    <cellStyle name="Note 32 2 8 2" xfId="12868" xr:uid="{35BE89AA-D8A3-4957-A12A-DC3464953E1C}"/>
    <cellStyle name="Note 32 2 9" xfId="6241" xr:uid="{69C3270F-6AB2-4C4A-9CD8-8FFC74EA3553}"/>
    <cellStyle name="Note 32 2 9 2" xfId="12712" xr:uid="{480BD416-99E3-4575-8057-FC35C906983F}"/>
    <cellStyle name="Note 32 20" xfId="9013" xr:uid="{C0C46F60-861B-4A86-96D2-F26755F6B38D}"/>
    <cellStyle name="Note 32 21" xfId="9432" xr:uid="{5EC1A771-FBC7-4CC7-86D2-A6CB12D48D46}"/>
    <cellStyle name="Note 32 22" xfId="8667" xr:uid="{471CFA3F-B702-4769-A2EE-A22B87F15A22}"/>
    <cellStyle name="Note 32 23" xfId="9776" xr:uid="{F75925AD-1478-4D34-9405-A67DD84FDE8F}"/>
    <cellStyle name="Note 32 24" xfId="9959" xr:uid="{D395D584-46F1-4A07-80E4-4CE0B453B039}"/>
    <cellStyle name="Note 32 25" xfId="9326" xr:uid="{6B57DB68-E971-484D-96E3-279D976A1EA2}"/>
    <cellStyle name="Note 32 26" xfId="15102" xr:uid="{D260C92C-97DF-434E-9AAC-FD3E9DD6DF19}"/>
    <cellStyle name="Note 32 27" xfId="3549" xr:uid="{D37F9518-C863-4111-A8C9-015AC75F3CD4}"/>
    <cellStyle name="Note 32 28" xfId="15405" xr:uid="{52ACFDCB-4517-43C9-BC7F-9465C147714E}"/>
    <cellStyle name="Note 32 29" xfId="15661" xr:uid="{132A72F3-CB65-4B4E-9B99-C821FF87E4B5}"/>
    <cellStyle name="Note 32 3" xfId="2217" xr:uid="{00000000-0005-0000-0000-0000AA080000}"/>
    <cellStyle name="Note 32 3 2" xfId="4874" xr:uid="{113886DC-B47E-42DE-A5EE-211E05E6DDC7}"/>
    <cellStyle name="Note 32 3 2 2" xfId="11353" xr:uid="{862AA46F-C247-41F9-8E52-3FE98B8C17D5}"/>
    <cellStyle name="Note 32 3 3" xfId="9435" xr:uid="{C897917A-DD52-4639-8F2E-DE49C977EF9A}"/>
    <cellStyle name="Note 32 3 4" xfId="10354" xr:uid="{F87ECD05-570E-4259-AE52-B3A260B69CCC}"/>
    <cellStyle name="Note 32 3 5" xfId="3550" xr:uid="{308A6329-65AF-466B-9895-C86C326D9B7A}"/>
    <cellStyle name="Note 32 30" xfId="15822" xr:uid="{68AEB126-0F9B-44EB-B30B-65FE3439C271}"/>
    <cellStyle name="Note 32 4" xfId="4311" xr:uid="{B5FC5010-D33B-499A-933D-F59371C7F489}"/>
    <cellStyle name="Note 32 4 2" xfId="10848" xr:uid="{DA2436CE-58A7-4A6F-A564-AD1B0CF297AD}"/>
    <cellStyle name="Note 32 5" xfId="4871" xr:uid="{06117A0E-0790-4A03-AB3E-C3CCD3FA6CD3}"/>
    <cellStyle name="Note 32 5 2" xfId="11350" xr:uid="{D7B11BC6-2C3A-43AE-8C1C-48CF490E9D26}"/>
    <cellStyle name="Note 32 6" xfId="5511" xr:uid="{AE59BFAE-CAA0-4AAE-A462-91E292D88941}"/>
    <cellStyle name="Note 32 6 2" xfId="11982" xr:uid="{0B77886C-2A87-4F2F-9C3E-08318CF8E325}"/>
    <cellStyle name="Note 32 7" xfId="5348" xr:uid="{DF29E4F5-EB82-4DB2-B2A7-0B8EC10055B0}"/>
    <cellStyle name="Note 32 7 2" xfId="11819" xr:uid="{359ADABD-75F0-4F4F-A736-4C568DFD1DD0}"/>
    <cellStyle name="Note 32 8" xfId="5749" xr:uid="{3E09B291-AB38-4BD7-A63C-6E1C5640FA55}"/>
    <cellStyle name="Note 32 8 2" xfId="12220" xr:uid="{41E6A0D2-7CC1-4B61-A4B6-4E99AAF01F04}"/>
    <cellStyle name="Note 32 9" xfId="6039" xr:uid="{F8EFF635-14A0-4DB8-AEF9-84D4C87856A0}"/>
    <cellStyle name="Note 32 9 2" xfId="12510" xr:uid="{BDFB9510-ABF4-4A1A-A7F9-DA3512306717}"/>
    <cellStyle name="Note 32_TRAFO" xfId="2218" xr:uid="{00000000-0005-0000-0000-0000AB080000}"/>
    <cellStyle name="Note 33" xfId="2219" xr:uid="{00000000-0005-0000-0000-0000AC080000}"/>
    <cellStyle name="Note 33 10" xfId="6457" xr:uid="{9A297AC8-64AA-45C7-B606-284EF42F739C}"/>
    <cellStyle name="Note 33 10 2" xfId="12928" xr:uid="{F455BC44-009E-4A34-B9FE-BD04466B2ED3}"/>
    <cellStyle name="Note 33 11" xfId="6242" xr:uid="{73361979-567C-4F00-9640-FE3A938A5245}"/>
    <cellStyle name="Note 33 11 2" xfId="12713" xr:uid="{6BE9854C-E30F-43A9-9E6A-3B774F72C25A}"/>
    <cellStyle name="Note 33 12" xfId="6938" xr:uid="{4C9BFAF7-88B4-43BF-B48A-71B3D1A3B24A}"/>
    <cellStyle name="Note 33 12 2" xfId="13409" xr:uid="{2378BB94-6FC2-445E-89D2-332B37766720}"/>
    <cellStyle name="Note 33 13" xfId="6778" xr:uid="{019E3273-0B67-4B63-A6C3-3FF62DE50BB4}"/>
    <cellStyle name="Note 33 13 2" xfId="13249" xr:uid="{34E09BB1-1B80-43BC-B976-2C4FFEC7635C}"/>
    <cellStyle name="Note 33 14" xfId="7173" xr:uid="{DB8CF4C8-189D-4092-8CD8-458F523F9954}"/>
    <cellStyle name="Note 33 14 2" xfId="13644" xr:uid="{CA285E5A-CED3-47AF-AA00-BC109D4EA4F1}"/>
    <cellStyle name="Note 33 15" xfId="7458" xr:uid="{FB09F3ED-372C-4410-A5A4-7A1D8EE1B358}"/>
    <cellStyle name="Note 33 15 2" xfId="13929" xr:uid="{A014ADA8-E228-4C18-B9BD-03D24B7D00A0}"/>
    <cellStyle name="Note 33 16" xfId="7863" xr:uid="{86701B8A-AE9B-4ECA-AEB7-0647EFE3D1A1}"/>
    <cellStyle name="Note 33 16 2" xfId="14334" xr:uid="{099D78EC-306B-4CC1-9487-21DF016C4C33}"/>
    <cellStyle name="Note 33 17" xfId="8042" xr:uid="{A7F5659D-4031-4FA0-B76E-33619D99E28C}"/>
    <cellStyle name="Note 33 17 2" xfId="14513" xr:uid="{1A3D145B-6C63-4238-AB8D-4855B29D5774}"/>
    <cellStyle name="Note 33 18" xfId="8219" xr:uid="{942897BA-AD15-4FAD-AC29-88A05BBA3354}"/>
    <cellStyle name="Note 33 18 2" xfId="14690" xr:uid="{2158A00B-33EB-47BA-AF7E-65EB00F43B9B}"/>
    <cellStyle name="Note 33 19" xfId="8381" xr:uid="{55D8A46B-2F98-43D1-9983-BFE5A34FDA30}"/>
    <cellStyle name="Note 33 19 2" xfId="14852" xr:uid="{59BFF6D1-D3B0-412F-8396-7F19A984B2D0}"/>
    <cellStyle name="Note 33 2" xfId="2220" xr:uid="{00000000-0005-0000-0000-0000AD080000}"/>
    <cellStyle name="Note 33 2 10" xfId="6939" xr:uid="{7495EE8C-DC3C-41A3-8DAA-0A7D34BF5B3A}"/>
    <cellStyle name="Note 33 2 10 2" xfId="13410" xr:uid="{727D1F96-E40D-44F7-BAB4-81CBE961C485}"/>
    <cellStyle name="Note 33 2 11" xfId="6779" xr:uid="{565AF8BF-E4D5-4ADE-91D8-D6E9D81474AF}"/>
    <cellStyle name="Note 33 2 11 2" xfId="13250" xr:uid="{DE0F1338-5A95-41A9-ADE3-71E4990C048E}"/>
    <cellStyle name="Note 33 2 12" xfId="7174" xr:uid="{666EB80D-87E3-4EC0-8740-FFB1D1E16033}"/>
    <cellStyle name="Note 33 2 12 2" xfId="13645" xr:uid="{4961A143-FF1F-45B4-BB06-7E3966E840DD}"/>
    <cellStyle name="Note 33 2 13" xfId="7457" xr:uid="{CA8667FB-D161-4559-AB54-EFB6BCC4008D}"/>
    <cellStyle name="Note 33 2 13 2" xfId="13928" xr:uid="{132A76A3-63A3-4526-B5FC-3120BDF20B23}"/>
    <cellStyle name="Note 33 2 14" xfId="7864" xr:uid="{227D6094-F0C9-4BA0-8CED-93707071AA92}"/>
    <cellStyle name="Note 33 2 14 2" xfId="14335" xr:uid="{BB532301-C66A-4145-BF26-A2D000989452}"/>
    <cellStyle name="Note 33 2 15" xfId="8043" xr:uid="{1B56D75D-DDEB-42BB-B35C-E6E21B4120D6}"/>
    <cellStyle name="Note 33 2 15 2" xfId="14514" xr:uid="{D002294A-7351-4C93-BA0F-B7D95A6D08B1}"/>
    <cellStyle name="Note 33 2 16" xfId="8220" xr:uid="{12E33A8C-BADF-4D17-8C6F-C5895C33EB81}"/>
    <cellStyle name="Note 33 2 16 2" xfId="14691" xr:uid="{DCF24EC9-B552-49B1-A17F-F7E1A4CB5AE8}"/>
    <cellStyle name="Note 33 2 17" xfId="8382" xr:uid="{8003A2F6-5209-4011-A90B-BB6BBD47BD1C}"/>
    <cellStyle name="Note 33 2 17 2" xfId="14853" xr:uid="{0342330B-CA43-4D59-9E38-C80803733262}"/>
    <cellStyle name="Note 33 2 18" xfId="9016" xr:uid="{078B7A88-272E-4224-B30B-C017D9D489BF}"/>
    <cellStyle name="Note 33 2 19" xfId="9437" xr:uid="{13064750-4BF9-49F2-ACB7-8AB5C7CBC99C}"/>
    <cellStyle name="Note 33 2 2" xfId="2221" xr:uid="{00000000-0005-0000-0000-0000AE080000}"/>
    <cellStyle name="Note 33 2 2 2" xfId="4877" xr:uid="{A35F05BE-EF5E-48A5-BCFA-77CB03560C1C}"/>
    <cellStyle name="Note 33 2 2 2 2" xfId="11356" xr:uid="{0BA765BE-3979-4BAC-876E-64D3E41E475A}"/>
    <cellStyle name="Note 33 2 2 3" xfId="9438" xr:uid="{7398D7EA-E3B0-4440-B5C0-9EC17BBD2AEB}"/>
    <cellStyle name="Note 33 2 2 4" xfId="10355" xr:uid="{E0BD82D6-69D4-4A7A-9E62-0DF0831E4F94}"/>
    <cellStyle name="Note 33 2 20" xfId="8664" xr:uid="{FBFB2BF8-6356-4DF3-94F7-021392F16D48}"/>
    <cellStyle name="Note 33 2 21" xfId="9779" xr:uid="{013DF0AA-EC86-435C-A246-AE003C913F30}"/>
    <cellStyle name="Note 33 2 22" xfId="9962" xr:uid="{9CE983CD-018A-46B2-9F94-52D8C6571EEA}"/>
    <cellStyle name="Note 33 2 23" xfId="9328" xr:uid="{F1E897D2-9C1A-4224-9B2A-5C8A8851BFA5}"/>
    <cellStyle name="Note 33 2 24" xfId="15105" xr:uid="{04A4A18D-1644-456D-AAB3-3817629B30CC}"/>
    <cellStyle name="Note 33 2 25" xfId="15402" xr:uid="{497E4EA5-3673-4B33-852F-0809856547A9}"/>
    <cellStyle name="Note 33 2 26" xfId="15664" xr:uid="{28CF9263-D4F3-4E95-ADDB-0E3C578DD2CC}"/>
    <cellStyle name="Note 33 2 27" xfId="15825" xr:uid="{480BD33F-90DC-40AA-A38C-16D88F2461EA}"/>
    <cellStyle name="Note 33 2 3" xfId="4876" xr:uid="{E0977E67-2324-4EBA-820E-4916E2DEF831}"/>
    <cellStyle name="Note 33 2 3 2" xfId="11355" xr:uid="{32F788AF-4CF9-44EA-AE46-5D805DD7A425}"/>
    <cellStyle name="Note 33 2 4" xfId="5514" xr:uid="{D8357C8C-AC68-4ABB-B121-D2992EA8C563}"/>
    <cellStyle name="Note 33 2 4 2" xfId="11985" xr:uid="{C5F7641C-E422-4068-B7E6-EB5803151E42}"/>
    <cellStyle name="Note 33 2 5" xfId="5351" xr:uid="{4868699D-18F9-47F3-B9D7-CC991FF45E69}"/>
    <cellStyle name="Note 33 2 5 2" xfId="11822" xr:uid="{C459500D-0C93-46B1-A540-0500B4E77CF4}"/>
    <cellStyle name="Note 33 2 6" xfId="5752" xr:uid="{6CB11E39-3ECB-49D7-B6DF-869CBA0D7818}"/>
    <cellStyle name="Note 33 2 6 2" xfId="12223" xr:uid="{E294510F-EFE7-4B53-8208-0E08E6F1114C}"/>
    <cellStyle name="Note 33 2 7" xfId="6036" xr:uid="{C0E32C48-A10E-4705-A608-7DF8AE6D4017}"/>
    <cellStyle name="Note 33 2 7 2" xfId="12507" xr:uid="{124C3DEC-65BF-4756-8CD4-157E519D3F83}"/>
    <cellStyle name="Note 33 2 8" xfId="6398" xr:uid="{9B462C19-CC71-45EF-9C3D-C3D6D0224EDE}"/>
    <cellStyle name="Note 33 2 8 2" xfId="12869" xr:uid="{1621D658-18D3-466B-9AED-4392C1CE020A}"/>
    <cellStyle name="Note 33 2 9" xfId="6243" xr:uid="{512DCED0-5377-48DC-B8C4-16CD94CB4BDB}"/>
    <cellStyle name="Note 33 2 9 2" xfId="12714" xr:uid="{C145772D-31A3-424D-9EA5-EB21FD283715}"/>
    <cellStyle name="Note 33 20" xfId="9015" xr:uid="{68832444-E35F-44DA-85BD-15E75E7917E1}"/>
    <cellStyle name="Note 33 21" xfId="9436" xr:uid="{3687AFEA-132C-4E08-B0DF-66766361007F}"/>
    <cellStyle name="Note 33 22" xfId="8665" xr:uid="{1403629A-FA0B-480C-A31D-1259471D703C}"/>
    <cellStyle name="Note 33 23" xfId="9778" xr:uid="{6F9CD334-3D8C-4915-B917-71E6CAC5C9C0}"/>
    <cellStyle name="Note 33 24" xfId="9961" xr:uid="{462ABE32-DED7-46EB-87C9-846359814A27}"/>
    <cellStyle name="Note 33 25" xfId="9327" xr:uid="{2B608D22-427E-4CB6-B686-857C0D41D68E}"/>
    <cellStyle name="Note 33 26" xfId="15104" xr:uid="{9B7E252B-00F1-4316-A4EB-8C0B16512BFE}"/>
    <cellStyle name="Note 33 27" xfId="3551" xr:uid="{92B71991-6F81-4825-9E9E-12B95DA2A786}"/>
    <cellStyle name="Note 33 28" xfId="15403" xr:uid="{9B2A8459-CC1D-46C2-9508-48F1F1B69C79}"/>
    <cellStyle name="Note 33 29" xfId="15663" xr:uid="{E0174269-FDC1-4134-91A6-BF9CB96A89E4}"/>
    <cellStyle name="Note 33 3" xfId="2222" xr:uid="{00000000-0005-0000-0000-0000AF080000}"/>
    <cellStyle name="Note 33 3 2" xfId="4878" xr:uid="{16A5F4D0-2284-43DE-874C-154CCC3AA85B}"/>
    <cellStyle name="Note 33 3 2 2" xfId="11357" xr:uid="{3C6D814F-5ADA-4504-BBDC-47D89551F34F}"/>
    <cellStyle name="Note 33 3 3" xfId="9439" xr:uid="{A473B209-CDE0-45A6-9653-BC1A3A58979B}"/>
    <cellStyle name="Note 33 3 4" xfId="10356" xr:uid="{3D4BCF3B-9717-4ABC-AAE8-BD9C64FD7506}"/>
    <cellStyle name="Note 33 3 5" xfId="3552" xr:uid="{3A0DA5EF-6C50-4BF7-8D1B-E73FF945F362}"/>
    <cellStyle name="Note 33 30" xfId="15824" xr:uid="{F2C592EF-841D-455F-89F5-8BEB022E1FEC}"/>
    <cellStyle name="Note 33 4" xfId="4312" xr:uid="{3ACEE4C9-6DA0-4EB0-B3C1-A18535C4A024}"/>
    <cellStyle name="Note 33 4 2" xfId="10849" xr:uid="{489576D0-6FFC-4B88-BE6F-258B0F7E458C}"/>
    <cellStyle name="Note 33 5" xfId="4875" xr:uid="{FE76347C-7C12-422E-84A6-0A4B831E1A6E}"/>
    <cellStyle name="Note 33 5 2" xfId="11354" xr:uid="{504891AB-7DC2-4403-9161-0535A7639477}"/>
    <cellStyle name="Note 33 6" xfId="5513" xr:uid="{15F53D7C-692E-4474-BB21-E324521805AD}"/>
    <cellStyle name="Note 33 6 2" xfId="11984" xr:uid="{53404A02-384C-4DF6-AD4F-0A5E74BECA1D}"/>
    <cellStyle name="Note 33 7" xfId="5350" xr:uid="{532E03E5-92E5-4AC4-AB1A-64991BE1116F}"/>
    <cellStyle name="Note 33 7 2" xfId="11821" xr:uid="{E2B9C3F3-A062-4E3B-B77D-9FE32993F7C9}"/>
    <cellStyle name="Note 33 8" xfId="5751" xr:uid="{CF3A2172-B65B-4579-887C-E365B5A7AE2D}"/>
    <cellStyle name="Note 33 8 2" xfId="12222" xr:uid="{76E9832D-8145-45FD-8368-EB558E4CA0CA}"/>
    <cellStyle name="Note 33 9" xfId="6037" xr:uid="{E33B038C-BDCA-4C97-940E-4B1D24D4ABB4}"/>
    <cellStyle name="Note 33 9 2" xfId="12508" xr:uid="{76DA2099-54C4-495E-AF9A-ED4657195806}"/>
    <cellStyle name="Note 33_TRAFO" xfId="2223" xr:uid="{00000000-0005-0000-0000-0000B0080000}"/>
    <cellStyle name="Note 34" xfId="2224" xr:uid="{00000000-0005-0000-0000-0000B1080000}"/>
    <cellStyle name="Note 34 10" xfId="6399" xr:uid="{E55EA38B-8E3F-4BFC-8CC8-F898FF0C3216}"/>
    <cellStyle name="Note 34 10 2" xfId="12870" xr:uid="{7120E7FD-BFD3-4C9C-8021-2AAF4BB80563}"/>
    <cellStyle name="Note 34 11" xfId="6244" xr:uid="{7427E274-E273-42D5-80A6-E3E98007F4BC}"/>
    <cellStyle name="Note 34 11 2" xfId="12715" xr:uid="{D4007B7F-2346-48B3-95C0-142B3C04B290}"/>
    <cellStyle name="Note 34 12" xfId="6940" xr:uid="{C5C5F01C-2216-4DD0-95D2-2DA783B4FC01}"/>
    <cellStyle name="Note 34 12 2" xfId="13411" xr:uid="{218E08F8-31F9-496A-8BB6-A45B931383E7}"/>
    <cellStyle name="Note 34 13" xfId="6780" xr:uid="{CB8D2310-635A-46DA-A58C-B7455AD9256D}"/>
    <cellStyle name="Note 34 13 2" xfId="13251" xr:uid="{304E46FB-2979-43AE-82DF-42B8411C6DF6}"/>
    <cellStyle name="Note 34 14" xfId="7175" xr:uid="{4B57893C-5FC0-4373-A7CF-46C9B1C460AC}"/>
    <cellStyle name="Note 34 14 2" xfId="13646" xr:uid="{F5F9BF1B-170C-411F-A0A2-3D09844362FF}"/>
    <cellStyle name="Note 34 15" xfId="7456" xr:uid="{9675A912-7DDB-444B-B9A3-1016A2EC0AD8}"/>
    <cellStyle name="Note 34 15 2" xfId="13927" xr:uid="{DE1370A5-111E-4FEF-AC16-4296293FC993}"/>
    <cellStyle name="Note 34 16" xfId="7865" xr:uid="{62D0641F-36CD-4D9E-949F-992B6FDE8372}"/>
    <cellStyle name="Note 34 16 2" xfId="14336" xr:uid="{7E9D43AA-425B-420C-BF7A-F0B22D8201E9}"/>
    <cellStyle name="Note 34 17" xfId="8044" xr:uid="{C971EF2E-DFA1-461D-891C-1A565E1C79F5}"/>
    <cellStyle name="Note 34 17 2" xfId="14515" xr:uid="{BA1588A7-7B66-4DFB-895B-CEFC6CDE46C6}"/>
    <cellStyle name="Note 34 18" xfId="8221" xr:uid="{13DF63DF-E375-4418-BADD-5DB153E111B4}"/>
    <cellStyle name="Note 34 18 2" xfId="14692" xr:uid="{27982D71-AFB7-408B-AED7-60184C4A2A13}"/>
    <cellStyle name="Note 34 19" xfId="8383" xr:uid="{515A2A63-0642-485B-AF80-4BF542A926E0}"/>
    <cellStyle name="Note 34 19 2" xfId="14854" xr:uid="{F7C7025A-D29D-4510-903B-28A3C2C2B0AD}"/>
    <cellStyle name="Note 34 2" xfId="2225" xr:uid="{00000000-0005-0000-0000-0000B2080000}"/>
    <cellStyle name="Note 34 2 10" xfId="6941" xr:uid="{5C6895CF-B63B-43DA-8FB7-71C63BD78844}"/>
    <cellStyle name="Note 34 2 10 2" xfId="13412" xr:uid="{40696F28-D585-4E06-A624-433749986C4B}"/>
    <cellStyle name="Note 34 2 11" xfId="6781" xr:uid="{F7441D9D-51F6-47B3-95A3-68302D227AB6}"/>
    <cellStyle name="Note 34 2 11 2" xfId="13252" xr:uid="{003447F9-66A9-44E8-8935-E11C00B12B44}"/>
    <cellStyle name="Note 34 2 12" xfId="7176" xr:uid="{5509C3E9-132B-4336-A378-98C99685C05D}"/>
    <cellStyle name="Note 34 2 12 2" xfId="13647" xr:uid="{7BC006B7-E79D-47C9-8F23-F2AAC77D890A}"/>
    <cellStyle name="Note 34 2 13" xfId="7455" xr:uid="{6AD2075B-1EAA-4B9A-8E93-F2B5A98216E9}"/>
    <cellStyle name="Note 34 2 13 2" xfId="13926" xr:uid="{9BE10C08-CD46-49F3-B767-145A5862FACB}"/>
    <cellStyle name="Note 34 2 14" xfId="7866" xr:uid="{4E5729B2-BFDD-490E-AFF0-777B7EBB6A78}"/>
    <cellStyle name="Note 34 2 14 2" xfId="14337" xr:uid="{7784A16E-2E01-474C-B4D6-D4F498EB1634}"/>
    <cellStyle name="Note 34 2 15" xfId="8045" xr:uid="{95D40E13-64CA-4479-9ED7-996662DF345C}"/>
    <cellStyle name="Note 34 2 15 2" xfId="14516" xr:uid="{CE0D3391-3C01-4979-B10F-C1062B915823}"/>
    <cellStyle name="Note 34 2 16" xfId="8222" xr:uid="{FDE80B25-A659-404C-9F7D-1DBC172F55D5}"/>
    <cellStyle name="Note 34 2 16 2" xfId="14693" xr:uid="{51BF1B7A-1DF3-4F24-8FAE-01ECAAC91E32}"/>
    <cellStyle name="Note 34 2 17" xfId="8384" xr:uid="{F18C929E-2956-407E-B4A2-A0CA1992BAF3}"/>
    <cellStyle name="Note 34 2 17 2" xfId="14855" xr:uid="{61903AD1-E4BB-4865-8FE3-50468100B690}"/>
    <cellStyle name="Note 34 2 18" xfId="9018" xr:uid="{A213633C-F54F-4F33-BCF7-2A56A83CF110}"/>
    <cellStyle name="Note 34 2 19" xfId="9441" xr:uid="{FE579A54-5859-4FF7-9581-C343AE519DCF}"/>
    <cellStyle name="Note 34 2 2" xfId="2226" xr:uid="{00000000-0005-0000-0000-0000B3080000}"/>
    <cellStyle name="Note 34 2 2 2" xfId="4881" xr:uid="{75C823DA-B271-4EA8-A844-9EA6947D2EA5}"/>
    <cellStyle name="Note 34 2 2 2 2" xfId="11360" xr:uid="{DE79F523-D8E2-4C3C-AD83-7D0E1B81795B}"/>
    <cellStyle name="Note 34 2 2 3" xfId="9442" xr:uid="{0EB6FF52-DD22-44ED-8CBA-89CE512F5159}"/>
    <cellStyle name="Note 34 2 2 4" xfId="10357" xr:uid="{CB5A9B6A-0FD6-486E-AB12-C5693E2E3063}"/>
    <cellStyle name="Note 34 2 20" xfId="8663" xr:uid="{8210C95B-CE10-42EB-A7A7-B2F46054D79A}"/>
    <cellStyle name="Note 34 2 21" xfId="9781" xr:uid="{78F6131A-5957-492B-9F7E-11BF498682F4}"/>
    <cellStyle name="Note 34 2 22" xfId="9964" xr:uid="{D2908228-4CC8-4FCD-A8DB-46F86C108A1E}"/>
    <cellStyle name="Note 34 2 23" xfId="9330" xr:uid="{281083A8-48B7-4F89-A6C5-E32A1CAA09C0}"/>
    <cellStyle name="Note 34 2 24" xfId="15107" xr:uid="{5578FE33-80FF-4626-B8F1-7F6D7E6F7626}"/>
    <cellStyle name="Note 34 2 25" xfId="15400" xr:uid="{56FBEAE4-E973-4C44-ABA6-4B994BE29655}"/>
    <cellStyle name="Note 34 2 26" xfId="15666" xr:uid="{AB568ED4-2BED-459D-B198-3C90F59E7F0B}"/>
    <cellStyle name="Note 34 2 27" xfId="15827" xr:uid="{ADF01F5D-5B75-428E-90C8-798260DC2D51}"/>
    <cellStyle name="Note 34 2 3" xfId="4880" xr:uid="{B8B41D88-3B07-4FC6-B1EC-49BB2AEA3EDD}"/>
    <cellStyle name="Note 34 2 3 2" xfId="11359" xr:uid="{CA9EAACB-3737-4C05-B3F3-655C5089C7FC}"/>
    <cellStyle name="Note 34 2 4" xfId="5516" xr:uid="{92C275E9-3D41-43DB-945F-1847118768F8}"/>
    <cellStyle name="Note 34 2 4 2" xfId="11987" xr:uid="{7DAED2BF-2007-40D1-870C-B55E4659FE51}"/>
    <cellStyle name="Note 34 2 5" xfId="5353" xr:uid="{091A7FFC-0A05-4CE3-B61D-C6440A99AAD3}"/>
    <cellStyle name="Note 34 2 5 2" xfId="11824" xr:uid="{97FBF0E5-34EC-4A8B-BAD0-AB5FD61C432F}"/>
    <cellStyle name="Note 34 2 6" xfId="5754" xr:uid="{46BEC457-4D20-4D2B-B505-3362936BC5D7}"/>
    <cellStyle name="Note 34 2 6 2" xfId="12225" xr:uid="{1CCABE5F-265F-4795-B80C-865BAB970844}"/>
    <cellStyle name="Note 34 2 7" xfId="6034" xr:uid="{3CE0EEB4-9419-4496-9547-F232EC2245FF}"/>
    <cellStyle name="Note 34 2 7 2" xfId="12505" xr:uid="{5BC8CB80-8A62-44F6-92B8-AB6E3532BDFD}"/>
    <cellStyle name="Note 34 2 8" xfId="6400" xr:uid="{648CB287-9FC0-4FD6-BA7B-9E15C5DA985B}"/>
    <cellStyle name="Note 34 2 8 2" xfId="12871" xr:uid="{76E8FF77-CE6D-4EB3-BEE2-62F07792F7F7}"/>
    <cellStyle name="Note 34 2 9" xfId="6245" xr:uid="{E0B1F340-FC79-47FC-B80B-6794137AE7E8}"/>
    <cellStyle name="Note 34 2 9 2" xfId="12716" xr:uid="{736745C6-5486-4AD8-9529-BF1F9FAB5D76}"/>
    <cellStyle name="Note 34 20" xfId="9017" xr:uid="{BF04BE25-B0A2-4FDE-8ECF-E681E2B50C7F}"/>
    <cellStyle name="Note 34 21" xfId="9440" xr:uid="{12CE072F-9E5D-4148-8805-82F668E330D5}"/>
    <cellStyle name="Note 34 22" xfId="8528" xr:uid="{935A7BEF-542D-4EB0-AC04-A5C96008C517}"/>
    <cellStyle name="Note 34 23" xfId="9780" xr:uid="{D2DC51DB-BE98-44D1-9B5D-B6EB0CC9EE46}"/>
    <cellStyle name="Note 34 24" xfId="9963" xr:uid="{931E3172-D3C7-497E-B60C-E20C2BFD513F}"/>
    <cellStyle name="Note 34 25" xfId="9329" xr:uid="{A14AF166-F24D-4421-AD39-4E0AE6847300}"/>
    <cellStyle name="Note 34 26" xfId="15106" xr:uid="{97404F69-096C-4DAF-8F0E-80B646056C4A}"/>
    <cellStyle name="Note 34 27" xfId="3553" xr:uid="{D243546D-2B8D-4C88-B54A-F984EF4A652B}"/>
    <cellStyle name="Note 34 28" xfId="15401" xr:uid="{0A98167B-F2C9-43DA-9960-8FA72D748B0C}"/>
    <cellStyle name="Note 34 29" xfId="15665" xr:uid="{CD95EB08-3499-4086-B0B7-9BD10B880036}"/>
    <cellStyle name="Note 34 3" xfId="2227" xr:uid="{00000000-0005-0000-0000-0000B4080000}"/>
    <cellStyle name="Note 34 3 2" xfId="4882" xr:uid="{7C901550-E53F-40FF-9E5B-3F088FA6CDE0}"/>
    <cellStyle name="Note 34 3 2 2" xfId="11361" xr:uid="{15189BC4-D15B-47E4-9AAE-FF27825486F9}"/>
    <cellStyle name="Note 34 3 3" xfId="9443" xr:uid="{C200CD34-8EF9-48E3-80B2-5C1C10680B7D}"/>
    <cellStyle name="Note 34 3 4" xfId="10358" xr:uid="{0911D8F7-004B-4294-B3B7-3492FA6D82FE}"/>
    <cellStyle name="Note 34 3 5" xfId="3554" xr:uid="{B7A0D0E9-0B5B-414B-9BE3-7412299C1980}"/>
    <cellStyle name="Note 34 30" xfId="15826" xr:uid="{F6FFB591-4A80-4307-BEFB-ECAEE1059719}"/>
    <cellStyle name="Note 34 4" xfId="4313" xr:uid="{FE442E20-E015-47F0-A166-249F9DAE4D47}"/>
    <cellStyle name="Note 34 4 2" xfId="10850" xr:uid="{99074B5B-59BD-4038-9AD4-B9F532318B0C}"/>
    <cellStyle name="Note 34 5" xfId="4879" xr:uid="{730DDDAD-E894-42AA-B6D3-1F8189E0DAE1}"/>
    <cellStyle name="Note 34 5 2" xfId="11358" xr:uid="{5BAAB3D9-E9D3-4D73-8AB7-C1881CCF5379}"/>
    <cellStyle name="Note 34 6" xfId="5515" xr:uid="{A99B9B2B-421D-46B3-BE65-BF24967ACB2D}"/>
    <cellStyle name="Note 34 6 2" xfId="11986" xr:uid="{1C2C3F81-C68E-4698-B4D0-FA940012BBC8}"/>
    <cellStyle name="Note 34 7" xfId="5352" xr:uid="{261BBB44-2A38-4E2F-B44E-0899138281C8}"/>
    <cellStyle name="Note 34 7 2" xfId="11823" xr:uid="{4324337A-ECAC-4268-8366-AD8A61A5E3BC}"/>
    <cellStyle name="Note 34 8" xfId="5753" xr:uid="{52988C23-49C4-475C-BF8C-3E8FAEC2040E}"/>
    <cellStyle name="Note 34 8 2" xfId="12224" xr:uid="{6E2D1E53-63C3-45BF-80BD-2DFC98441B98}"/>
    <cellStyle name="Note 34 9" xfId="6035" xr:uid="{27CFA173-6732-4061-A49F-F41BA9DEB030}"/>
    <cellStyle name="Note 34 9 2" xfId="12506" xr:uid="{3E31CB28-8AA9-406D-9DF3-0122C617D62E}"/>
    <cellStyle name="Note 34_TRAFO" xfId="2228" xr:uid="{00000000-0005-0000-0000-0000B5080000}"/>
    <cellStyle name="Note 35" xfId="2229" xr:uid="{00000000-0005-0000-0000-0000B6080000}"/>
    <cellStyle name="Note 35 10" xfId="6401" xr:uid="{E099820B-4D32-4E76-8103-3A3F36395C85}"/>
    <cellStyle name="Note 35 10 2" xfId="12872" xr:uid="{7DF4F217-27D3-4CAA-B9BB-929086F3FBBE}"/>
    <cellStyle name="Note 35 11" xfId="6246" xr:uid="{85BE8983-37FB-429C-9746-F46E2FD74F58}"/>
    <cellStyle name="Note 35 11 2" xfId="12717" xr:uid="{4827DBAF-9068-4974-944E-527A189B470D}"/>
    <cellStyle name="Note 35 12" xfId="6943" xr:uid="{60DBB876-CC28-4822-8C14-1605FC522B4E}"/>
    <cellStyle name="Note 35 12 2" xfId="13414" xr:uid="{194C82D5-AA1E-48C0-9BA8-7A3C11C2CB5C}"/>
    <cellStyle name="Note 35 13" xfId="6782" xr:uid="{AA90A36A-5FED-4D3D-9C5A-C701315F267E}"/>
    <cellStyle name="Note 35 13 2" xfId="13253" xr:uid="{C5BB6DE6-A769-4A46-B8F9-BED234936753}"/>
    <cellStyle name="Note 35 14" xfId="7177" xr:uid="{FBAB2768-C01F-49E1-8BC1-0CCFD3931A9E}"/>
    <cellStyle name="Note 35 14 2" xfId="13648" xr:uid="{BC81C6C2-7E48-4DEB-BAC5-4EC4B2AA16A8}"/>
    <cellStyle name="Note 35 15" xfId="7454" xr:uid="{77CC4389-7EC9-4ABA-BFA6-A10F7DFB9F31}"/>
    <cellStyle name="Note 35 15 2" xfId="13925" xr:uid="{35F9F92D-93DE-4171-809E-3DCC6A27592B}"/>
    <cellStyle name="Note 35 16" xfId="7867" xr:uid="{BCA34F41-8315-42B1-847C-B96CCC2BE26A}"/>
    <cellStyle name="Note 35 16 2" xfId="14338" xr:uid="{ACF2F4AF-31CD-448C-8444-8E2E243CDB01}"/>
    <cellStyle name="Note 35 17" xfId="8046" xr:uid="{9B8A288B-094F-404F-BEBE-EFE6C8226E45}"/>
    <cellStyle name="Note 35 17 2" xfId="14517" xr:uid="{FCF15D54-406A-4D5E-9E63-8256B7F6BE4F}"/>
    <cellStyle name="Note 35 18" xfId="8223" xr:uid="{AB5319E9-EB85-4031-B03E-0005252EB65A}"/>
    <cellStyle name="Note 35 18 2" xfId="14694" xr:uid="{89CEF2A8-C321-40FE-A97E-5EC215DB4904}"/>
    <cellStyle name="Note 35 19" xfId="8385" xr:uid="{CC750AD3-C914-47B4-AFEC-A80ECC51C62E}"/>
    <cellStyle name="Note 35 19 2" xfId="14856" xr:uid="{DE695897-4227-4282-BF75-FF45AC130DBB}"/>
    <cellStyle name="Note 35 2" xfId="2230" xr:uid="{00000000-0005-0000-0000-0000B7080000}"/>
    <cellStyle name="Note 35 2 10" xfId="6944" xr:uid="{79A911DE-2349-433F-AD16-26098CD844AA}"/>
    <cellStyle name="Note 35 2 10 2" xfId="13415" xr:uid="{C05A8127-B4A0-4839-AB6A-1004F8B1D9D5}"/>
    <cellStyle name="Note 35 2 11" xfId="6783" xr:uid="{22BA8110-AAED-4DF3-BD78-0AFB727022E4}"/>
    <cellStyle name="Note 35 2 11 2" xfId="13254" xr:uid="{F5148A4B-05BB-432B-8D39-6342DCDB1595}"/>
    <cellStyle name="Note 35 2 12" xfId="7178" xr:uid="{2847B993-02B1-4DFC-A0CA-C064782FA273}"/>
    <cellStyle name="Note 35 2 12 2" xfId="13649" xr:uid="{5EEBC665-A9C2-4273-BBD9-3B8A1CA5AB95}"/>
    <cellStyle name="Note 35 2 13" xfId="7453" xr:uid="{17E0C7BA-C2A7-4526-8CA0-21A16AB9C44A}"/>
    <cellStyle name="Note 35 2 13 2" xfId="13924" xr:uid="{B57BFE66-8CF9-4D31-AAF7-404926B6362C}"/>
    <cellStyle name="Note 35 2 14" xfId="7868" xr:uid="{A546DCD3-FF88-415C-A6B6-3E8BAAD5A263}"/>
    <cellStyle name="Note 35 2 14 2" xfId="14339" xr:uid="{9D31CA4C-F6D0-4FD3-B02A-D1A9DCC09530}"/>
    <cellStyle name="Note 35 2 15" xfId="8047" xr:uid="{4AE2F307-9B2E-49E9-8452-B6737D965307}"/>
    <cellStyle name="Note 35 2 15 2" xfId="14518" xr:uid="{1F8301A0-A19B-4069-9D32-00212F8DA0CB}"/>
    <cellStyle name="Note 35 2 16" xfId="8224" xr:uid="{B6C37C63-F912-415C-9BAC-F2C96F42A612}"/>
    <cellStyle name="Note 35 2 16 2" xfId="14695" xr:uid="{8A670A47-F1CF-486D-960F-ACF5D5C3B257}"/>
    <cellStyle name="Note 35 2 17" xfId="8386" xr:uid="{7154C7E2-11F8-4C97-9B9E-5BD42BA751C0}"/>
    <cellStyle name="Note 35 2 17 2" xfId="14857" xr:uid="{C3BE66D3-0F31-4C06-92A2-AAA5CA0D4644}"/>
    <cellStyle name="Note 35 2 18" xfId="9021" xr:uid="{2F4A6B1E-A87A-4CE1-B34F-50079292C1FF}"/>
    <cellStyle name="Note 35 2 19" xfId="9445" xr:uid="{EA157010-1595-4273-8FB6-8A22B2D4BB59}"/>
    <cellStyle name="Note 35 2 2" xfId="2231" xr:uid="{00000000-0005-0000-0000-0000B8080000}"/>
    <cellStyle name="Note 35 2 2 2" xfId="4885" xr:uid="{D741866B-CE51-4237-BEF3-FB3CA1255AFB}"/>
    <cellStyle name="Note 35 2 2 2 2" xfId="11364" xr:uid="{F35D2FD1-29DE-41A4-ACAE-338254CDAAF6}"/>
    <cellStyle name="Note 35 2 2 3" xfId="9446" xr:uid="{F2BE3434-FDF2-490B-A8EC-311F88A6E089}"/>
    <cellStyle name="Note 35 2 2 4" xfId="10359" xr:uid="{49965D88-DA03-4D4C-A20E-A5BB7E5322B5}"/>
    <cellStyle name="Note 35 2 20" xfId="8661" xr:uid="{5F2D69D1-8AE7-4FBB-91FB-D4D827394B57}"/>
    <cellStyle name="Note 35 2 21" xfId="9783" xr:uid="{C5640193-AA00-46AC-8A9D-B871191159FF}"/>
    <cellStyle name="Note 35 2 22" xfId="9966" xr:uid="{ED09FF56-C3A8-416F-9B65-344AA6345275}"/>
    <cellStyle name="Note 35 2 23" xfId="9899" xr:uid="{8D63F559-D22F-4E65-9B1D-F587CE9705A7}"/>
    <cellStyle name="Note 35 2 24" xfId="15109" xr:uid="{957DF28D-3BF6-4379-9C79-1990FA45B4F7}"/>
    <cellStyle name="Note 35 2 25" xfId="15398" xr:uid="{8E0456F3-D310-402F-8B09-CA9D6C6629D3}"/>
    <cellStyle name="Note 35 2 26" xfId="15668" xr:uid="{D889FD74-7483-4C30-B097-23FCD94511A7}"/>
    <cellStyle name="Note 35 2 27" xfId="15829" xr:uid="{4C9E9EB7-4A82-41A2-AE7E-685EF45DFCF6}"/>
    <cellStyle name="Note 35 2 3" xfId="4884" xr:uid="{73D572E7-6DC3-4C69-9658-934CF71DE3B9}"/>
    <cellStyle name="Note 35 2 3 2" xfId="11363" xr:uid="{B850378F-5337-4D3B-BBEF-C4CFD5AAD484}"/>
    <cellStyle name="Note 35 2 4" xfId="5519" xr:uid="{5321C85C-F07E-4306-84F7-70BE0B82CB28}"/>
    <cellStyle name="Note 35 2 4 2" xfId="11990" xr:uid="{F2DB43DB-C4D3-4B19-87A1-B6A6B7ACC893}"/>
    <cellStyle name="Note 35 2 5" xfId="5355" xr:uid="{990B3417-6109-4E55-97EB-BFEA4AD6E38F}"/>
    <cellStyle name="Note 35 2 5 2" xfId="11826" xr:uid="{28A3A254-CCEB-4419-ABFE-0C95C3FF39D7}"/>
    <cellStyle name="Note 35 2 6" xfId="5756" xr:uid="{61B7556A-5F2F-4661-A8D6-94650EDAFFDA}"/>
    <cellStyle name="Note 35 2 6 2" xfId="12227" xr:uid="{C68CFC96-5746-4D91-A59E-820E342CA655}"/>
    <cellStyle name="Note 35 2 7" xfId="6032" xr:uid="{A60781D3-D4B0-4843-875A-89330984AFBF}"/>
    <cellStyle name="Note 35 2 7 2" xfId="12503" xr:uid="{5DC3B303-5A89-4239-8132-A861343BB97B}"/>
    <cellStyle name="Note 35 2 8" xfId="6402" xr:uid="{0FE7E140-A782-4AB3-A6DD-412E2A376BCF}"/>
    <cellStyle name="Note 35 2 8 2" xfId="12873" xr:uid="{D2A6EBC9-4B3A-47EA-8277-296C42A9A065}"/>
    <cellStyle name="Note 35 2 9" xfId="6247" xr:uid="{BA85B6FE-38A8-4149-88E0-1F5A7A3BF26A}"/>
    <cellStyle name="Note 35 2 9 2" xfId="12718" xr:uid="{80DD0E1B-2AEE-46B3-ABE4-C7D0E285D08C}"/>
    <cellStyle name="Note 35 20" xfId="9020" xr:uid="{77DA91F6-4B5D-4FF4-9239-67236A516652}"/>
    <cellStyle name="Note 35 21" xfId="9444" xr:uid="{10300599-D0D0-4F06-B3BA-CC754E2E1C82}"/>
    <cellStyle name="Note 35 22" xfId="8662" xr:uid="{0F0B3E59-8522-4250-A030-7434577C68D4}"/>
    <cellStyle name="Note 35 23" xfId="9782" xr:uid="{18D848EB-D874-4470-948A-DEB9ADEFF24B}"/>
    <cellStyle name="Note 35 24" xfId="9965" xr:uid="{32206E3B-7DF1-45CE-99DB-991AE860C1C8}"/>
    <cellStyle name="Note 35 25" xfId="9942" xr:uid="{1D64C9FA-9446-414C-9335-5ABEEA8FA53B}"/>
    <cellStyle name="Note 35 26" xfId="15108" xr:uid="{26A0D4A5-B80D-40B2-8C13-746D5E9CF912}"/>
    <cellStyle name="Note 35 27" xfId="3555" xr:uid="{DF4B66F1-4A59-4E56-B646-977062BC25A0}"/>
    <cellStyle name="Note 35 28" xfId="15399" xr:uid="{DDFF5E17-9C64-4A61-88CC-88AB63C8E7BA}"/>
    <cellStyle name="Note 35 29" xfId="15667" xr:uid="{62263439-DA6B-4608-8DA4-9BC19592C5F5}"/>
    <cellStyle name="Note 35 3" xfId="2232" xr:uid="{00000000-0005-0000-0000-0000B9080000}"/>
    <cellStyle name="Note 35 3 2" xfId="4886" xr:uid="{12477C87-5B18-497E-BE8C-90D71DA143D1}"/>
    <cellStyle name="Note 35 3 2 2" xfId="11365" xr:uid="{FA136DF4-1FD5-4C7C-940E-2E41D33F082E}"/>
    <cellStyle name="Note 35 3 3" xfId="9447" xr:uid="{C2563508-4854-49A3-A167-DE39EE18355C}"/>
    <cellStyle name="Note 35 3 4" xfId="10360" xr:uid="{C30103F9-7FE1-4459-967E-006C257BF492}"/>
    <cellStyle name="Note 35 3 5" xfId="3556" xr:uid="{F9302351-B384-452D-AB8D-43FF1DA95A78}"/>
    <cellStyle name="Note 35 30" xfId="15828" xr:uid="{A89E6FE1-920C-492E-B11E-0F7285980BF8}"/>
    <cellStyle name="Note 35 4" xfId="4314" xr:uid="{A1F8C64E-AB60-4044-A8FF-A10C1D11DD4E}"/>
    <cellStyle name="Note 35 4 2" xfId="10851" xr:uid="{07A6F5AB-8AE9-4966-A438-5AC4DFB0E8D2}"/>
    <cellStyle name="Note 35 5" xfId="4883" xr:uid="{84401D7A-DBBA-4A5B-9DD2-AEE40DC32C4D}"/>
    <cellStyle name="Note 35 5 2" xfId="11362" xr:uid="{B0C88C7D-829B-4ABC-9F3B-EBC46F577BE2}"/>
    <cellStyle name="Note 35 6" xfId="5518" xr:uid="{C7B3293E-2D89-41B0-90FF-1495F7A5F5B1}"/>
    <cellStyle name="Note 35 6 2" xfId="11989" xr:uid="{2F301FE9-2ADD-4C90-8695-3F61A19D0509}"/>
    <cellStyle name="Note 35 7" xfId="5354" xr:uid="{35FA238D-D1DC-4854-9B69-7EAF1A86B2AC}"/>
    <cellStyle name="Note 35 7 2" xfId="11825" xr:uid="{B0788B24-DF8C-4AFE-A64C-5B890F189ED5}"/>
    <cellStyle name="Note 35 8" xfId="5755" xr:uid="{D4C5BF93-7CEB-46A5-916B-7B5357E677C8}"/>
    <cellStyle name="Note 35 8 2" xfId="12226" xr:uid="{FE6208C4-5783-40C4-82E3-E3299B630D26}"/>
    <cellStyle name="Note 35 9" xfId="6033" xr:uid="{1DC59D48-5D3D-474B-80A0-05FEC7D9B165}"/>
    <cellStyle name="Note 35 9 2" xfId="12504" xr:uid="{B08CC037-285A-4624-A3E7-3708BEA9F3CB}"/>
    <cellStyle name="Note 35_TRAFO" xfId="2233" xr:uid="{00000000-0005-0000-0000-0000BA080000}"/>
    <cellStyle name="Note 36" xfId="2234" xr:uid="{00000000-0005-0000-0000-0000BB080000}"/>
    <cellStyle name="Note 36 10" xfId="6403" xr:uid="{D9B013F2-6FB3-4DC1-9822-1C8B7ED70A10}"/>
    <cellStyle name="Note 36 10 2" xfId="12874" xr:uid="{A460C2E6-6BCB-4F06-991A-93D8485D8147}"/>
    <cellStyle name="Note 36 11" xfId="6470" xr:uid="{9A8779FD-F43A-48B5-87BF-53485492F793}"/>
    <cellStyle name="Note 36 11 2" xfId="12941" xr:uid="{6527449E-1A13-458C-B2F5-FC41CD18EE48}"/>
    <cellStyle name="Note 36 12" xfId="6945" xr:uid="{741C50BF-8AE2-40F3-A5F9-237421DD8CEF}"/>
    <cellStyle name="Note 36 12 2" xfId="13416" xr:uid="{376D6123-C350-4078-94CD-01B1E41A3FF0}"/>
    <cellStyle name="Note 36 13" xfId="7112" xr:uid="{F933AA8B-7F3C-46E2-BEF8-2B85079217B1}"/>
    <cellStyle name="Note 36 13 2" xfId="13583" xr:uid="{3C3CE741-A73D-44C9-B273-50ECD31005AB}"/>
    <cellStyle name="Note 36 14" xfId="7179" xr:uid="{B8E0E35F-6028-483F-ADA0-666DCCC35A24}"/>
    <cellStyle name="Note 36 14 2" xfId="13650" xr:uid="{5EE8902E-41D9-4B6E-B147-41A084890051}"/>
    <cellStyle name="Note 36 15" xfId="7452" xr:uid="{2F7D096A-EB11-4CA5-ACC0-1B9F8A205EF2}"/>
    <cellStyle name="Note 36 15 2" xfId="13923" xr:uid="{21022D3E-9E38-43B2-955B-081CF22C9947}"/>
    <cellStyle name="Note 36 16" xfId="7869" xr:uid="{B5C8D339-D5EA-4D78-BB69-CA27714D1C1C}"/>
    <cellStyle name="Note 36 16 2" xfId="14340" xr:uid="{E4C45BA5-FC54-4B66-8EE5-44E3B24AB915}"/>
    <cellStyle name="Note 36 17" xfId="8048" xr:uid="{C5A939AB-C12F-4948-AC79-70F85BC1039D}"/>
    <cellStyle name="Note 36 17 2" xfId="14519" xr:uid="{79AB4F48-CABC-44D0-B44C-DD161B7832BC}"/>
    <cellStyle name="Note 36 18" xfId="8225" xr:uid="{6C41D647-BE4C-4E21-973E-61CB96D47828}"/>
    <cellStyle name="Note 36 18 2" xfId="14696" xr:uid="{BD92D17D-7DEC-4D19-94F2-6E1CC447E06F}"/>
    <cellStyle name="Note 36 19" xfId="8387" xr:uid="{714C8495-011A-444C-B1A3-DAEF570791EB}"/>
    <cellStyle name="Note 36 19 2" xfId="14858" xr:uid="{0C027050-2DB8-4748-B2EB-9C61932B4383}"/>
    <cellStyle name="Note 36 2" xfId="2235" xr:uid="{00000000-0005-0000-0000-0000BC080000}"/>
    <cellStyle name="Note 36 2 10" xfId="6946" xr:uid="{58300623-9746-4514-AF78-9360719ABA4F}"/>
    <cellStyle name="Note 36 2 10 2" xfId="13417" xr:uid="{9388E0FA-C3FD-4496-936E-C33C70C1A5CC}"/>
    <cellStyle name="Note 36 2 11" xfId="7103" xr:uid="{C5A980BA-47D2-4021-B680-9D44FFC9B4DD}"/>
    <cellStyle name="Note 36 2 11 2" xfId="13574" xr:uid="{64BAF3A8-32BD-40B8-B666-63C4C4B29BD4}"/>
    <cellStyle name="Note 36 2 12" xfId="7180" xr:uid="{BFF90223-D17A-4D31-B49F-E6B22232C4EE}"/>
    <cellStyle name="Note 36 2 12 2" xfId="13651" xr:uid="{50633D37-34AE-4373-B260-8EF2879CE9C4}"/>
    <cellStyle name="Note 36 2 13" xfId="7322" xr:uid="{ACFF6EBE-5E11-457D-B05E-BA60E8077CE0}"/>
    <cellStyle name="Note 36 2 13 2" xfId="13793" xr:uid="{AA8FE651-1193-400B-B963-A0F5AF23FDEE}"/>
    <cellStyle name="Note 36 2 14" xfId="7870" xr:uid="{3BD35FFC-8D09-4055-89D6-DCB1962D1F86}"/>
    <cellStyle name="Note 36 2 14 2" xfId="14341" xr:uid="{A9AF5F64-909A-4985-80A0-234298310623}"/>
    <cellStyle name="Note 36 2 15" xfId="8049" xr:uid="{6DE0490E-6CC9-4E26-960F-5BE57DE15B03}"/>
    <cellStyle name="Note 36 2 15 2" xfId="14520" xr:uid="{73EBF553-4B82-4D06-B9B6-A8D2360CCCE4}"/>
    <cellStyle name="Note 36 2 16" xfId="8226" xr:uid="{6E8FC5DA-4D13-443D-8BA6-F316090249FE}"/>
    <cellStyle name="Note 36 2 16 2" xfId="14697" xr:uid="{0E073BBE-2758-42F7-AC42-98F9C862A22F}"/>
    <cellStyle name="Note 36 2 17" xfId="8388" xr:uid="{AE315B67-D300-42B6-9EDE-4D8A7D3EE708}"/>
    <cellStyle name="Note 36 2 17 2" xfId="14859" xr:uid="{D4BAA124-40AB-49F4-BC1C-1596CBC87BD3}"/>
    <cellStyle name="Note 36 2 18" xfId="9023" xr:uid="{C60AEB95-79F8-4AA5-939B-4D0375E9DEC3}"/>
    <cellStyle name="Note 36 2 19" xfId="9449" xr:uid="{CDCB08C6-02ED-4566-8A2C-A8393954FBC7}"/>
    <cellStyle name="Note 36 2 2" xfId="2236" xr:uid="{00000000-0005-0000-0000-0000BD080000}"/>
    <cellStyle name="Note 36 2 2 2" xfId="4889" xr:uid="{0914B015-8875-4512-943B-71BAD8E10EED}"/>
    <cellStyle name="Note 36 2 2 2 2" xfId="11368" xr:uid="{785BA4D3-DB79-4000-9449-57C77FA05933}"/>
    <cellStyle name="Note 36 2 2 3" xfId="9450" xr:uid="{7455D5B4-46C3-4D81-A59D-C048C74F20F7}"/>
    <cellStyle name="Note 36 2 2 4" xfId="10361" xr:uid="{8B4433EF-EA51-4EAF-AFC2-EA60642CC936}"/>
    <cellStyle name="Note 36 2 20" xfId="8659" xr:uid="{AD01A555-3EEB-4939-9598-BAFA3BC48AF0}"/>
    <cellStyle name="Note 36 2 21" xfId="9785" xr:uid="{B60F1B7F-02BD-4A82-8782-C2EF6242A354}"/>
    <cellStyle name="Note 36 2 22" xfId="9968" xr:uid="{633B4287-A2F5-4A99-8475-D69DAC337625}"/>
    <cellStyle name="Note 36 2 23" xfId="9940" xr:uid="{740395EA-437D-4422-A472-ACADAE2D8974}"/>
    <cellStyle name="Note 36 2 24" xfId="15111" xr:uid="{DD136A5B-135B-487E-9841-177817CCAE1B}"/>
    <cellStyle name="Note 36 2 25" xfId="15396" xr:uid="{48084B6C-CEF0-49F9-924D-70916F967964}"/>
    <cellStyle name="Note 36 2 26" xfId="15670" xr:uid="{935B5F88-27F3-4E23-9BB0-28C419F0B1FC}"/>
    <cellStyle name="Note 36 2 27" xfId="15831" xr:uid="{3F86DA33-CE23-48DD-B5E3-D25476B65D43}"/>
    <cellStyle name="Note 36 2 3" xfId="4888" xr:uid="{0CF10F71-ED40-4F43-8AB5-180A24C26C9C}"/>
    <cellStyle name="Note 36 2 3 2" xfId="11367" xr:uid="{696A8A07-0F22-4335-BC9D-A674E6F90605}"/>
    <cellStyle name="Note 36 2 4" xfId="5521" xr:uid="{E2211279-9A66-4ECC-A462-312036C4B82B}"/>
    <cellStyle name="Note 36 2 4 2" xfId="11992" xr:uid="{A8A4F61A-47EB-4317-8EF2-522BC70856A3}"/>
    <cellStyle name="Note 36 2 5" xfId="5680" xr:uid="{DEA2301F-BD50-48D6-9A41-20305D1EEA2C}"/>
    <cellStyle name="Note 36 2 5 2" xfId="12151" xr:uid="{A4973E89-7816-4B25-BEB1-8B04AF65DCF7}"/>
    <cellStyle name="Note 36 2 6" xfId="5758" xr:uid="{D7358820-85AB-440F-A585-0893094278B9}"/>
    <cellStyle name="Note 36 2 6 2" xfId="12229" xr:uid="{E05D3283-2CE5-4E31-BB40-DA2A11D69310}"/>
    <cellStyle name="Note 36 2 7" xfId="6030" xr:uid="{2473A22D-62A8-4773-8287-BD8E09562510}"/>
    <cellStyle name="Note 36 2 7 2" xfId="12501" xr:uid="{1DAA74DF-0DD2-437D-BA2B-8C2D2812CD0B}"/>
    <cellStyle name="Note 36 2 8" xfId="6404" xr:uid="{6C172B07-0146-4DC5-B88E-1F5EC5D2770A}"/>
    <cellStyle name="Note 36 2 8 2" xfId="12875" xr:uid="{45DFA733-8D07-4286-8744-F056F4BA72AF}"/>
    <cellStyle name="Note 36 2 9" xfId="6088" xr:uid="{D22E398D-B26D-4912-B6DE-740C78DCE220}"/>
    <cellStyle name="Note 36 2 9 2" xfId="12559" xr:uid="{3CF2BC39-D781-4E4F-B7AE-23F4D2989213}"/>
    <cellStyle name="Note 36 20" xfId="9022" xr:uid="{600930BC-EE7A-43AE-BCB4-436D65D66AF6}"/>
    <cellStyle name="Note 36 21" xfId="9448" xr:uid="{CA5F1EB7-E43A-49D8-987C-A6121FBC740D}"/>
    <cellStyle name="Note 36 22" xfId="8660" xr:uid="{1112484D-657E-4A19-B4CC-0BB9142668D3}"/>
    <cellStyle name="Note 36 23" xfId="9784" xr:uid="{36D883CA-C3EB-4D96-870D-32110B245398}"/>
    <cellStyle name="Note 36 24" xfId="9967" xr:uid="{0009261B-7BB2-40EB-AF44-E2C2967A3F4D}"/>
    <cellStyle name="Note 36 25" xfId="9900" xr:uid="{692ABDA4-1AC2-4656-B5B7-EA580DEC7C6E}"/>
    <cellStyle name="Note 36 26" xfId="15110" xr:uid="{4709D2C8-63B8-4487-B17B-6EB073491A07}"/>
    <cellStyle name="Note 36 27" xfId="3557" xr:uid="{5C90E74A-C5D5-43C9-A9C2-8AB8613A0478}"/>
    <cellStyle name="Note 36 28" xfId="15397" xr:uid="{81D8DFE9-C753-4D28-9683-3A6BF062D60F}"/>
    <cellStyle name="Note 36 29" xfId="15669" xr:uid="{2F3A3EE9-E504-4251-8A02-E3A094709842}"/>
    <cellStyle name="Note 36 3" xfId="2237" xr:uid="{00000000-0005-0000-0000-0000BE080000}"/>
    <cellStyle name="Note 36 3 2" xfId="4890" xr:uid="{426555F2-641F-42A2-91F0-C8B92E11DEBA}"/>
    <cellStyle name="Note 36 3 2 2" xfId="11369" xr:uid="{946169F8-02F4-4C53-87DE-6423CDF55675}"/>
    <cellStyle name="Note 36 3 3" xfId="9451" xr:uid="{3FCFAD68-F5AC-42C8-931C-E9274C1FD2C3}"/>
    <cellStyle name="Note 36 3 4" xfId="10362" xr:uid="{C44C0795-49F1-456E-90D4-5ED332C17649}"/>
    <cellStyle name="Note 36 3 5" xfId="3558" xr:uid="{DF3177DB-12E9-4A1A-8C6A-F40A93004A1B}"/>
    <cellStyle name="Note 36 30" xfId="15830" xr:uid="{B5BF8CC6-E8E9-4692-9C66-245C54FF7774}"/>
    <cellStyle name="Note 36 4" xfId="4315" xr:uid="{A8795831-E7E0-4307-92C6-B62BF64CD734}"/>
    <cellStyle name="Note 36 4 2" xfId="10852" xr:uid="{93515F8A-3C7E-4D3A-828E-F5AFAD82A94F}"/>
    <cellStyle name="Note 36 5" xfId="4887" xr:uid="{A1B1D232-6474-4DB4-A857-DF7F6B104A08}"/>
    <cellStyle name="Note 36 5 2" xfId="11366" xr:uid="{42AF8C01-27A0-40B6-8AF2-495843DB53FD}"/>
    <cellStyle name="Note 36 6" xfId="5520" xr:uid="{BA2222F5-33CF-47F8-B08F-9FE056B2DF3B}"/>
    <cellStyle name="Note 36 6 2" xfId="11991" xr:uid="{C0F65C4D-6255-4B5E-9C4C-31F0752726EB}"/>
    <cellStyle name="Note 36 7" xfId="5689" xr:uid="{BDD116C2-9C6F-400C-AE0B-86586E173BBF}"/>
    <cellStyle name="Note 36 7 2" xfId="12160" xr:uid="{4AAD4649-0B81-4E59-B919-D30C24CB6685}"/>
    <cellStyle name="Note 36 8" xfId="5757" xr:uid="{FA3E9AC2-0C22-4CEB-8A2D-B80BE10FD0FD}"/>
    <cellStyle name="Note 36 8 2" xfId="12228" xr:uid="{8C84617D-18B6-4C64-A061-4FDB27E7FA94}"/>
    <cellStyle name="Note 36 9" xfId="6031" xr:uid="{68E37057-5324-46BF-BE84-929A57A433FF}"/>
    <cellStyle name="Note 36 9 2" xfId="12502" xr:uid="{C8053570-AB0A-4016-9B30-A684CA509711}"/>
    <cellStyle name="Note 36_TRAFO" xfId="2238" xr:uid="{00000000-0005-0000-0000-0000BF080000}"/>
    <cellStyle name="Note 37" xfId="2239" xr:uid="{00000000-0005-0000-0000-0000C0080000}"/>
    <cellStyle name="Note 37 10" xfId="5908" xr:uid="{4986B318-D335-4B2B-8DCD-3EADC96E1B65}"/>
    <cellStyle name="Note 37 10 2" xfId="12379" xr:uid="{317F5BC6-31F8-4714-85FD-5AEA62E0B8A6}"/>
    <cellStyle name="Note 37 11" xfId="6248" xr:uid="{DC32371F-D3E1-4513-9A51-0346C898A765}"/>
    <cellStyle name="Note 37 11 2" xfId="12719" xr:uid="{C231E810-C097-472C-A385-30E9172BE60B}"/>
    <cellStyle name="Note 37 12" xfId="6947" xr:uid="{5F777A61-B7E4-4C12-B9D8-836B6166FA1E}"/>
    <cellStyle name="Note 37 12 2" xfId="13418" xr:uid="{96B601CD-C04F-4CAC-ACF7-B8E35DADAC8D}"/>
    <cellStyle name="Note 37 13" xfId="6784" xr:uid="{037383F1-29B5-4FD1-99E9-B6BF865E0880}"/>
    <cellStyle name="Note 37 13 2" xfId="13255" xr:uid="{12B8C55E-4B9A-4AD5-87CD-AA034929685B}"/>
    <cellStyle name="Note 37 14" xfId="7181" xr:uid="{880E48E1-91B1-4313-9C76-23E6487F80D0}"/>
    <cellStyle name="Note 37 14 2" xfId="13652" xr:uid="{8C8FDBF5-7747-4AFB-855F-10BE2F633C60}"/>
    <cellStyle name="Note 37 15" xfId="7451" xr:uid="{BC93855F-0EEA-4160-BCD4-9FEB1B9A605C}"/>
    <cellStyle name="Note 37 15 2" xfId="13922" xr:uid="{625B0625-CCEA-4C75-A77A-9C6BD32A4315}"/>
    <cellStyle name="Note 37 16" xfId="7871" xr:uid="{834326F1-32A8-407A-8238-66F731B57136}"/>
    <cellStyle name="Note 37 16 2" xfId="14342" xr:uid="{AE4EC5DB-B09D-4069-86BA-A37E84F2DE4A}"/>
    <cellStyle name="Note 37 17" xfId="8050" xr:uid="{383B423F-6351-4C9C-A628-DFA73C3FD844}"/>
    <cellStyle name="Note 37 17 2" xfId="14521" xr:uid="{4792A683-E369-43C7-A332-E957E4FAE310}"/>
    <cellStyle name="Note 37 18" xfId="8227" xr:uid="{1252B919-A4A7-4CE2-9E5A-F983E044F082}"/>
    <cellStyle name="Note 37 18 2" xfId="14698" xr:uid="{EAC7D9CA-97EE-4665-935F-D4DE427635E7}"/>
    <cellStyle name="Note 37 19" xfId="8389" xr:uid="{9D69098C-A42C-4470-9740-267499C17A52}"/>
    <cellStyle name="Note 37 19 2" xfId="14860" xr:uid="{9681DEE1-D003-4A0F-8E5D-7C6B06D44492}"/>
    <cellStyle name="Note 37 2" xfId="2240" xr:uid="{00000000-0005-0000-0000-0000C1080000}"/>
    <cellStyle name="Note 37 2 10" xfId="6948" xr:uid="{CC6BA58D-BD54-4670-951A-4429CC3B03DF}"/>
    <cellStyle name="Note 37 2 10 2" xfId="13419" xr:uid="{3DBC4F31-FDDF-4347-88DB-E5F93830F373}"/>
    <cellStyle name="Note 37 2 11" xfId="7111" xr:uid="{F64BB424-7A2E-47CF-A619-7FA18F68AEE7}"/>
    <cellStyle name="Note 37 2 11 2" xfId="13582" xr:uid="{57461FF9-5F1B-4C15-B072-A10BC9B82366}"/>
    <cellStyle name="Note 37 2 12" xfId="7182" xr:uid="{90C12EEA-78AE-4BC8-B836-5B56087D808D}"/>
    <cellStyle name="Note 37 2 12 2" xfId="13653" xr:uid="{8D07A73A-FB03-45DB-84A8-C957B249CBDC}"/>
    <cellStyle name="Note 37 2 13" xfId="7450" xr:uid="{56CA278F-B503-49EB-99E7-DF8294A9F5E3}"/>
    <cellStyle name="Note 37 2 13 2" xfId="13921" xr:uid="{E3FE5704-BBD3-4374-91B3-BCF8385EC2DB}"/>
    <cellStyle name="Note 37 2 14" xfId="7872" xr:uid="{53EA48C1-25EA-4BDA-BF2A-0854666973B6}"/>
    <cellStyle name="Note 37 2 14 2" xfId="14343" xr:uid="{8FFB423D-3DF2-4230-AB02-F1215FEF551D}"/>
    <cellStyle name="Note 37 2 15" xfId="8051" xr:uid="{10C6D027-461C-48FF-A705-027F445AA59B}"/>
    <cellStyle name="Note 37 2 15 2" xfId="14522" xr:uid="{6065C449-B24F-4726-927B-D82C5CF998E2}"/>
    <cellStyle name="Note 37 2 16" xfId="8228" xr:uid="{C50B310B-D2F3-419F-A1F9-A0D61397FC76}"/>
    <cellStyle name="Note 37 2 16 2" xfId="14699" xr:uid="{04E30067-795F-438C-A8D4-C4553C215311}"/>
    <cellStyle name="Note 37 2 17" xfId="8390" xr:uid="{993768B5-4579-42C0-B9F1-58A603E1FD40}"/>
    <cellStyle name="Note 37 2 17 2" xfId="14861" xr:uid="{44251443-AC0D-4605-A12F-71E2B19D1A0E}"/>
    <cellStyle name="Note 37 2 18" xfId="9025" xr:uid="{DE995C19-95E2-48F5-AD40-B14B31388ED6}"/>
    <cellStyle name="Note 37 2 19" xfId="9453" xr:uid="{BA8A3701-4ECE-4173-A02A-D7370C2ADB99}"/>
    <cellStyle name="Note 37 2 2" xfId="2241" xr:uid="{00000000-0005-0000-0000-0000C2080000}"/>
    <cellStyle name="Note 37 2 2 2" xfId="4893" xr:uid="{D006B6AB-5AAB-474D-83CC-56725A2004EF}"/>
    <cellStyle name="Note 37 2 2 2 2" xfId="11372" xr:uid="{B2D93FF1-B366-4D8A-88EB-16AE17EE5094}"/>
    <cellStyle name="Note 37 2 2 3" xfId="9454" xr:uid="{2C1367CF-E385-4CA6-A6E9-A1A24F511885}"/>
    <cellStyle name="Note 37 2 2 4" xfId="10363" xr:uid="{1FFC8A9B-9BD5-45F9-B974-0FC16C8F8A77}"/>
    <cellStyle name="Note 37 2 20" xfId="8657" xr:uid="{A3E765DA-504E-4B8D-AF50-1A0BB7174867}"/>
    <cellStyle name="Note 37 2 21" xfId="9787" xr:uid="{95C0A082-30D2-459B-9FE2-C1CBC8C0104B}"/>
    <cellStyle name="Note 37 2 22" xfId="9970" xr:uid="{D3F7836A-4238-4EF7-B8F8-0AB9AD1BC07A}"/>
    <cellStyle name="Note 37 2 23" xfId="9902" xr:uid="{17BDD1BF-2072-4A82-A696-BF8736010603}"/>
    <cellStyle name="Note 37 2 24" xfId="15113" xr:uid="{D5FF0BF7-728F-4D4A-97BD-56D9B52F68FF}"/>
    <cellStyle name="Note 37 2 25" xfId="15395" xr:uid="{B6E04FBB-D93E-406E-B816-2ED7FBAD5483}"/>
    <cellStyle name="Note 37 2 26" xfId="15672" xr:uid="{1008F975-5948-432E-B1E1-A6F8E24B4BE0}"/>
    <cellStyle name="Note 37 2 27" xfId="15833" xr:uid="{A6CC21E9-75DB-4B2E-9F12-78AA1DA1086F}"/>
    <cellStyle name="Note 37 2 3" xfId="4892" xr:uid="{EEF215DF-05E8-4278-9889-091155440FB6}"/>
    <cellStyle name="Note 37 2 3 2" xfId="11371" xr:uid="{FAD65BD5-AAA2-48B4-8BAE-C08B0EC618E2}"/>
    <cellStyle name="Note 37 2 4" xfId="5523" xr:uid="{E3AF466F-9EDE-4673-BA81-92D7BCB943E4}"/>
    <cellStyle name="Note 37 2 4 2" xfId="11994" xr:uid="{95135AF9-99BB-49C1-B013-BE51DA002D5E}"/>
    <cellStyle name="Note 37 2 5" xfId="5688" xr:uid="{1F030C58-2954-4611-A10A-EF976B1AE15A}"/>
    <cellStyle name="Note 37 2 5 2" xfId="12159" xr:uid="{9C54FDC4-669B-40C6-A6E7-0E4CF763EAC7}"/>
    <cellStyle name="Note 37 2 6" xfId="5760" xr:uid="{EE7A5BBF-F1E7-448D-A92A-0E3FC251B60A}"/>
    <cellStyle name="Note 37 2 6 2" xfId="12231" xr:uid="{B6F901FA-71B0-4307-BDAB-36CA10F33BA8}"/>
    <cellStyle name="Note 37 2 7" xfId="6028" xr:uid="{732B2052-E920-463C-9784-881FBC0FDF6F}"/>
    <cellStyle name="Note 37 2 7 2" xfId="12499" xr:uid="{798EC3CB-78DC-4359-B24B-F714C8269CCC}"/>
    <cellStyle name="Note 37 2 8" xfId="6405" xr:uid="{6BE2071D-E36B-4554-A679-EF8A22E099AA}"/>
    <cellStyle name="Note 37 2 8 2" xfId="12876" xr:uid="{263FFB71-D331-46BA-9126-946C893377F9}"/>
    <cellStyle name="Note 37 2 9" xfId="6469" xr:uid="{AE5DCAA0-FF82-40AA-91CD-8FA883A5E44E}"/>
    <cellStyle name="Note 37 2 9 2" xfId="12940" xr:uid="{5F140825-2D19-41B7-976F-41FA4A9CBDDA}"/>
    <cellStyle name="Note 37 20" xfId="9024" xr:uid="{257D4344-2579-4097-B5C3-91703C261A98}"/>
    <cellStyle name="Note 37 21" xfId="9452" xr:uid="{B0383E42-A1A3-49F2-BE75-28623D29319D}"/>
    <cellStyle name="Note 37 22" xfId="8658" xr:uid="{EA0B5D4D-7FC2-4F96-B3CB-4B39C3C1B805}"/>
    <cellStyle name="Note 37 23" xfId="9786" xr:uid="{4A05AF38-1E1A-4A91-A5B7-A9A3BE255F2B}"/>
    <cellStyle name="Note 37 24" xfId="9969" xr:uid="{585A78BE-0C9B-4233-AB8B-FCEF216FD0E5}"/>
    <cellStyle name="Note 37 25" xfId="9901" xr:uid="{761DAE58-F6A9-46E2-B26A-263D123BD5FB}"/>
    <cellStyle name="Note 37 26" xfId="15112" xr:uid="{77EE720D-7D48-4C60-870E-18592CDAE551}"/>
    <cellStyle name="Note 37 27" xfId="3559" xr:uid="{46E34A17-E3CA-43FC-AFE1-8A56E2339B77}"/>
    <cellStyle name="Note 37 28" xfId="15263" xr:uid="{35E84CCC-4708-45C1-BB60-E18449FBA3C6}"/>
    <cellStyle name="Note 37 29" xfId="15671" xr:uid="{58BB02D7-D56A-46C2-BAD5-F2DAD5D1AC6B}"/>
    <cellStyle name="Note 37 3" xfId="2242" xr:uid="{00000000-0005-0000-0000-0000C3080000}"/>
    <cellStyle name="Note 37 3 2" xfId="4894" xr:uid="{3CF5181C-808A-4368-A8B8-8F34F406174E}"/>
    <cellStyle name="Note 37 3 2 2" xfId="11373" xr:uid="{C59FF6C8-1DDA-483D-99B0-16EBC56AB72A}"/>
    <cellStyle name="Note 37 3 3" xfId="9455" xr:uid="{AE567AB7-F487-4C99-9188-8A3E2B54EC57}"/>
    <cellStyle name="Note 37 3 4" xfId="10364" xr:uid="{061E9228-09BE-456C-A1BB-9E731C67DE71}"/>
    <cellStyle name="Note 37 3 5" xfId="3560" xr:uid="{6E46E3B0-2DBA-4B93-9546-95FBEE0FCB64}"/>
    <cellStyle name="Note 37 30" xfId="15832" xr:uid="{C37C0FD7-5CFC-428E-A21C-DD70B96927F8}"/>
    <cellStyle name="Note 37 4" xfId="4316" xr:uid="{5B788E90-44AB-4875-AA74-4DE99FE19E6C}"/>
    <cellStyle name="Note 37 4 2" xfId="10853" xr:uid="{105009EE-BB8E-4928-ACE8-C8C49604D459}"/>
    <cellStyle name="Note 37 5" xfId="4891" xr:uid="{1CBF7800-E5E8-4D20-9EA8-FD6148597CE7}"/>
    <cellStyle name="Note 37 5 2" xfId="11370" xr:uid="{6493C8FD-040E-457C-953A-479F958051A3}"/>
    <cellStyle name="Note 37 6" xfId="5522" xr:uid="{F42CD9EA-3633-4DF0-BD26-5ED7D5CBFCBB}"/>
    <cellStyle name="Note 37 6 2" xfId="11993" xr:uid="{C5E2B31E-DF8B-4E5B-8062-1231ED85C72F}"/>
    <cellStyle name="Note 37 7" xfId="5356" xr:uid="{B1943F10-D447-49A9-ABF7-7480AE2AC22D}"/>
    <cellStyle name="Note 37 7 2" xfId="11827" xr:uid="{9FF122B9-1FB8-4080-A5A1-8BED49CA898F}"/>
    <cellStyle name="Note 37 8" xfId="5759" xr:uid="{65CD6641-D09D-4909-83B1-39CCC72BA445}"/>
    <cellStyle name="Note 37 8 2" xfId="12230" xr:uid="{EBE8CE84-7F0D-4169-A218-2071A7D6E835}"/>
    <cellStyle name="Note 37 9" xfId="6029" xr:uid="{B290EE26-D28E-4390-B541-9EAC6DEB6B0E}"/>
    <cellStyle name="Note 37 9 2" xfId="12500" xr:uid="{717F3802-4CAA-4003-AC75-6A14235FAD5E}"/>
    <cellStyle name="Note 37_TRAFO" xfId="2243" xr:uid="{00000000-0005-0000-0000-0000C4080000}"/>
    <cellStyle name="Note 38" xfId="2244" xr:uid="{00000000-0005-0000-0000-0000C5080000}"/>
    <cellStyle name="Note 38 10" xfId="6406" xr:uid="{FB09E885-E42B-4343-A2EF-093BD803290A}"/>
    <cellStyle name="Note 38 10 2" xfId="12877" xr:uid="{AC3243AD-001C-4BE1-8842-073F3F03BD2E}"/>
    <cellStyle name="Note 38 11" xfId="6249" xr:uid="{8A1531BF-03A1-4547-AFAC-C4F5FBE1FD21}"/>
    <cellStyle name="Note 38 11 2" xfId="12720" xr:uid="{7D8E0316-E7FD-42A8-832B-5CA19A6321C7}"/>
    <cellStyle name="Note 38 12" xfId="6949" xr:uid="{030E8A19-1043-4D00-AC9B-D9B722E22FBB}"/>
    <cellStyle name="Note 38 12 2" xfId="13420" xr:uid="{3AA760EF-A645-436A-840E-D8BB02BE9B23}"/>
    <cellStyle name="Note 38 13" xfId="6785" xr:uid="{C919CC83-F9C4-4B60-A669-44DA37707FEC}"/>
    <cellStyle name="Note 38 13 2" xfId="13256" xr:uid="{4BE36549-265D-4247-B08F-CE26ADCB122A}"/>
    <cellStyle name="Note 38 14" xfId="7183" xr:uid="{BCEC4F4E-8894-4B32-ABE8-C1C117081835}"/>
    <cellStyle name="Note 38 14 2" xfId="13654" xr:uid="{DEEB13F7-2B41-47D0-B7AB-7AC5A613A6B7}"/>
    <cellStyle name="Note 38 15" xfId="7449" xr:uid="{4E0A509F-1D0C-4B19-8229-A7C02DBB1D81}"/>
    <cellStyle name="Note 38 15 2" xfId="13920" xr:uid="{5C14336B-8783-423C-85D0-3BA091509D22}"/>
    <cellStyle name="Note 38 16" xfId="7873" xr:uid="{24E182EB-109C-4190-B1BC-5A38C78E27E1}"/>
    <cellStyle name="Note 38 16 2" xfId="14344" xr:uid="{3CEE8882-8600-44CD-BE85-1143F5AAC420}"/>
    <cellStyle name="Note 38 17" xfId="8052" xr:uid="{F646AF26-1845-4ACE-8B4D-B294264E3B41}"/>
    <cellStyle name="Note 38 17 2" xfId="14523" xr:uid="{BE4FE4F0-10BB-4A40-A148-6ABE659C0425}"/>
    <cellStyle name="Note 38 18" xfId="8229" xr:uid="{EA4D51F6-93AF-499C-BD3F-49147C8380FA}"/>
    <cellStyle name="Note 38 18 2" xfId="14700" xr:uid="{F2F68362-06C9-43BC-86F8-010EC3C2254D}"/>
    <cellStyle name="Note 38 19" xfId="8391" xr:uid="{A109E85F-10B8-45E2-A495-F6BD6F5DDD00}"/>
    <cellStyle name="Note 38 19 2" xfId="14862" xr:uid="{979882BD-2555-492D-B84D-2BC100B7EEFE}"/>
    <cellStyle name="Note 38 2" xfId="2245" xr:uid="{00000000-0005-0000-0000-0000C6080000}"/>
    <cellStyle name="Note 38 2 10" xfId="6950" xr:uid="{2E2B765A-ECCC-43A1-BE20-86F3DACCB776}"/>
    <cellStyle name="Note 38 2 10 2" xfId="13421" xr:uid="{12F47D3F-3577-4422-91AE-EA524D06F45D}"/>
    <cellStyle name="Note 38 2 11" xfId="6786" xr:uid="{8829262D-AA1A-4078-B95C-7A44D3CE3337}"/>
    <cellStyle name="Note 38 2 11 2" xfId="13257" xr:uid="{9DE13722-D670-48A8-8AFA-5D41EE3A71EB}"/>
    <cellStyle name="Note 38 2 12" xfId="7184" xr:uid="{39672D36-DC94-4F56-8032-A7EE7B5A8D8F}"/>
    <cellStyle name="Note 38 2 12 2" xfId="13655" xr:uid="{1E095368-C538-4EBA-88A8-A5E964AC1EF4}"/>
    <cellStyle name="Note 38 2 13" xfId="7448" xr:uid="{173F54BA-17F7-4AEC-A5EA-158707E6A275}"/>
    <cellStyle name="Note 38 2 13 2" xfId="13919" xr:uid="{C64D2F04-3E1E-424A-B702-4FCCE8F476BC}"/>
    <cellStyle name="Note 38 2 14" xfId="7874" xr:uid="{9330B3AE-0772-44BE-8090-D82C9991BB70}"/>
    <cellStyle name="Note 38 2 14 2" xfId="14345" xr:uid="{7184065D-B79C-4204-90AA-FEA984561EE0}"/>
    <cellStyle name="Note 38 2 15" xfId="8053" xr:uid="{3BB0BC65-C550-492B-93E5-DA28A3A56B85}"/>
    <cellStyle name="Note 38 2 15 2" xfId="14524" xr:uid="{2DBCAF35-0B7C-4436-8600-7AACCD19373C}"/>
    <cellStyle name="Note 38 2 16" xfId="8230" xr:uid="{14962449-D084-4FB6-8F05-A7AC955F0E01}"/>
    <cellStyle name="Note 38 2 16 2" xfId="14701" xr:uid="{BF060269-7EC0-452D-9897-186BC2471419}"/>
    <cellStyle name="Note 38 2 17" xfId="8392" xr:uid="{2A13F2E9-B69E-4F4F-814E-52E578442808}"/>
    <cellStyle name="Note 38 2 17 2" xfId="14863" xr:uid="{5C7FEFB9-D00F-4D76-9A31-ED37DBF443F0}"/>
    <cellStyle name="Note 38 2 18" xfId="9027" xr:uid="{13F20DE9-BA09-4973-9EFC-878CF06FDB88}"/>
    <cellStyle name="Note 38 2 19" xfId="9457" xr:uid="{3C35665B-C975-4AE6-B8F0-BF7542956B8A}"/>
    <cellStyle name="Note 38 2 2" xfId="2246" xr:uid="{00000000-0005-0000-0000-0000C7080000}"/>
    <cellStyle name="Note 38 2 2 2" xfId="4897" xr:uid="{9F235AAE-1A5C-445D-B591-56B25ABCB06D}"/>
    <cellStyle name="Note 38 2 2 2 2" xfId="11376" xr:uid="{17F7AAB2-CCA9-43FB-AFE4-A8E68FB62326}"/>
    <cellStyle name="Note 38 2 2 3" xfId="9458" xr:uid="{D3FBFFE0-54C2-4E41-96F5-2C3886746A08}"/>
    <cellStyle name="Note 38 2 2 4" xfId="10365" xr:uid="{DD08D625-0FDA-4740-99E2-82B44C8D29AA}"/>
    <cellStyle name="Note 38 2 20" xfId="8655" xr:uid="{4C88BB35-65C8-4BBA-8282-170C14AAA9A4}"/>
    <cellStyle name="Note 38 2 21" xfId="9789" xr:uid="{2E5EB996-31FC-4293-A45D-5DA348A2E75A}"/>
    <cellStyle name="Note 38 2 22" xfId="9972" xr:uid="{49227E25-A1C5-41DD-B09D-8160770E6DCA}"/>
    <cellStyle name="Note 38 2 23" xfId="10221" xr:uid="{0BE1DACA-7453-4924-829A-4CBA6ACC1846}"/>
    <cellStyle name="Note 38 2 24" xfId="15115" xr:uid="{C4AF0083-E031-41DC-9966-CE0AC9D1F691}"/>
    <cellStyle name="Note 38 2 25" xfId="15393" xr:uid="{39756A86-3745-4D4E-AED1-174BDB2E37B9}"/>
    <cellStyle name="Note 38 2 26" xfId="15674" xr:uid="{6EA864B6-3817-4A68-93BB-C02F80DD6735}"/>
    <cellStyle name="Note 38 2 27" xfId="15835" xr:uid="{E0D183F9-7D5C-461F-B14E-E7928E61A709}"/>
    <cellStyle name="Note 38 2 3" xfId="4896" xr:uid="{3A7BA17A-155C-4E94-8127-CBAD231CD0AB}"/>
    <cellStyle name="Note 38 2 3 2" xfId="11375" xr:uid="{398572CB-3300-4440-8129-7F9B74593A30}"/>
    <cellStyle name="Note 38 2 4" xfId="5525" xr:uid="{E0E3FD52-32EF-41FB-BF67-1A0A299979A8}"/>
    <cellStyle name="Note 38 2 4 2" xfId="11996" xr:uid="{59B37AB9-45E7-4FF1-B753-51AF6EE50615}"/>
    <cellStyle name="Note 38 2 5" xfId="5358" xr:uid="{24B2FC08-BE3B-471D-AF9B-D9191FD01360}"/>
    <cellStyle name="Note 38 2 5 2" xfId="11829" xr:uid="{40FD54A3-180D-4001-80BB-56D0A1A74BAD}"/>
    <cellStyle name="Note 38 2 6" xfId="5762" xr:uid="{1F7D5AFE-83FB-4CE9-99B9-2396891D570F}"/>
    <cellStyle name="Note 38 2 6 2" xfId="12233" xr:uid="{6C2D6DBD-1401-45FD-BFA1-289B9044A624}"/>
    <cellStyle name="Note 38 2 7" xfId="6026" xr:uid="{5F314E95-F6AB-4074-B541-FD025E182332}"/>
    <cellStyle name="Note 38 2 7 2" xfId="12497" xr:uid="{32C3CDE6-5D8D-41B7-9610-83895DB30372}"/>
    <cellStyle name="Note 38 2 8" xfId="6407" xr:uid="{A2EBDE01-3F30-4006-BBD6-6C3A7118B69F}"/>
    <cellStyle name="Note 38 2 8 2" xfId="12878" xr:uid="{589C8C83-BD16-4B9F-8735-F57365FE6955}"/>
    <cellStyle name="Note 38 2 9" xfId="5905" xr:uid="{E748BE97-5AEA-44C5-8C32-A8729DB9B9B0}"/>
    <cellStyle name="Note 38 2 9 2" xfId="12376" xr:uid="{FCE5BFBF-BD77-431A-A8E0-AAA89E6F2919}"/>
    <cellStyle name="Note 38 20" xfId="9026" xr:uid="{9C34FCDC-2F16-4AFC-93D0-34FE115F4CF6}"/>
    <cellStyle name="Note 38 21" xfId="9456" xr:uid="{04CEAD57-E502-4143-A5AF-7440E6155A80}"/>
    <cellStyle name="Note 38 22" xfId="8656" xr:uid="{17B41F13-F2F7-4910-9B2F-14F4B8CE33FE}"/>
    <cellStyle name="Note 38 23" xfId="9788" xr:uid="{A5D32534-5076-411A-B846-B6E229391CE1}"/>
    <cellStyle name="Note 38 24" xfId="9971" xr:uid="{D301947E-778B-4023-A88A-073A323C8D00}"/>
    <cellStyle name="Note 38 25" xfId="9903" xr:uid="{AAA88F79-E401-419B-92BC-66E0DF711BFC}"/>
    <cellStyle name="Note 38 26" xfId="15114" xr:uid="{B406209C-5BB1-4696-9D6D-B6C8B0CD9411}"/>
    <cellStyle name="Note 38 27" xfId="3561" xr:uid="{EC61E291-6958-4A47-8901-5D282DC3343A}"/>
    <cellStyle name="Note 38 28" xfId="15394" xr:uid="{9C2E5B5B-8079-498B-BA01-82F1126251CA}"/>
    <cellStyle name="Note 38 29" xfId="15673" xr:uid="{0C9456AC-4482-4CD1-867D-2C9BF473C350}"/>
    <cellStyle name="Note 38 3" xfId="2247" xr:uid="{00000000-0005-0000-0000-0000C8080000}"/>
    <cellStyle name="Note 38 3 2" xfId="4898" xr:uid="{AD8E6976-E21E-4A19-80C7-470A41640726}"/>
    <cellStyle name="Note 38 3 2 2" xfId="11377" xr:uid="{40F98DBF-3365-4617-BBD1-A8391B0347D4}"/>
    <cellStyle name="Note 38 3 3" xfId="9459" xr:uid="{0AE5A492-3A68-4B7C-9B4C-3EB0DBE7A028}"/>
    <cellStyle name="Note 38 3 4" xfId="10366" xr:uid="{C27DBEFE-0FAB-4EE5-B31C-611169A55B82}"/>
    <cellStyle name="Note 38 3 5" xfId="3562" xr:uid="{C43E6BEB-12E7-4DFC-88CC-3E219B149BB1}"/>
    <cellStyle name="Note 38 30" xfId="15834" xr:uid="{A620D63C-A922-45F0-9091-DDFB78FE783E}"/>
    <cellStyle name="Note 38 4" xfId="4317" xr:uid="{85BB46C2-2B18-4C1E-971A-952A78202769}"/>
    <cellStyle name="Note 38 4 2" xfId="10854" xr:uid="{6B797633-4FD5-45AB-847A-95649B00AA99}"/>
    <cellStyle name="Note 38 5" xfId="4895" xr:uid="{44061A57-6BA8-40A2-A28E-5D135032F5AB}"/>
    <cellStyle name="Note 38 5 2" xfId="11374" xr:uid="{12D65ACD-2CE3-48CC-B5A1-AC125D8914F9}"/>
    <cellStyle name="Note 38 6" xfId="5524" xr:uid="{61913490-805A-48D2-B727-CCC2591B1934}"/>
    <cellStyle name="Note 38 6 2" xfId="11995" xr:uid="{52BC79AE-3FCC-4A38-B2DF-56F4FF648755}"/>
    <cellStyle name="Note 38 7" xfId="5357" xr:uid="{7008EDEC-F2DB-413D-8522-82E2AE0F628D}"/>
    <cellStyle name="Note 38 7 2" xfId="11828" xr:uid="{DCB8974D-5F01-452D-9FAD-A712F282D51C}"/>
    <cellStyle name="Note 38 8" xfId="5761" xr:uid="{71747DAC-4293-48D4-8AF7-B12F724B78B5}"/>
    <cellStyle name="Note 38 8 2" xfId="12232" xr:uid="{05836471-8F9A-43E4-BA58-E3FC092628EE}"/>
    <cellStyle name="Note 38 9" xfId="6027" xr:uid="{39CB0B04-A20D-427E-B0F2-53F071953896}"/>
    <cellStyle name="Note 38 9 2" xfId="12498" xr:uid="{A5F2FAE2-21C5-40C6-893B-8EC814B9582F}"/>
    <cellStyle name="Note 38_TRAFO" xfId="2248" xr:uid="{00000000-0005-0000-0000-0000C9080000}"/>
    <cellStyle name="Note 39" xfId="2249" xr:uid="{00000000-0005-0000-0000-0000CA080000}"/>
    <cellStyle name="Note 39 10" xfId="6408" xr:uid="{E0134123-886F-4352-BCF1-ABD1C148F50A}"/>
    <cellStyle name="Note 39 10 2" xfId="12879" xr:uid="{40C1064C-10A2-49A6-B597-27C353547529}"/>
    <cellStyle name="Note 39 11" xfId="6250" xr:uid="{83F1C23C-37ED-49A8-9B52-57112D0BB50B}"/>
    <cellStyle name="Note 39 11 2" xfId="12721" xr:uid="{0C7D9F8A-D521-47AD-B593-DC49B3F9DB40}"/>
    <cellStyle name="Note 39 12" xfId="6951" xr:uid="{1CDDDF5C-0292-4BF6-8CED-8304839A184A}"/>
    <cellStyle name="Note 39 12 2" xfId="13422" xr:uid="{E8BE08B4-7F2E-473C-A98A-E0E85133A6E9}"/>
    <cellStyle name="Note 39 13" xfId="6787" xr:uid="{4740594A-8CA4-4677-899A-4A0E5E469129}"/>
    <cellStyle name="Note 39 13 2" xfId="13258" xr:uid="{B9957692-75A4-4137-8254-4A4F320EC928}"/>
    <cellStyle name="Note 39 14" xfId="7185" xr:uid="{93872B99-9A02-4CC5-954A-F0E223C89A39}"/>
    <cellStyle name="Note 39 14 2" xfId="13656" xr:uid="{41FDDF0B-4807-4B08-8396-1715C66CB19F}"/>
    <cellStyle name="Note 39 15" xfId="7447" xr:uid="{3C2CEAB9-BBE0-4415-AAA7-5B33D2D2EFD1}"/>
    <cellStyle name="Note 39 15 2" xfId="13918" xr:uid="{14C063F1-A4C6-465D-8305-A60234D0D635}"/>
    <cellStyle name="Note 39 16" xfId="7875" xr:uid="{EA6B25C1-8DF7-4E27-90C8-B23C9767BAF4}"/>
    <cellStyle name="Note 39 16 2" xfId="14346" xr:uid="{BB8F5A4F-6C19-4FD4-98A8-BB195A015364}"/>
    <cellStyle name="Note 39 17" xfId="8054" xr:uid="{5A72E899-0361-4928-AEAE-0B563C9FB030}"/>
    <cellStyle name="Note 39 17 2" xfId="14525" xr:uid="{0743D06E-5832-4483-88A5-ACA7C8D80FBE}"/>
    <cellStyle name="Note 39 18" xfId="8231" xr:uid="{E38857C4-5967-478A-A498-04F41B110323}"/>
    <cellStyle name="Note 39 18 2" xfId="14702" xr:uid="{1B6BF9D1-FD95-454F-A2D3-14F8F313AB55}"/>
    <cellStyle name="Note 39 19" xfId="8393" xr:uid="{4E5EBC2C-7766-43EE-AC50-CF77D0F3BDF7}"/>
    <cellStyle name="Note 39 19 2" xfId="14864" xr:uid="{D57D661B-82A5-4BB3-903A-288F1C294194}"/>
    <cellStyle name="Note 39 2" xfId="2250" xr:uid="{00000000-0005-0000-0000-0000CB080000}"/>
    <cellStyle name="Note 39 2 10" xfId="6952" xr:uid="{9ABEE574-D156-4DEC-A3D7-BC3DA7EBF3B7}"/>
    <cellStyle name="Note 39 2 10 2" xfId="13423" xr:uid="{D05AB98C-586B-42C5-BE6F-D6CFAB5225D7}"/>
    <cellStyle name="Note 39 2 11" xfId="6788" xr:uid="{DD82C428-765E-41DA-B92E-F0CDB9D520E1}"/>
    <cellStyle name="Note 39 2 11 2" xfId="13259" xr:uid="{B95302F1-F9AC-496D-AA3F-130BE5C1748B}"/>
    <cellStyle name="Note 39 2 12" xfId="7186" xr:uid="{CB19605D-0A3D-4B24-8DCC-E3581426F017}"/>
    <cellStyle name="Note 39 2 12 2" xfId="13657" xr:uid="{67B67E85-2CB0-47DB-A1D9-135210D5D6B3}"/>
    <cellStyle name="Note 39 2 13" xfId="7446" xr:uid="{A3BEE797-018F-40E5-A8B6-059053DBAD98}"/>
    <cellStyle name="Note 39 2 13 2" xfId="13917" xr:uid="{EBCA77C0-872E-4592-A87A-3606A4B745A9}"/>
    <cellStyle name="Note 39 2 14" xfId="7876" xr:uid="{BD82A80C-8B37-4184-A9AD-1522C7CDC32E}"/>
    <cellStyle name="Note 39 2 14 2" xfId="14347" xr:uid="{161ABE8C-00B3-4168-9875-ACA30A3787BB}"/>
    <cellStyle name="Note 39 2 15" xfId="8055" xr:uid="{FD2B271F-EE36-4E68-B92A-E6FBA3B90EBC}"/>
    <cellStyle name="Note 39 2 15 2" xfId="14526" xr:uid="{CF131167-06EB-45DE-B994-43DA7EE5E2F1}"/>
    <cellStyle name="Note 39 2 16" xfId="8232" xr:uid="{CC929F79-F70C-4FB2-B761-B655ED913249}"/>
    <cellStyle name="Note 39 2 16 2" xfId="14703" xr:uid="{BAB8C4FB-5FD4-4E18-ADCD-5004681C4BB8}"/>
    <cellStyle name="Note 39 2 17" xfId="8394" xr:uid="{23F07D92-D553-404C-B19E-36ADAE51DF7C}"/>
    <cellStyle name="Note 39 2 17 2" xfId="14865" xr:uid="{D6C3F7A4-F55E-4B15-8095-A32767D23ED3}"/>
    <cellStyle name="Note 39 2 18" xfId="9029" xr:uid="{48E5D2AA-3755-4283-B154-FE37C859280B}"/>
    <cellStyle name="Note 39 2 19" xfId="9461" xr:uid="{E595600F-1BBD-416F-9202-E0B96B212757}"/>
    <cellStyle name="Note 39 2 2" xfId="2251" xr:uid="{00000000-0005-0000-0000-0000CC080000}"/>
    <cellStyle name="Note 39 2 2 2" xfId="4901" xr:uid="{3B8EF1D8-EB3A-48D2-B246-F1F2B6A93AB0}"/>
    <cellStyle name="Note 39 2 2 2 2" xfId="11380" xr:uid="{C8A886D5-B9ED-43E1-BF80-030D90CF8D3A}"/>
    <cellStyle name="Note 39 2 2 3" xfId="9462" xr:uid="{79C229CF-BC83-42E9-8FD6-1A6FB5051627}"/>
    <cellStyle name="Note 39 2 2 4" xfId="10367" xr:uid="{9C20EBF5-78CD-4588-8327-D4D5E0A8E012}"/>
    <cellStyle name="Note 39 2 20" xfId="8652" xr:uid="{02A767EE-3947-41DD-857F-0F377A89F848}"/>
    <cellStyle name="Note 39 2 21" xfId="9791" xr:uid="{978DE38F-B669-4E9F-B874-8B31FACD474B}"/>
    <cellStyle name="Note 39 2 22" xfId="9974" xr:uid="{43A94325-E38E-4279-8886-89BB9FF2B5D8}"/>
    <cellStyle name="Note 39 2 23" xfId="9905" xr:uid="{CB0B41D5-A87D-4458-A309-1F23E990CFD4}"/>
    <cellStyle name="Note 39 2 24" xfId="15117" xr:uid="{CA7D44A4-BB5F-45EB-8763-4B4697EB3CCB}"/>
    <cellStyle name="Note 39 2 25" xfId="15391" xr:uid="{9C7EFCEA-AD50-4F20-9CC1-C29C1AD704BA}"/>
    <cellStyle name="Note 39 2 26" xfId="15676" xr:uid="{B6F23CD1-6771-4863-A7CA-36D50676957B}"/>
    <cellStyle name="Note 39 2 27" xfId="15837" xr:uid="{F40C0447-6200-43D6-B083-804B1890E612}"/>
    <cellStyle name="Note 39 2 3" xfId="4900" xr:uid="{AF3B839B-26D9-4B65-B68D-FF7B4D27FC30}"/>
    <cellStyle name="Note 39 2 3 2" xfId="11379" xr:uid="{FCD357B2-6126-40E8-B4B9-A22EB7811510}"/>
    <cellStyle name="Note 39 2 4" xfId="5527" xr:uid="{F7BE4969-BD97-468D-80ED-A4F1613AAB51}"/>
    <cellStyle name="Note 39 2 4 2" xfId="11998" xr:uid="{15A04E11-CC39-4E2D-B1E2-E08C0D812C5A}"/>
    <cellStyle name="Note 39 2 5" xfId="5360" xr:uid="{DB86D695-E3A0-4EBC-8A19-B3598563E7B4}"/>
    <cellStyle name="Note 39 2 5 2" xfId="11831" xr:uid="{1563EE3E-E39D-4ECC-9FBA-7945284FE47F}"/>
    <cellStyle name="Note 39 2 6" xfId="5764" xr:uid="{A2BC8F89-A9A6-42AD-9F21-19B8AA01E57F}"/>
    <cellStyle name="Note 39 2 6 2" xfId="12235" xr:uid="{2E61BEB3-DE16-4438-B00C-5BF719A3247B}"/>
    <cellStyle name="Note 39 2 7" xfId="6024" xr:uid="{91A73A56-D8E5-4A9F-8652-D92DA5E9DF27}"/>
    <cellStyle name="Note 39 2 7 2" xfId="12495" xr:uid="{EB666FC7-081B-41A9-9ACF-033E0A3BB5BD}"/>
    <cellStyle name="Note 39 2 8" xfId="6458" xr:uid="{B1773E28-1E76-42E9-83BE-22D6BC5D8475}"/>
    <cellStyle name="Note 39 2 8 2" xfId="12929" xr:uid="{8D93DCF6-40B5-43E8-8AD8-229914447A15}"/>
    <cellStyle name="Note 39 2 9" xfId="6451" xr:uid="{0D2DFC2B-AA22-43D3-9FC3-8362745F082A}"/>
    <cellStyle name="Note 39 2 9 2" xfId="12922" xr:uid="{8145A5BD-D931-4F2D-8F6D-8617F129FC19}"/>
    <cellStyle name="Note 39 20" xfId="9028" xr:uid="{AFCFE57F-8DE5-42E4-9E06-DD8E35BAE610}"/>
    <cellStyle name="Note 39 21" xfId="9460" xr:uid="{F94A29DF-BA2E-4298-9943-FEFB027F973B}"/>
    <cellStyle name="Note 39 22" xfId="8653" xr:uid="{F7BA62D5-2415-4E94-98F2-18C2EB9AA530}"/>
    <cellStyle name="Note 39 23" xfId="9790" xr:uid="{2399B406-5DFA-4D95-A7A4-CB8E7B44A9C0}"/>
    <cellStyle name="Note 39 24" xfId="9973" xr:uid="{41B45E03-4909-43FD-A60F-7EF4A02491AB}"/>
    <cellStyle name="Note 39 25" xfId="9904" xr:uid="{338F120A-07F3-4528-AB31-E086A5C98B2E}"/>
    <cellStyle name="Note 39 26" xfId="15116" xr:uid="{3B37F5D1-3F81-4A22-83B9-A87B9A7AADED}"/>
    <cellStyle name="Note 39 27" xfId="3563" xr:uid="{2E709DC7-0214-41AC-91FB-A795FD6E7FE6}"/>
    <cellStyle name="Note 39 28" xfId="15392" xr:uid="{CDD0E43D-CF9D-40A1-AA2C-817830751C93}"/>
    <cellStyle name="Note 39 29" xfId="15675" xr:uid="{55AC6CB6-38B0-4D31-B814-5AF6797A57DF}"/>
    <cellStyle name="Note 39 3" xfId="2252" xr:uid="{00000000-0005-0000-0000-0000CD080000}"/>
    <cellStyle name="Note 39 3 2" xfId="4902" xr:uid="{5E95B273-5A0D-4812-A8CC-8ADF4B43C80A}"/>
    <cellStyle name="Note 39 3 2 2" xfId="11381" xr:uid="{3AD4BBC3-911C-40ED-9A77-BD34BFF36419}"/>
    <cellStyle name="Note 39 3 3" xfId="9463" xr:uid="{85A54FB3-1A1D-4E34-93F7-3C7F3869FA90}"/>
    <cellStyle name="Note 39 3 4" xfId="10368" xr:uid="{35B18D5D-3819-4D94-B009-3CDC98B766E4}"/>
    <cellStyle name="Note 39 3 5" xfId="3564" xr:uid="{189C1DDF-3E21-43A4-B404-6D35B4BB76EF}"/>
    <cellStyle name="Note 39 30" xfId="15836" xr:uid="{423AE046-273D-4B3E-95BB-06929163B246}"/>
    <cellStyle name="Note 39 4" xfId="4318" xr:uid="{F5946B7E-59B1-49EC-84D1-B10D570E34BA}"/>
    <cellStyle name="Note 39 4 2" xfId="10855" xr:uid="{55FD881E-2DFB-4F86-941F-97EA2C73B495}"/>
    <cellStyle name="Note 39 5" xfId="4899" xr:uid="{6380760E-75F1-40AD-928F-D386DA8D77AF}"/>
    <cellStyle name="Note 39 5 2" xfId="11378" xr:uid="{303BDB9D-F968-4A27-8D35-2199C3FEFB12}"/>
    <cellStyle name="Note 39 6" xfId="5526" xr:uid="{7F9D80D2-603D-40A8-939C-51FE10276D01}"/>
    <cellStyle name="Note 39 6 2" xfId="11997" xr:uid="{83E4E55F-35B4-4A1C-9A55-06A0E4FF8D4D}"/>
    <cellStyle name="Note 39 7" xfId="5359" xr:uid="{83FE1FCA-B7F2-4FA8-AB09-620D5A3C9AEA}"/>
    <cellStyle name="Note 39 7 2" xfId="11830" xr:uid="{FC84DA8A-72EA-4120-BBE9-0F58CCAABBA5}"/>
    <cellStyle name="Note 39 8" xfId="5763" xr:uid="{ED714670-8981-43C0-BE93-132E66B2D3ED}"/>
    <cellStyle name="Note 39 8 2" xfId="12234" xr:uid="{77702052-8807-421A-920E-E0400B8C7DD5}"/>
    <cellStyle name="Note 39 9" xfId="6025" xr:uid="{602275B6-B3F7-4E9C-855B-E04E4B04E357}"/>
    <cellStyle name="Note 39 9 2" xfId="12496" xr:uid="{77C2A896-5E0C-41BC-B97C-14410882B185}"/>
    <cellStyle name="Note 39_TRAFO" xfId="2253" xr:uid="{00000000-0005-0000-0000-0000CE080000}"/>
    <cellStyle name="Note 4" xfId="2254" xr:uid="{00000000-0005-0000-0000-0000CF080000}"/>
    <cellStyle name="Note 4 10" xfId="6251" xr:uid="{57A82604-DFA2-423D-B4A5-12ED4C0C6DC4}"/>
    <cellStyle name="Note 4 10 2" xfId="12722" xr:uid="{EA44B004-DDF2-4357-AFE9-70D1D3792440}"/>
    <cellStyle name="Note 4 11" xfId="6954" xr:uid="{B4041B79-8AAE-4F93-A6D0-A60122AD1101}"/>
    <cellStyle name="Note 4 11 2" xfId="13425" xr:uid="{81B24938-1D8B-4D83-8690-89389439BC05}"/>
    <cellStyle name="Note 4 12" xfId="6789" xr:uid="{54AFBD3D-37D6-4C30-8620-33B5D2CEA96F}"/>
    <cellStyle name="Note 4 12 2" xfId="13260" xr:uid="{564130BF-61A3-4C8E-B5F4-FBFE905E7EE4}"/>
    <cellStyle name="Note 4 13" xfId="7187" xr:uid="{18EB543E-CFF4-4275-A2E8-6451D0654117}"/>
    <cellStyle name="Note 4 13 2" xfId="13658" xr:uid="{D42031B3-9D5E-4D2E-B5FC-EDE72C215720}"/>
    <cellStyle name="Note 4 14" xfId="7445" xr:uid="{1C24C6E1-1DF6-4A44-97B7-3CDA576F1EC9}"/>
    <cellStyle name="Note 4 14 2" xfId="13916" xr:uid="{F4510422-ADF3-47B2-9462-550507CA6E15}"/>
    <cellStyle name="Note 4 15" xfId="7877" xr:uid="{586E3888-6DD6-4390-AA8A-E378D7C77118}"/>
    <cellStyle name="Note 4 15 2" xfId="14348" xr:uid="{B2BF424B-3026-4F04-8436-574402496ADB}"/>
    <cellStyle name="Note 4 16" xfId="8056" xr:uid="{2E5EE66A-FF98-4F3A-90E6-BAD23CE5FF39}"/>
    <cellStyle name="Note 4 16 2" xfId="14527" xr:uid="{48F3D994-F623-45AF-B624-160A69FA28C0}"/>
    <cellStyle name="Note 4 17" xfId="8233" xr:uid="{F8A071CD-D5C6-40CF-9FEB-5B1A5DD47B88}"/>
    <cellStyle name="Note 4 17 2" xfId="14704" xr:uid="{B5EB3DB5-106D-43AE-B637-F1A7CA6D7B3A}"/>
    <cellStyle name="Note 4 18" xfId="8395" xr:uid="{6599EE12-D73E-4544-BC29-7D6F84CE5719}"/>
    <cellStyle name="Note 4 18 2" xfId="14866" xr:uid="{75924078-60D4-49D0-A3A1-AB98BB08B25F}"/>
    <cellStyle name="Note 4 19" xfId="9031" xr:uid="{814C9C9B-652C-4BB4-9B8A-2CF6667EBC7F}"/>
    <cellStyle name="Note 4 2" xfId="2255" xr:uid="{00000000-0005-0000-0000-0000D0080000}"/>
    <cellStyle name="Note 4 2 10" xfId="6955" xr:uid="{E2081098-5061-4E8B-BE7E-EF1109E381C9}"/>
    <cellStyle name="Note 4 2 10 2" xfId="13426" xr:uid="{09783251-DEA5-41BE-B073-E3B6A0126F50}"/>
    <cellStyle name="Note 4 2 11" xfId="6790" xr:uid="{880E3790-75D8-4FE4-9BCE-355D7CC1FA8A}"/>
    <cellStyle name="Note 4 2 11 2" xfId="13261" xr:uid="{5299B858-41DF-48DA-9296-FB41031367BA}"/>
    <cellStyle name="Note 4 2 12" xfId="7188" xr:uid="{E8777286-4B9A-40EE-A077-DE4C790D8826}"/>
    <cellStyle name="Note 4 2 12 2" xfId="13659" xr:uid="{50272D44-B457-4F52-AB9B-5A65529F86ED}"/>
    <cellStyle name="Note 4 2 13" xfId="7444" xr:uid="{A5E854BA-098B-44D8-962C-D21232AA4EDB}"/>
    <cellStyle name="Note 4 2 13 2" xfId="13915" xr:uid="{00C48EFC-0C04-4150-B4F8-9EF7FF514065}"/>
    <cellStyle name="Note 4 2 14" xfId="7878" xr:uid="{A56419D5-2382-46F0-9D2E-A229AD159671}"/>
    <cellStyle name="Note 4 2 14 2" xfId="14349" xr:uid="{AB7553C4-C59C-4D91-803C-97A2712BFF2A}"/>
    <cellStyle name="Note 4 2 15" xfId="8057" xr:uid="{11D01D77-F3DA-440D-B2B9-86B9E66D2EDC}"/>
    <cellStyle name="Note 4 2 15 2" xfId="14528" xr:uid="{7B8CCE5D-E6AA-4158-A448-B47F6A076B83}"/>
    <cellStyle name="Note 4 2 16" xfId="8234" xr:uid="{13C39181-5E01-47D7-A1A9-AA572838B377}"/>
    <cellStyle name="Note 4 2 16 2" xfId="14705" xr:uid="{99D1DC7D-F050-41B3-8347-EECC77588949}"/>
    <cellStyle name="Note 4 2 17" xfId="8396" xr:uid="{297227C9-3D32-4FFC-A44C-98D4DA898829}"/>
    <cellStyle name="Note 4 2 17 2" xfId="14867" xr:uid="{F2FD0D3B-324B-4E12-8940-CCFBC12A4D9D}"/>
    <cellStyle name="Note 4 2 18" xfId="9032" xr:uid="{997DE0E5-16D5-45B1-8FE1-9AB25A47ACB8}"/>
    <cellStyle name="Note 4 2 19" xfId="9465" xr:uid="{CF9B0D10-03A4-48AF-B00E-76461FF53973}"/>
    <cellStyle name="Note 4 2 2" xfId="2256" xr:uid="{00000000-0005-0000-0000-0000D1080000}"/>
    <cellStyle name="Note 4 2 2 2" xfId="4905" xr:uid="{CCE152A2-EA3D-42B7-9648-3846EF506F2F}"/>
    <cellStyle name="Note 4 2 2 2 2" xfId="11384" xr:uid="{546E329A-4BD3-4102-8BB1-BBF578F2AEF6}"/>
    <cellStyle name="Note 4 2 2 3" xfId="9466" xr:uid="{BC78A72E-9670-4BD2-831C-2FBD31BF645C}"/>
    <cellStyle name="Note 4 2 2 4" xfId="10369" xr:uid="{BB160E6F-53F0-4152-B185-DB9B678E6277}"/>
    <cellStyle name="Note 4 2 20" xfId="8651" xr:uid="{C614B94B-E200-4E0D-B6AF-42765AE5E185}"/>
    <cellStyle name="Note 4 2 21" xfId="9793" xr:uid="{A70673A6-5223-4D32-9339-02BD2A8D46B3}"/>
    <cellStyle name="Note 4 2 22" xfId="9976" xr:uid="{1C165431-F6E7-461E-8A73-063D6D310E8F}"/>
    <cellStyle name="Note 4 2 23" xfId="9907" xr:uid="{7DE1AE98-70B5-4911-98FC-5EDE4FA0AEDF}"/>
    <cellStyle name="Note 4 2 24" xfId="15119" xr:uid="{1F8D19A1-4A96-44D6-AAB5-8A8205AF0D9E}"/>
    <cellStyle name="Note 4 2 25" xfId="15389" xr:uid="{8892688F-E386-4462-8680-46F4F56966BF}"/>
    <cellStyle name="Note 4 2 26" xfId="15678" xr:uid="{90E15BDF-D857-4132-ABE2-5DA4F739B234}"/>
    <cellStyle name="Note 4 2 27" xfId="15839" xr:uid="{3752E16B-1B24-45F8-8C1F-D0D73733320B}"/>
    <cellStyle name="Note 4 2 3" xfId="4904" xr:uid="{E3BB8EEB-C2FE-41C0-8561-B0E183EAF757}"/>
    <cellStyle name="Note 4 2 3 2" xfId="11383" xr:uid="{C9AD3FD0-22C1-4BA8-A2DD-BDD2C041E8F4}"/>
    <cellStyle name="Note 4 2 4" xfId="5530" xr:uid="{3105A15A-A46B-4CCD-9939-2678E0E6698B}"/>
    <cellStyle name="Note 4 2 4 2" xfId="12001" xr:uid="{F057314B-1834-4259-8C62-2CB2B2A0C87E}"/>
    <cellStyle name="Note 4 2 5" xfId="5362" xr:uid="{9BDAB9CF-7B9C-49D3-B215-1885EBD8B8E4}"/>
    <cellStyle name="Note 4 2 5 2" xfId="11833" xr:uid="{3061AFE4-27EA-42CD-8CFD-DDF7470C2F90}"/>
    <cellStyle name="Note 4 2 6" xfId="5766" xr:uid="{01D54710-76F5-46BB-B57B-F2E531871235}"/>
    <cellStyle name="Note 4 2 6 2" xfId="12237" xr:uid="{DCC15285-775B-47EB-AAAB-CB7E20C78BD3}"/>
    <cellStyle name="Note 4 2 7" xfId="6022" xr:uid="{762157FC-90A2-48CF-811F-E07137D3CC58}"/>
    <cellStyle name="Note 4 2 7 2" xfId="12493" xr:uid="{9CADFF4D-EA4A-493B-9B70-DADBE4811208}"/>
    <cellStyle name="Note 4 2 8" xfId="6410" xr:uid="{76BEEE83-2BFE-407B-96CF-5DB82D5FF9D0}"/>
    <cellStyle name="Note 4 2 8 2" xfId="12881" xr:uid="{DCEABD81-D426-4166-8268-DCAE645CD45A}"/>
    <cellStyle name="Note 4 2 9" xfId="6252" xr:uid="{0E4B9666-03F1-4FBB-B2A2-677716995E02}"/>
    <cellStyle name="Note 4 2 9 2" xfId="12723" xr:uid="{816710B1-5EB5-412D-B7E4-C13EC1F5D6BD}"/>
    <cellStyle name="Note 4 20" xfId="9464" xr:uid="{3D304BEA-DCDE-4D2D-8B1C-AAC56FED46BF}"/>
    <cellStyle name="Note 4 21" xfId="8527" xr:uid="{0BD6852F-7875-4451-B5C4-C19621D889E9}"/>
    <cellStyle name="Note 4 22" xfId="9792" xr:uid="{6D014F4E-36F2-4AA6-A8A6-74637F44B78A}"/>
    <cellStyle name="Note 4 23" xfId="9975" xr:uid="{AB236E63-4723-4AEB-BC13-B4DDF215A7CA}"/>
    <cellStyle name="Note 4 24" xfId="9906" xr:uid="{D8F8567B-DFDF-4FDC-9FAD-F212A557E3FC}"/>
    <cellStyle name="Note 4 25" xfId="15118" xr:uid="{58BF455B-46BE-4B82-965B-A2CB76EAF821}"/>
    <cellStyle name="Note 4 26" xfId="15390" xr:uid="{B709002E-D63C-4BE0-81B5-55B79F41AA01}"/>
    <cellStyle name="Note 4 27" xfId="15677" xr:uid="{C3886B93-E877-4E4E-9375-8091DD7A4629}"/>
    <cellStyle name="Note 4 28" xfId="15838" xr:uid="{2EE7BE21-C3D4-415E-AA40-CECEEFA46F29}"/>
    <cellStyle name="Note 4 3" xfId="2257" xr:uid="{00000000-0005-0000-0000-0000D2080000}"/>
    <cellStyle name="Note 4 3 2" xfId="4906" xr:uid="{78155529-C95C-47B5-9838-B8EA1537E595}"/>
    <cellStyle name="Note 4 3 2 2" xfId="11385" xr:uid="{8F3026EF-33E1-4275-BF98-92F538686BC9}"/>
    <cellStyle name="Note 4 3 3" xfId="9467" xr:uid="{B8BC6E1D-CCC3-4777-A7AF-133E3EBBF5E0}"/>
    <cellStyle name="Note 4 3 4" xfId="10370" xr:uid="{22F59AB5-2435-4FF5-89CB-13E56BDC2D1D}"/>
    <cellStyle name="Note 4 4" xfId="4903" xr:uid="{F43A11CC-AC1A-4714-B4BC-9C92BCE57AB6}"/>
    <cellStyle name="Note 4 4 2" xfId="11382" xr:uid="{24B144A8-73EA-4C81-99F8-F1EE35DE4827}"/>
    <cellStyle name="Note 4 5" xfId="5529" xr:uid="{EA026B33-18E5-4466-A0F4-1A68AB395A00}"/>
    <cellStyle name="Note 4 5 2" xfId="12000" xr:uid="{C8A069F5-FB76-4C6B-A138-EB429E7E7E19}"/>
    <cellStyle name="Note 4 6" xfId="5361" xr:uid="{E44EF17B-7D28-4785-B683-784D2E1A957D}"/>
    <cellStyle name="Note 4 6 2" xfId="11832" xr:uid="{8105AEB3-7B4F-415D-B17C-6E32D5F96D37}"/>
    <cellStyle name="Note 4 7" xfId="5765" xr:uid="{64741C06-591E-4506-B327-851D15E45F4F}"/>
    <cellStyle name="Note 4 7 2" xfId="12236" xr:uid="{91AC3CC5-03E3-40D7-A68C-A69A0A8F6BFF}"/>
    <cellStyle name="Note 4 8" xfId="6023" xr:uid="{0EF41E6D-62F3-4E3D-AF0E-B8D73DEDB8ED}"/>
    <cellStyle name="Note 4 8 2" xfId="12494" xr:uid="{F0ECA771-0437-4B07-8239-1DE4CEEE253A}"/>
    <cellStyle name="Note 4 9" xfId="6409" xr:uid="{C0B7B935-50D9-4F1C-9805-DF1AE5BE037D}"/>
    <cellStyle name="Note 4 9 2" xfId="12880" xr:uid="{AC2833EF-9E28-455D-9185-1869BE5F9D04}"/>
    <cellStyle name="Note 4_TRAFO" xfId="2258" xr:uid="{00000000-0005-0000-0000-0000D3080000}"/>
    <cellStyle name="Note 40" xfId="2259" xr:uid="{00000000-0005-0000-0000-0000D4080000}"/>
    <cellStyle name="Note 40 10" xfId="6411" xr:uid="{D2583544-56D2-4BA6-9D76-8A3394D104E0}"/>
    <cellStyle name="Note 40 10 2" xfId="12882" xr:uid="{04BD6F62-0CDB-498E-8AB1-F3E97FB810B2}"/>
    <cellStyle name="Note 40 11" xfId="5898" xr:uid="{B4D50100-6EB0-465B-8B52-3ED7F26A853D}"/>
    <cellStyle name="Note 40 11 2" xfId="12369" xr:uid="{A0025A8A-1057-4995-955D-08FDF3053236}"/>
    <cellStyle name="Note 40 12" xfId="6956" xr:uid="{C3D6306B-60CD-4A11-8803-440546C0C169}"/>
    <cellStyle name="Note 40 12 2" xfId="13427" xr:uid="{FECFCB9B-2604-4C3C-BA44-9AAE17C7613F}"/>
    <cellStyle name="Note 40 13" xfId="7102" xr:uid="{EFC4F831-BF97-41C2-9C4C-C22B7215EA12}"/>
    <cellStyle name="Note 40 13 2" xfId="13573" xr:uid="{E1335441-6CCC-44D2-AC16-D607418AE2EA}"/>
    <cellStyle name="Note 40 14" xfId="7189" xr:uid="{D13E7BB3-1494-433A-BA12-8562DB969FAD}"/>
    <cellStyle name="Note 40 14 2" xfId="13660" xr:uid="{EF5547CB-64B9-41C3-9CDC-EFC3FEF65E57}"/>
    <cellStyle name="Note 40 15" xfId="7443" xr:uid="{1705BB7B-F20E-4FA0-8C1F-30C591D6EECE}"/>
    <cellStyle name="Note 40 15 2" xfId="13914" xr:uid="{6895E4A3-1103-4756-8F84-2D19E154CC6D}"/>
    <cellStyle name="Note 40 16" xfId="7879" xr:uid="{3F1877CD-B1EA-4835-9293-6614565E198E}"/>
    <cellStyle name="Note 40 16 2" xfId="14350" xr:uid="{BB7E2E98-0E99-4FE6-9008-3D8F99ACAD1B}"/>
    <cellStyle name="Note 40 17" xfId="8058" xr:uid="{B37A9C26-262C-4A44-BE70-E33EF68A8228}"/>
    <cellStyle name="Note 40 17 2" xfId="14529" xr:uid="{4BE662AB-2767-42E2-B0E8-32E0062DBFEC}"/>
    <cellStyle name="Note 40 18" xfId="8235" xr:uid="{6D6F0E85-289A-457E-BE0C-3068246B9061}"/>
    <cellStyle name="Note 40 18 2" xfId="14706" xr:uid="{84509A83-5DBE-4AB8-8EA0-47F97BC95B8E}"/>
    <cellStyle name="Note 40 19" xfId="8397" xr:uid="{7295573B-076B-49C4-9B05-8C81E32D687D}"/>
    <cellStyle name="Note 40 19 2" xfId="14868" xr:uid="{72C23F10-7714-4573-9521-9AE32B8AD089}"/>
    <cellStyle name="Note 40 2" xfId="2260" xr:uid="{00000000-0005-0000-0000-0000D5080000}"/>
    <cellStyle name="Note 40 2 10" xfId="6957" xr:uid="{98CC2011-0D90-4E41-9EEA-E9B5F2D479FE}"/>
    <cellStyle name="Note 40 2 10 2" xfId="13428" xr:uid="{A45F6F55-B893-4610-8C69-69582506E47C}"/>
    <cellStyle name="Note 40 2 11" xfId="6791" xr:uid="{6F436FFF-8AD9-4547-8768-BAFBF65C2023}"/>
    <cellStyle name="Note 40 2 11 2" xfId="13262" xr:uid="{B37ED549-313B-4548-8320-B626B70D70D9}"/>
    <cellStyle name="Note 40 2 12" xfId="7190" xr:uid="{DEBCC168-0321-483D-AD50-9477A55A326C}"/>
    <cellStyle name="Note 40 2 12 2" xfId="13661" xr:uid="{FD44E330-9B9F-424B-BE2B-3B5693707490}"/>
    <cellStyle name="Note 40 2 13" xfId="7442" xr:uid="{DFA1E2DC-1D4E-4129-9F7C-AF4F62C8EFA7}"/>
    <cellStyle name="Note 40 2 13 2" xfId="13913" xr:uid="{39C1A714-10AC-49E1-A126-A9C6A8C0E84A}"/>
    <cellStyle name="Note 40 2 14" xfId="7880" xr:uid="{BC4C9F0F-EEFF-40CF-AAA5-64BFAB20E80F}"/>
    <cellStyle name="Note 40 2 14 2" xfId="14351" xr:uid="{F809538A-180C-4700-9CA9-290F79CC1527}"/>
    <cellStyle name="Note 40 2 15" xfId="8059" xr:uid="{BB3D7256-C15A-4391-9483-CAE2FAC59155}"/>
    <cellStyle name="Note 40 2 15 2" xfId="14530" xr:uid="{C1855802-6369-40FF-8DCE-0ED6BB07F37B}"/>
    <cellStyle name="Note 40 2 16" xfId="8236" xr:uid="{D8FB9BF2-2B65-48FA-85E7-25655FEA0B2F}"/>
    <cellStyle name="Note 40 2 16 2" xfId="14707" xr:uid="{F7D9D6B1-3E81-4EF8-9D15-5AD28070C679}"/>
    <cellStyle name="Note 40 2 17" xfId="8398" xr:uid="{3A7DAAF6-3BDB-4738-A649-C1DAC42B73FD}"/>
    <cellStyle name="Note 40 2 17 2" xfId="14869" xr:uid="{C023E978-A67F-4EC0-AF83-E5CD4CEF8A5F}"/>
    <cellStyle name="Note 40 2 18" xfId="9034" xr:uid="{CA85D5E0-EBBC-4C82-BCEB-67858953DDAB}"/>
    <cellStyle name="Note 40 2 19" xfId="9469" xr:uid="{842FAED2-6AB1-4AEA-B9D6-7BC99DFB450F}"/>
    <cellStyle name="Note 40 2 2" xfId="2261" xr:uid="{00000000-0005-0000-0000-0000D6080000}"/>
    <cellStyle name="Note 40 2 2 2" xfId="4909" xr:uid="{0E4CF138-BD51-480F-8857-736055F7C314}"/>
    <cellStyle name="Note 40 2 2 2 2" xfId="11388" xr:uid="{D81730ED-FF01-41F0-89D4-CC4643212472}"/>
    <cellStyle name="Note 40 2 2 3" xfId="9470" xr:uid="{9B528A20-C47C-41AA-9851-31C7774DA8B3}"/>
    <cellStyle name="Note 40 2 2 4" xfId="10371" xr:uid="{24C241E8-B147-4F2D-BC83-65530D143A82}"/>
    <cellStyle name="Note 40 2 20" xfId="8649" xr:uid="{1CAA6D84-306A-4051-998D-960B252BE419}"/>
    <cellStyle name="Note 40 2 21" xfId="9795" xr:uid="{A676BB91-583A-4A76-9D75-374CDEB600C5}"/>
    <cellStyle name="Note 40 2 22" xfId="9978" xr:uid="{759EF43E-5E1A-4BE0-9418-70078BF54F16}"/>
    <cellStyle name="Note 40 2 23" xfId="9909" xr:uid="{98B3B7F0-B308-416A-BD05-A9C80C53A66D}"/>
    <cellStyle name="Note 40 2 24" xfId="15121" xr:uid="{CB770B54-35BF-405F-A68F-81258B59F184}"/>
    <cellStyle name="Note 40 2 25" xfId="15387" xr:uid="{680113F6-C71E-4798-96D0-3FC07CA2B403}"/>
    <cellStyle name="Note 40 2 26" xfId="15680" xr:uid="{774F598A-C0D2-415F-BB05-F83E2DD83C4F}"/>
    <cellStyle name="Note 40 2 27" xfId="15841" xr:uid="{2973CA33-946A-438B-91CE-9903C04B9466}"/>
    <cellStyle name="Note 40 2 3" xfId="4908" xr:uid="{B2F9D6ED-4BC0-4AF7-A8E9-622126AD01C1}"/>
    <cellStyle name="Note 40 2 3 2" xfId="11387" xr:uid="{1DE3515D-621C-4754-89AB-3EF954B59A26}"/>
    <cellStyle name="Note 40 2 4" xfId="5532" xr:uid="{E73D635F-F61D-463A-9FC0-7A8145062492}"/>
    <cellStyle name="Note 40 2 4 2" xfId="12003" xr:uid="{A1B2C6BE-F3CE-418C-91EB-7C0234EA605F}"/>
    <cellStyle name="Note 40 2 5" xfId="5363" xr:uid="{3B492155-CB43-4D52-9670-6C578478269D}"/>
    <cellStyle name="Note 40 2 5 2" xfId="11834" xr:uid="{D1180C9D-8C35-464F-A0AE-ABBC84D653FA}"/>
    <cellStyle name="Note 40 2 6" xfId="5768" xr:uid="{FDA0575D-A1EC-4602-91D5-15327FCF37C0}"/>
    <cellStyle name="Note 40 2 6 2" xfId="12239" xr:uid="{B23D590D-FC95-48A0-8458-23354D25F4CE}"/>
    <cellStyle name="Note 40 2 7" xfId="6020" xr:uid="{41A8F347-6819-4E4B-815A-DED5B306E568}"/>
    <cellStyle name="Note 40 2 7 2" xfId="12491" xr:uid="{C0C2786E-C230-4FFF-ADA6-6F8711D86844}"/>
    <cellStyle name="Note 40 2 8" xfId="6412" xr:uid="{838058B3-9B18-4FF0-AC34-553A0AFF803D}"/>
    <cellStyle name="Note 40 2 8 2" xfId="12883" xr:uid="{E62FC944-669A-4CB6-A259-A08BFD70BAFD}"/>
    <cellStyle name="Note 40 2 9" xfId="6483" xr:uid="{F94C2EA5-AAAA-4B45-97F3-B973AF75AFD4}"/>
    <cellStyle name="Note 40 2 9 2" xfId="12954" xr:uid="{312DB9A3-87A5-4F81-BADF-30AF7071B91A}"/>
    <cellStyle name="Note 40 20" xfId="9033" xr:uid="{D3D2806D-9E84-46B7-AC57-264929C1C15B}"/>
    <cellStyle name="Note 40 21" xfId="9468" xr:uid="{59F328F5-C06C-457D-8980-5D11A78D440A}"/>
    <cellStyle name="Note 40 22" xfId="8650" xr:uid="{9805D978-17E6-4538-A420-8853F9888E30}"/>
    <cellStyle name="Note 40 23" xfId="9794" xr:uid="{6CBEA6CC-B180-4F70-86AE-0766207D3D67}"/>
    <cellStyle name="Note 40 24" xfId="9977" xr:uid="{A777E939-BB2A-4661-8A6F-FD82D12236D5}"/>
    <cellStyle name="Note 40 25" xfId="9908" xr:uid="{BF4D28DA-90D7-4E57-947A-FBF56340E6B3}"/>
    <cellStyle name="Note 40 26" xfId="15120" xr:uid="{83569C8D-D974-4705-AC56-9A331C84F259}"/>
    <cellStyle name="Note 40 27" xfId="3565" xr:uid="{DAD1042E-4AAE-45B8-B057-4FE7E0B6E8C3}"/>
    <cellStyle name="Note 40 28" xfId="15388" xr:uid="{E7D32E7A-A49C-4C32-BF4D-6F01AAA4927C}"/>
    <cellStyle name="Note 40 29" xfId="15679" xr:uid="{70EF23F2-E250-48DF-A9DE-5858FF83E1C2}"/>
    <cellStyle name="Note 40 3" xfId="2262" xr:uid="{00000000-0005-0000-0000-0000D7080000}"/>
    <cellStyle name="Note 40 3 2" xfId="4910" xr:uid="{86D10C79-EF25-4862-AFD8-E97F612FF1C6}"/>
    <cellStyle name="Note 40 3 2 2" xfId="11389" xr:uid="{54F50BE3-6532-4776-B836-5528BEB662E6}"/>
    <cellStyle name="Note 40 3 3" xfId="9471" xr:uid="{6F4D8E45-2A9D-49DA-8C89-C06A100CEC70}"/>
    <cellStyle name="Note 40 3 4" xfId="10372" xr:uid="{B34BBF6E-12EF-471E-8DCC-1EB6804984DB}"/>
    <cellStyle name="Note 40 3 5" xfId="3566" xr:uid="{01C99F20-440B-4BCD-80C9-134A4A070A60}"/>
    <cellStyle name="Note 40 30" xfId="15840" xr:uid="{2986C3B1-15B8-4AC8-92BA-F853653B00C8}"/>
    <cellStyle name="Note 40 4" xfId="4319" xr:uid="{5DC0BEEA-E1E5-41ED-BE85-3674F558BDA6}"/>
    <cellStyle name="Note 40 4 2" xfId="10856" xr:uid="{1C0B5173-032B-464B-80B6-2470C65DA732}"/>
    <cellStyle name="Note 40 5" xfId="4907" xr:uid="{6431B4B6-B8AB-4C4C-89EC-2BD4F3877D21}"/>
    <cellStyle name="Note 40 5 2" xfId="11386" xr:uid="{CB27BCB0-F6B5-4E77-836D-E631A6D2E07B}"/>
    <cellStyle name="Note 40 6" xfId="5531" xr:uid="{23D32250-F77C-41D4-84A8-9CF5EF160A67}"/>
    <cellStyle name="Note 40 6 2" xfId="12002" xr:uid="{D0B37C1D-F559-4A45-9D75-8997A5E61802}"/>
    <cellStyle name="Note 40 7" xfId="5679" xr:uid="{FFE5BC8F-2039-4850-AB92-073500548050}"/>
    <cellStyle name="Note 40 7 2" xfId="12150" xr:uid="{5B782E7B-D75E-48EE-8E78-BA3B9CB3C988}"/>
    <cellStyle name="Note 40 8" xfId="5767" xr:uid="{F5DA43C3-E42A-4EC9-8A53-6F6D6BF97D13}"/>
    <cellStyle name="Note 40 8 2" xfId="12238" xr:uid="{55FE5DE1-E0A9-402A-8215-F859FEB47F68}"/>
    <cellStyle name="Note 40 9" xfId="6021" xr:uid="{AD3F5246-60DC-43FA-BFE0-B1ACE1C20133}"/>
    <cellStyle name="Note 40 9 2" xfId="12492" xr:uid="{B26BA4E5-193B-449B-8B0D-F172FA7FBC88}"/>
    <cellStyle name="Note 40_TRAFO" xfId="2263" xr:uid="{00000000-0005-0000-0000-0000D8080000}"/>
    <cellStyle name="Note 41" xfId="2264" xr:uid="{00000000-0005-0000-0000-0000D9080000}"/>
    <cellStyle name="Note 41 10" xfId="6413" xr:uid="{BA0EF2E4-C8EA-40B3-A3DF-8A94B23AB035}"/>
    <cellStyle name="Note 41 10 2" xfId="12884" xr:uid="{AAF6E3C6-B42C-456C-A75D-5F5070369ED6}"/>
    <cellStyle name="Note 41 11" xfId="6253" xr:uid="{59501CD9-EC9B-4129-879F-C40C4838820E}"/>
    <cellStyle name="Note 41 11 2" xfId="12724" xr:uid="{F5FE4CB1-CE83-45C6-A8B6-EBC5B7395862}"/>
    <cellStyle name="Note 41 12" xfId="6958" xr:uid="{5FE34FFA-7320-41AC-9840-9BA99729EE99}"/>
    <cellStyle name="Note 41 12 2" xfId="13429" xr:uid="{133D25C2-2E16-4B5C-BB28-9BF1BCE21DE1}"/>
    <cellStyle name="Note 41 13" xfId="6792" xr:uid="{6489045F-7E5A-41F0-92DE-29D440361B4D}"/>
    <cellStyle name="Note 41 13 2" xfId="13263" xr:uid="{524D42D4-BFFE-4139-9572-1C58313497D7}"/>
    <cellStyle name="Note 41 14" xfId="7191" xr:uid="{D8C624B8-4540-4F18-AF7D-C7846CE2C8E9}"/>
    <cellStyle name="Note 41 14 2" xfId="13662" xr:uid="{942AB2F3-1958-49C1-A914-BEDF08C68C47}"/>
    <cellStyle name="Note 41 15" xfId="7441" xr:uid="{524339B2-A2B5-4C0B-B97B-FEC835F14F80}"/>
    <cellStyle name="Note 41 15 2" xfId="13912" xr:uid="{0CFDF80D-5DBC-4D03-8559-D1E1FDF5BB4D}"/>
    <cellStyle name="Note 41 16" xfId="7881" xr:uid="{F77303BE-34B2-4706-AD07-107BD312BE09}"/>
    <cellStyle name="Note 41 16 2" xfId="14352" xr:uid="{F37B3839-DEF2-4218-80CF-11F9B6D7EBC8}"/>
    <cellStyle name="Note 41 17" xfId="8060" xr:uid="{47A850DC-21F0-4E28-8506-E0395D197F34}"/>
    <cellStyle name="Note 41 17 2" xfId="14531" xr:uid="{89EE3ACC-EAC2-4FC7-BF4F-65BAE016FD73}"/>
    <cellStyle name="Note 41 18" xfId="8237" xr:uid="{0C9915A9-4191-4951-ADEE-78653582E8CA}"/>
    <cellStyle name="Note 41 18 2" xfId="14708" xr:uid="{3699F62E-6B55-41AC-9149-77001B5CD102}"/>
    <cellStyle name="Note 41 19" xfId="8399" xr:uid="{611B3C40-8DD3-47E9-935C-D6FABA91E8D6}"/>
    <cellStyle name="Note 41 19 2" xfId="14870" xr:uid="{7B72F32C-A21C-4832-A1E6-B509B99FF411}"/>
    <cellStyle name="Note 41 2" xfId="2265" xr:uid="{00000000-0005-0000-0000-0000DA080000}"/>
    <cellStyle name="Note 41 2 10" xfId="6959" xr:uid="{C7986783-38F2-4DEB-A958-82D824CC7977}"/>
    <cellStyle name="Note 41 2 10 2" xfId="13430" xr:uid="{C70B3548-6FE5-4E15-9418-77F146B1D1A9}"/>
    <cellStyle name="Note 41 2 11" xfId="6793" xr:uid="{B44B7722-7DCD-4A7A-88C3-6C87D3406166}"/>
    <cellStyle name="Note 41 2 11 2" xfId="13264" xr:uid="{249C3F9D-3F68-419F-9AA0-DBCDBDB5E4E9}"/>
    <cellStyle name="Note 41 2 12" xfId="7192" xr:uid="{24187C3B-137F-46C8-8C4F-51EF5670A662}"/>
    <cellStyle name="Note 41 2 12 2" xfId="13663" xr:uid="{0F5CAB10-82D7-4D3D-A62E-221C0AFC397B}"/>
    <cellStyle name="Note 41 2 13" xfId="7321" xr:uid="{2EBAFF3A-4FAB-44D2-A057-0BC6068FA4D7}"/>
    <cellStyle name="Note 41 2 13 2" xfId="13792" xr:uid="{67367EFF-A668-4888-9354-7BC8BAD02A51}"/>
    <cellStyle name="Note 41 2 14" xfId="7882" xr:uid="{0713DD24-F758-40EB-B090-03D89BBDB7FE}"/>
    <cellStyle name="Note 41 2 14 2" xfId="14353" xr:uid="{7962350A-57A7-4324-9D82-23162110F53C}"/>
    <cellStyle name="Note 41 2 15" xfId="8061" xr:uid="{E7FA3B9E-B17A-4E54-A946-2C46668C9794}"/>
    <cellStyle name="Note 41 2 15 2" xfId="14532" xr:uid="{6CAD1E2C-95F4-4518-A714-879D3F50290B}"/>
    <cellStyle name="Note 41 2 16" xfId="8238" xr:uid="{6F008B00-90C1-4642-A7C5-0AEDF4A024DB}"/>
    <cellStyle name="Note 41 2 16 2" xfId="14709" xr:uid="{5B259287-89FD-41B8-A25C-CBA87B96C8BF}"/>
    <cellStyle name="Note 41 2 17" xfId="8400" xr:uid="{AEC96382-C269-4B13-969E-F30AD757064B}"/>
    <cellStyle name="Note 41 2 17 2" xfId="14871" xr:uid="{E9E4C46D-19B8-429E-B67F-F031ACD38FED}"/>
    <cellStyle name="Note 41 2 18" xfId="9036" xr:uid="{9F49C861-5344-4295-A035-332D2CA50720}"/>
    <cellStyle name="Note 41 2 19" xfId="9473" xr:uid="{07E195AD-D27C-4463-9115-26C32DFEDE03}"/>
    <cellStyle name="Note 41 2 2" xfId="2266" xr:uid="{00000000-0005-0000-0000-0000DB080000}"/>
    <cellStyle name="Note 41 2 2 2" xfId="4913" xr:uid="{D0D62C64-EA2A-4BCF-AB55-593BFAED0B10}"/>
    <cellStyle name="Note 41 2 2 2 2" xfId="11392" xr:uid="{8A89912C-988D-4804-B42B-93016C400C81}"/>
    <cellStyle name="Note 41 2 2 3" xfId="9474" xr:uid="{EEDF8DB4-1648-4EA4-BBEA-66C43714865A}"/>
    <cellStyle name="Note 41 2 2 4" xfId="10373" xr:uid="{EA7A28F2-CF0E-4812-942D-0B7D1AF36C0F}"/>
    <cellStyle name="Note 41 2 20" xfId="8647" xr:uid="{74E44730-9417-4D9D-8EC5-03A1900FD014}"/>
    <cellStyle name="Note 41 2 21" xfId="9797" xr:uid="{93E8F187-0A5E-48F4-AD85-CA201381E209}"/>
    <cellStyle name="Note 41 2 22" xfId="9980" xr:uid="{2DF486EF-2879-47A3-946F-6CA50B7B6E45}"/>
    <cellStyle name="Note 41 2 23" xfId="9911" xr:uid="{AE62976E-7C63-4B38-AE10-C90D9D42981B}"/>
    <cellStyle name="Note 41 2 24" xfId="15123" xr:uid="{2EE117DF-563A-40A3-B990-02A9D124A96A}"/>
    <cellStyle name="Note 41 2 25" xfId="15385" xr:uid="{5882A861-6570-42AB-8509-C57CF74785DB}"/>
    <cellStyle name="Note 41 2 26" xfId="15682" xr:uid="{1B178EBC-42F0-407F-BDB9-7645174AE648}"/>
    <cellStyle name="Note 41 2 27" xfId="15843" xr:uid="{17AC7ADA-4D1D-4E39-8D8B-07F29E722D57}"/>
    <cellStyle name="Note 41 2 3" xfId="4912" xr:uid="{FB33D0F2-AC45-4BA9-969F-B0F159665911}"/>
    <cellStyle name="Note 41 2 3 2" xfId="11391" xr:uid="{9B98A37B-0347-4F2B-AC8B-DC60F910BF09}"/>
    <cellStyle name="Note 41 2 4" xfId="5534" xr:uid="{850A25AD-6BE1-4BA4-B6D6-A3E7668DEC54}"/>
    <cellStyle name="Note 41 2 4 2" xfId="12005" xr:uid="{2B26F52A-2051-4BA1-8301-1F4F959D06D1}"/>
    <cellStyle name="Note 41 2 5" xfId="5365" xr:uid="{9E7D9944-2668-42A7-9183-219943F64625}"/>
    <cellStyle name="Note 41 2 5 2" xfId="11836" xr:uid="{BC2DB4E6-F6A1-4354-9ADE-E8D85497C618}"/>
    <cellStyle name="Note 41 2 6" xfId="5770" xr:uid="{EC4D1DAB-82DD-4559-ACE6-69A827885065}"/>
    <cellStyle name="Note 41 2 6 2" xfId="12241" xr:uid="{28E64D84-7494-4F07-A50A-3A201351C6EE}"/>
    <cellStyle name="Note 41 2 7" xfId="6018" xr:uid="{F4914656-8CC6-42BC-95A5-48F6EFE20BE4}"/>
    <cellStyle name="Note 41 2 7 2" xfId="12489" xr:uid="{FEDCF952-22BD-4EA6-AFD0-8B9EF59FCBD8}"/>
    <cellStyle name="Note 41 2 8" xfId="6414" xr:uid="{B4ADD7B0-D0F6-43F3-BD2B-ABD46491D209}"/>
    <cellStyle name="Note 41 2 8 2" xfId="12885" xr:uid="{2AE345A0-FD26-4E5C-B591-64D29A20AE5A}"/>
    <cellStyle name="Note 41 2 9" xfId="6254" xr:uid="{5C0F679A-F450-4BD2-80AB-66B4821A577F}"/>
    <cellStyle name="Note 41 2 9 2" xfId="12725" xr:uid="{85EC5355-5B0B-4176-9C83-3B3D4FA05223}"/>
    <cellStyle name="Note 41 20" xfId="9035" xr:uid="{1270A74B-5A17-4AC1-A9A1-173B2C56C689}"/>
    <cellStyle name="Note 41 21" xfId="9472" xr:uid="{D428E5DA-9795-4A55-9120-46919F91D37B}"/>
    <cellStyle name="Note 41 22" xfId="8648" xr:uid="{438C92FC-562D-4E9F-975D-8E89366D4015}"/>
    <cellStyle name="Note 41 23" xfId="9796" xr:uid="{529E6745-4587-47C2-AF75-8E3C73D4C3A3}"/>
    <cellStyle name="Note 41 24" xfId="9979" xr:uid="{123F7E7C-489E-4060-917E-82B16BFD0C37}"/>
    <cellStyle name="Note 41 25" xfId="9910" xr:uid="{67ED913E-AA54-410E-BA2C-F09304B06AF9}"/>
    <cellStyle name="Note 41 26" xfId="15122" xr:uid="{57B2D3AA-80B0-46ED-8AB8-9B315E9C92B6}"/>
    <cellStyle name="Note 41 27" xfId="3567" xr:uid="{B79718A8-5C55-4FF3-9624-2A87FF736EB7}"/>
    <cellStyle name="Note 41 28" xfId="15386" xr:uid="{9663D667-EDF1-40B5-8B81-78F23A50520D}"/>
    <cellStyle name="Note 41 29" xfId="15681" xr:uid="{0E487B2F-FADB-478D-B00A-DBF8E4F7B2AD}"/>
    <cellStyle name="Note 41 3" xfId="2267" xr:uid="{00000000-0005-0000-0000-0000DC080000}"/>
    <cellStyle name="Note 41 3 2" xfId="4914" xr:uid="{3FABA74C-28CC-4119-AA31-3FAF438585ED}"/>
    <cellStyle name="Note 41 3 2 2" xfId="11393" xr:uid="{3504E207-D507-4093-A6B9-CAB10E67E908}"/>
    <cellStyle name="Note 41 3 3" xfId="9475" xr:uid="{1B1AEF46-904D-4546-BFBA-9271B6B6C649}"/>
    <cellStyle name="Note 41 3 4" xfId="10374" xr:uid="{EC25156B-9DA1-429D-A306-F4150C85A281}"/>
    <cellStyle name="Note 41 3 5" xfId="3568" xr:uid="{45225F0C-4F4B-4285-BC74-FEFC553A4AFC}"/>
    <cellStyle name="Note 41 30" xfId="15842" xr:uid="{9F49A925-E9C7-421E-84AE-72D0D6056270}"/>
    <cellStyle name="Note 41 4" xfId="4320" xr:uid="{9B70A104-5DB8-4332-ACF8-A2B341AA08A6}"/>
    <cellStyle name="Note 41 4 2" xfId="10857" xr:uid="{781EBC41-EE16-40DA-827F-FA0ABB2444E4}"/>
    <cellStyle name="Note 41 5" xfId="4911" xr:uid="{A43E0F58-D1D0-4989-8589-CCFC9E09FE97}"/>
    <cellStyle name="Note 41 5 2" xfId="11390" xr:uid="{8EF28BB9-89E0-4BDC-ACE3-3515DE88C5A1}"/>
    <cellStyle name="Note 41 6" xfId="5533" xr:uid="{E7E74450-6086-476D-82F1-FF047821ADF5}"/>
    <cellStyle name="Note 41 6 2" xfId="12004" xr:uid="{A7004BD2-3912-4A41-B962-1265F0FC9DAC}"/>
    <cellStyle name="Note 41 7" xfId="5364" xr:uid="{B044C1AE-691C-401C-8ADE-2D8150638532}"/>
    <cellStyle name="Note 41 7 2" xfId="11835" xr:uid="{802004AD-2BA1-4820-B81E-33FB479613E3}"/>
    <cellStyle name="Note 41 8" xfId="5769" xr:uid="{18F95C9F-B348-4A46-92B0-EA703B3314DE}"/>
    <cellStyle name="Note 41 8 2" xfId="12240" xr:uid="{94EB5279-DF6E-4AD2-A50A-B126196B59F0}"/>
    <cellStyle name="Note 41 9" xfId="6019" xr:uid="{B81B7347-7CBF-4901-8D6D-F49ACFA4F611}"/>
    <cellStyle name="Note 41 9 2" xfId="12490" xr:uid="{D273FF81-1A0B-498A-A53C-AC6BEB948BBE}"/>
    <cellStyle name="Note 41_TRAFO" xfId="2268" xr:uid="{00000000-0005-0000-0000-0000DD080000}"/>
    <cellStyle name="Note 42" xfId="2269" xr:uid="{00000000-0005-0000-0000-0000DE080000}"/>
    <cellStyle name="Note 42 10" xfId="6415" xr:uid="{E23C3123-BF06-4C85-9B0D-3D84B5A35383}"/>
    <cellStyle name="Note 42 10 2" xfId="12886" xr:uid="{549D7FA2-A1B0-48E7-B574-F1BB15ADEAF7}"/>
    <cellStyle name="Note 42 11" xfId="5906" xr:uid="{2CA8B3B7-640B-4BE4-8522-2A348234FC09}"/>
    <cellStyle name="Note 42 11 2" xfId="12377" xr:uid="{76032C96-6FDA-449C-A344-7316A1B01D12}"/>
    <cellStyle name="Note 42 12" xfId="6960" xr:uid="{D01B57CE-3F58-4E92-9D0F-D4779767B40A}"/>
    <cellStyle name="Note 42 12 2" xfId="13431" xr:uid="{9DC586F4-3E89-4C24-B812-886497E4CE71}"/>
    <cellStyle name="Note 42 13" xfId="6794" xr:uid="{46EF7BAD-CE8E-41E4-936D-0C64A136D83F}"/>
    <cellStyle name="Note 42 13 2" xfId="13265" xr:uid="{AFCA6B10-44A2-4328-A3BC-13E1CE2BA0BD}"/>
    <cellStyle name="Note 42 14" xfId="7193" xr:uid="{2B12FFD1-0EAD-4F13-B268-B1892BBB0470}"/>
    <cellStyle name="Note 42 14 2" xfId="13664" xr:uid="{C5AED277-54FC-4953-A270-36CB60A038E4}"/>
    <cellStyle name="Note 42 15" xfId="7440" xr:uid="{23EC3D77-EE5F-4D6F-97B1-6BCFC80A735B}"/>
    <cellStyle name="Note 42 15 2" xfId="13911" xr:uid="{3C0737CF-E607-4457-B28F-B491B309485F}"/>
    <cellStyle name="Note 42 16" xfId="7883" xr:uid="{D9A1581C-9CBD-4F20-B266-7F0490575DD2}"/>
    <cellStyle name="Note 42 16 2" xfId="14354" xr:uid="{A271286C-E9D0-4994-BCD1-A965D94B2797}"/>
    <cellStyle name="Note 42 17" xfId="8062" xr:uid="{CAFDE514-7ACD-4BBE-A6B4-B3E99343B7C2}"/>
    <cellStyle name="Note 42 17 2" xfId="14533" xr:uid="{83D4C520-2812-4AD0-BE08-47786B88FC16}"/>
    <cellStyle name="Note 42 18" xfId="8239" xr:uid="{9CD21A24-571C-4FB3-938F-BB8B4D024A35}"/>
    <cellStyle name="Note 42 18 2" xfId="14710" xr:uid="{F80E3975-6247-49C4-803D-D2AD7A8BE812}"/>
    <cellStyle name="Note 42 19" xfId="8401" xr:uid="{A02CF494-41DA-4121-8BAB-48056D275063}"/>
    <cellStyle name="Note 42 19 2" xfId="14872" xr:uid="{75A81FEA-F142-4B95-8B31-C31D1BAD5188}"/>
    <cellStyle name="Note 42 2" xfId="2270" xr:uid="{00000000-0005-0000-0000-0000DF080000}"/>
    <cellStyle name="Note 42 2 10" xfId="6961" xr:uid="{DE72E4B0-E1B4-4C32-A899-01CAE6438209}"/>
    <cellStyle name="Note 42 2 10 2" xfId="13432" xr:uid="{981252F8-A11C-438B-8D35-71139B1EF40B}"/>
    <cellStyle name="Note 42 2 11" xfId="6795" xr:uid="{B1679AEE-72F0-4292-A431-40F85B3C9487}"/>
    <cellStyle name="Note 42 2 11 2" xfId="13266" xr:uid="{14FCB6B8-EB74-4137-A7F3-6805E1DF79AD}"/>
    <cellStyle name="Note 42 2 12" xfId="7194" xr:uid="{87611455-5B5B-4670-9D29-AD307CBE4791}"/>
    <cellStyle name="Note 42 2 12 2" xfId="13665" xr:uid="{602BFCA5-0DF7-4ED5-B4FE-697120D2EF56}"/>
    <cellStyle name="Note 42 2 13" xfId="7439" xr:uid="{0DBC5780-3D16-4504-9B81-9D805EF925F3}"/>
    <cellStyle name="Note 42 2 13 2" xfId="13910" xr:uid="{85218E2C-CF80-4A22-A445-6527B190FC93}"/>
    <cellStyle name="Note 42 2 14" xfId="7884" xr:uid="{F31E5594-C177-4E4F-9FDD-A31C61D5D9D0}"/>
    <cellStyle name="Note 42 2 14 2" xfId="14355" xr:uid="{871687E3-46D2-4915-92CC-4C19FE44F1C5}"/>
    <cellStyle name="Note 42 2 15" xfId="8063" xr:uid="{E02CC121-E5F0-4F39-BF7F-DF75DB924DDD}"/>
    <cellStyle name="Note 42 2 15 2" xfId="14534" xr:uid="{8870B615-E9DC-4EE0-BCE6-C368B1B65E60}"/>
    <cellStyle name="Note 42 2 16" xfId="8240" xr:uid="{CBE2C097-1501-406B-9A64-19C787854A86}"/>
    <cellStyle name="Note 42 2 16 2" xfId="14711" xr:uid="{F7E23F79-BAB9-4C58-AE14-18FEE6192697}"/>
    <cellStyle name="Note 42 2 17" xfId="8402" xr:uid="{20FD53A4-66A8-4AE0-823E-FE5D52AC437E}"/>
    <cellStyle name="Note 42 2 17 2" xfId="14873" xr:uid="{29AE7F2A-446C-4A3A-8E82-77F82522D4DF}"/>
    <cellStyle name="Note 42 2 18" xfId="9038" xr:uid="{925573AB-2FF5-4F95-B752-3FC20B4060FA}"/>
    <cellStyle name="Note 42 2 19" xfId="9477" xr:uid="{CF65EBDF-E548-45B8-B53E-DDBC3E8C402F}"/>
    <cellStyle name="Note 42 2 2" xfId="2271" xr:uid="{00000000-0005-0000-0000-0000E0080000}"/>
    <cellStyle name="Note 42 2 2 2" xfId="4917" xr:uid="{89EF2908-CB83-4DDD-86EC-558035915D69}"/>
    <cellStyle name="Note 42 2 2 2 2" xfId="11396" xr:uid="{72D4E795-CA65-4D61-B0E1-53ECEDEC1A91}"/>
    <cellStyle name="Note 42 2 2 3" xfId="9478" xr:uid="{32996EF4-B8B9-4C66-B541-D222D6BF5CF0}"/>
    <cellStyle name="Note 42 2 2 4" xfId="10375" xr:uid="{4503455E-2107-4030-B6BB-DDD2BD636C79}"/>
    <cellStyle name="Note 42 2 20" xfId="8645" xr:uid="{3A9327EC-28FD-4758-84B1-C2A439893256}"/>
    <cellStyle name="Note 42 2 21" xfId="9799" xr:uid="{696C1544-4A65-446C-BFE3-89BD8014CB18}"/>
    <cellStyle name="Note 42 2 22" xfId="9982" xr:uid="{3D6C10C6-605C-46B5-B3CA-710E313BE9BE}"/>
    <cellStyle name="Note 42 2 23" xfId="10107" xr:uid="{5BE27517-E9F1-4B6B-B53C-5BCDC1F9EE8B}"/>
    <cellStyle name="Note 42 2 24" xfId="15125" xr:uid="{DDECBC77-1A07-4339-A3E5-BB3DA3B441E2}"/>
    <cellStyle name="Note 42 2 25" xfId="15384" xr:uid="{47311145-6111-463E-9263-B794345671FA}"/>
    <cellStyle name="Note 42 2 26" xfId="15684" xr:uid="{3829EEE5-B24C-48A6-B3F2-3C903D4DC43D}"/>
    <cellStyle name="Note 42 2 27" xfId="15845" xr:uid="{2BC9177F-4B59-4711-B9E2-54C63EC106F4}"/>
    <cellStyle name="Note 42 2 3" xfId="4916" xr:uid="{E2A11C2C-725D-4787-BD8B-121DABEE1683}"/>
    <cellStyle name="Note 42 2 3 2" xfId="11395" xr:uid="{CCB39E88-98A1-4390-8F8A-5DB0588E57DF}"/>
    <cellStyle name="Note 42 2 4" xfId="5536" xr:uid="{5471D5AB-DC9E-4AF5-8548-A2CA22D006F0}"/>
    <cellStyle name="Note 42 2 4 2" xfId="12007" xr:uid="{21C2ED49-3669-41B7-8EC9-5E55CD0D6BA8}"/>
    <cellStyle name="Note 42 2 5" xfId="5367" xr:uid="{FCA4AB0E-DD50-477A-B616-620901C28DF3}"/>
    <cellStyle name="Note 42 2 5 2" xfId="11838" xr:uid="{7831C97D-3559-4AC4-9969-F39D20EEA68A}"/>
    <cellStyle name="Note 42 2 6" xfId="5772" xr:uid="{F93E7F5F-26EA-42ED-9819-97ECA021B8C7}"/>
    <cellStyle name="Note 42 2 6 2" xfId="12243" xr:uid="{3E0358F6-3234-4D4A-8C54-863FE7B555F8}"/>
    <cellStyle name="Note 42 2 7" xfId="6016" xr:uid="{EE820D64-4545-42CC-BF2D-D68486F64233}"/>
    <cellStyle name="Note 42 2 7 2" xfId="12487" xr:uid="{42ED9ABC-AAB4-48E2-83A0-2A59842FD3F1}"/>
    <cellStyle name="Note 42 2 8" xfId="6416" xr:uid="{3A0293BB-0C31-4846-9BBA-A99459E29AE5}"/>
    <cellStyle name="Note 42 2 8 2" xfId="12887" xr:uid="{9A3582A1-5D85-46BB-9BD4-05E26EDFD8C0}"/>
    <cellStyle name="Note 42 2 9" xfId="6476" xr:uid="{A50D71B9-FB94-4554-9618-4E9EDF717358}"/>
    <cellStyle name="Note 42 2 9 2" xfId="12947" xr:uid="{9BCB862B-69B3-40D7-8443-D8D42996B672}"/>
    <cellStyle name="Note 42 20" xfId="9037" xr:uid="{D0434E93-DC9A-447F-B998-AB820FD3ECB2}"/>
    <cellStyle name="Note 42 21" xfId="9476" xr:uid="{0CA7F471-377F-4A05-A26E-F975D583388C}"/>
    <cellStyle name="Note 42 22" xfId="8646" xr:uid="{2BCBB06C-E35A-4B9F-AE1C-A02FEDC9C217}"/>
    <cellStyle name="Note 42 23" xfId="9798" xr:uid="{CEBF3B28-8782-40F1-B3B8-BDC38524405B}"/>
    <cellStyle name="Note 42 24" xfId="9981" xr:uid="{2A7985F9-7345-4272-ABB0-179F6E3F2ACA}"/>
    <cellStyle name="Note 42 25" xfId="9912" xr:uid="{ED270BAA-3F99-410B-8629-65BED54AE9D4}"/>
    <cellStyle name="Note 42 26" xfId="15124" xr:uid="{5ED65F5B-9D37-474F-9493-726824AA7556}"/>
    <cellStyle name="Note 42 27" xfId="3569" xr:uid="{49783079-DF1A-4574-AB77-AF5817202FB1}"/>
    <cellStyle name="Note 42 28" xfId="15262" xr:uid="{5C1A24CE-4EE3-4A44-8EE8-B8A5186C410E}"/>
    <cellStyle name="Note 42 29" xfId="15683" xr:uid="{5919382B-ABF8-4B7A-8B12-E6FE51548035}"/>
    <cellStyle name="Note 42 3" xfId="2272" xr:uid="{00000000-0005-0000-0000-0000E1080000}"/>
    <cellStyle name="Note 42 3 2" xfId="4918" xr:uid="{D557A80A-A1C1-465A-BBAE-D1400B98D7A1}"/>
    <cellStyle name="Note 42 3 2 2" xfId="11397" xr:uid="{4568CB4E-5D50-4CD3-BDE1-98293DF32747}"/>
    <cellStyle name="Note 42 3 3" xfId="9479" xr:uid="{BDE817C0-EB04-43C6-B8F1-3EF783BFC6ED}"/>
    <cellStyle name="Note 42 3 4" xfId="10376" xr:uid="{232F50EA-3366-4E30-9387-38DE40AAE84E}"/>
    <cellStyle name="Note 42 3 5" xfId="3570" xr:uid="{1880509F-DAD1-4D6D-A602-0BCBDC7D4FD2}"/>
    <cellStyle name="Note 42 30" xfId="15844" xr:uid="{FA01E64E-B763-472A-ACFD-46917A798875}"/>
    <cellStyle name="Note 42 4" xfId="4321" xr:uid="{BBCEFDA6-685A-496F-AC14-5DA2C37383CC}"/>
    <cellStyle name="Note 42 4 2" xfId="10858" xr:uid="{935543A6-C230-41A5-BDAB-2E8B0CB45D91}"/>
    <cellStyle name="Note 42 5" xfId="4915" xr:uid="{88C1D664-F6D0-41DD-B474-C2F00FCE32A1}"/>
    <cellStyle name="Note 42 5 2" xfId="11394" xr:uid="{C3924043-25FB-4DCA-B487-EA116434220E}"/>
    <cellStyle name="Note 42 6" xfId="5535" xr:uid="{71B9C410-45CC-4C8C-BBDF-580442E6650D}"/>
    <cellStyle name="Note 42 6 2" xfId="12006" xr:uid="{C7F2B89B-4175-43FE-A0E5-A20F19AF92D6}"/>
    <cellStyle name="Note 42 7" xfId="5366" xr:uid="{87D12EFB-788F-4F12-9E5A-720B4CEF36E3}"/>
    <cellStyle name="Note 42 7 2" xfId="11837" xr:uid="{78926966-7EE6-4CEA-BEFB-4CE3A3A3428B}"/>
    <cellStyle name="Note 42 8" xfId="5771" xr:uid="{42FA80EA-D8DB-4E01-B8E9-8DC23F2B038D}"/>
    <cellStyle name="Note 42 8 2" xfId="12242" xr:uid="{8ED1117A-D3B2-4F02-9648-46487D38B684}"/>
    <cellStyle name="Note 42 9" xfId="6017" xr:uid="{E0C0F7CF-AA1B-47F2-8FC6-FA975F702DC0}"/>
    <cellStyle name="Note 42 9 2" xfId="12488" xr:uid="{D9B04231-D0C4-44A8-BCCB-2934C88A08E5}"/>
    <cellStyle name="Note 42_TRAFO" xfId="2273" xr:uid="{00000000-0005-0000-0000-0000E2080000}"/>
    <cellStyle name="Note 43" xfId="2274" xr:uid="{00000000-0005-0000-0000-0000E3080000}"/>
    <cellStyle name="Note 43 10" xfId="6417" xr:uid="{5CDADB0F-6B1A-444B-833E-D3450311F4A3}"/>
    <cellStyle name="Note 43 10 2" xfId="12888" xr:uid="{91DDC467-3390-41A9-A480-D40C0F27DFB6}"/>
    <cellStyle name="Note 43 11" xfId="6255" xr:uid="{4BB2F4C5-5DC2-4271-AB1E-7471B8A8A30E}"/>
    <cellStyle name="Note 43 11 2" xfId="12726" xr:uid="{8901C54B-4F94-4D33-BF61-1FD060EF47A2}"/>
    <cellStyle name="Note 43 12" xfId="6962" xr:uid="{A5A1ECCE-E098-425F-8D96-4914A449DB72}"/>
    <cellStyle name="Note 43 12 2" xfId="13433" xr:uid="{1E1D8BED-B006-48FB-A3E2-7BF626ACEBB3}"/>
    <cellStyle name="Note 43 13" xfId="6796" xr:uid="{E23A4BDB-15A8-4DB8-9D80-63C5398B394E}"/>
    <cellStyle name="Note 43 13 2" xfId="13267" xr:uid="{63602FD9-704A-487E-AE10-0FD5E8B65050}"/>
    <cellStyle name="Note 43 14" xfId="7195" xr:uid="{E9DCD2DC-57C3-4112-B364-F12201186D4D}"/>
    <cellStyle name="Note 43 14 2" xfId="13666" xr:uid="{542BD699-06CD-421B-B7A9-0C6DD94E6527}"/>
    <cellStyle name="Note 43 15" xfId="7438" xr:uid="{250A038A-27B1-4230-B2F9-6EC96E4A3009}"/>
    <cellStyle name="Note 43 15 2" xfId="13909" xr:uid="{268EABF4-3FC7-4CC3-A370-F95B3117B71F}"/>
    <cellStyle name="Note 43 16" xfId="7885" xr:uid="{75E69C9E-4524-4B60-B4F7-63F92BF46B73}"/>
    <cellStyle name="Note 43 16 2" xfId="14356" xr:uid="{4EF48C72-2E63-405F-930D-D4AF89F5BD04}"/>
    <cellStyle name="Note 43 17" xfId="8064" xr:uid="{EDAB59EA-C03F-4E17-8E09-79AE8B744518}"/>
    <cellStyle name="Note 43 17 2" xfId="14535" xr:uid="{4F8702C0-1CBB-4E6B-B840-0234B877789F}"/>
    <cellStyle name="Note 43 18" xfId="8241" xr:uid="{E404A7D0-492E-451E-9E71-8AD74F2979A2}"/>
    <cellStyle name="Note 43 18 2" xfId="14712" xr:uid="{E3294E1B-7B1F-49F1-A98B-CE0EEF50680D}"/>
    <cellStyle name="Note 43 19" xfId="8403" xr:uid="{2798DDBD-BDC2-4A82-9ED6-BC89E4BCC70A}"/>
    <cellStyle name="Note 43 19 2" xfId="14874" xr:uid="{532D5FA9-B639-4650-AF3A-DE20FDC5580F}"/>
    <cellStyle name="Note 43 2" xfId="2275" xr:uid="{00000000-0005-0000-0000-0000E4080000}"/>
    <cellStyle name="Note 43 2 10" xfId="6963" xr:uid="{9B984E06-390A-450E-B03A-409965FA1938}"/>
    <cellStyle name="Note 43 2 10 2" xfId="13434" xr:uid="{4135D7DD-0E45-46E7-AF75-04E7ECF91896}"/>
    <cellStyle name="Note 43 2 11" xfId="6797" xr:uid="{5A6A0A7B-9F0B-4306-A914-17F877FF6FF5}"/>
    <cellStyle name="Note 43 2 11 2" xfId="13268" xr:uid="{5C86CFD2-0BE5-4404-B5F4-2AA284B31A05}"/>
    <cellStyle name="Note 43 2 12" xfId="7196" xr:uid="{76B1E57F-9F97-407E-B176-A4EA7A525760}"/>
    <cellStyle name="Note 43 2 12 2" xfId="13667" xr:uid="{DE5088D1-94F9-4B1E-AD9C-406CB8F36087}"/>
    <cellStyle name="Note 43 2 13" xfId="7437" xr:uid="{A75A8722-4699-436A-AF44-086A25C3520C}"/>
    <cellStyle name="Note 43 2 13 2" xfId="13908" xr:uid="{CE519489-1D77-4C93-A822-9908E86B1FC8}"/>
    <cellStyle name="Note 43 2 14" xfId="7886" xr:uid="{6579B715-3FBF-440F-8179-BB1471DD053E}"/>
    <cellStyle name="Note 43 2 14 2" xfId="14357" xr:uid="{242FF321-BAC2-488D-8EB4-0A16FA8C6BAF}"/>
    <cellStyle name="Note 43 2 15" xfId="8065" xr:uid="{4BDF093B-3CE4-4224-B9F0-C0638DFF1A9F}"/>
    <cellStyle name="Note 43 2 15 2" xfId="14536" xr:uid="{6FCDCDAD-F19F-41D6-9EAE-80108EA61B4D}"/>
    <cellStyle name="Note 43 2 16" xfId="8242" xr:uid="{B7CEE77C-B3C6-4C2F-B716-33B96845AA6E}"/>
    <cellStyle name="Note 43 2 16 2" xfId="14713" xr:uid="{B110AE35-7AAC-40A5-991E-4131E5559596}"/>
    <cellStyle name="Note 43 2 17" xfId="8404" xr:uid="{71A1899D-CA7F-4A47-A3D4-F939EC4FE519}"/>
    <cellStyle name="Note 43 2 17 2" xfId="14875" xr:uid="{632FEC9E-74ED-4084-A877-A60B41FFBFBD}"/>
    <cellStyle name="Note 43 2 18" xfId="9040" xr:uid="{5449F244-445C-43F8-A5D6-2EEA05A7B374}"/>
    <cellStyle name="Note 43 2 19" xfId="9481" xr:uid="{891C39D1-335C-4C5E-B623-4B008A8ADF87}"/>
    <cellStyle name="Note 43 2 2" xfId="2276" xr:uid="{00000000-0005-0000-0000-0000E5080000}"/>
    <cellStyle name="Note 43 2 2 2" xfId="4921" xr:uid="{7EBCD652-6099-450C-A633-D4C2B5463E35}"/>
    <cellStyle name="Note 43 2 2 2 2" xfId="11400" xr:uid="{89A9C762-CC92-4251-94F0-BE0AB958F335}"/>
    <cellStyle name="Note 43 2 2 3" xfId="9482" xr:uid="{9304F113-44F8-4132-A17A-46024887B91A}"/>
    <cellStyle name="Note 43 2 2 4" xfId="10377" xr:uid="{FF1AA183-9B57-487D-B470-1408E5CBBE93}"/>
    <cellStyle name="Note 43 2 20" xfId="9238" xr:uid="{704311E8-7FD8-444A-A8E8-57C13D0A1E44}"/>
    <cellStyle name="Note 43 2 21" xfId="9801" xr:uid="{E19CFD6B-20AF-4BE9-B133-B4C60466811A}"/>
    <cellStyle name="Note 43 2 22" xfId="9984" xr:uid="{D4F18E5A-B47F-452B-9CEC-F67C104107AA}"/>
    <cellStyle name="Note 43 2 23" xfId="10222" xr:uid="{EF9264F8-40DF-4B05-B66F-023E43FC2C37}"/>
    <cellStyle name="Note 43 2 24" xfId="15127" xr:uid="{60D8BAAD-C082-4015-9824-AA161B4F0455}"/>
    <cellStyle name="Note 43 2 25" xfId="15382" xr:uid="{2F0D96AF-AA27-47B6-8EBB-EDAD9192B9B7}"/>
    <cellStyle name="Note 43 2 26" xfId="15686" xr:uid="{8C81A9F4-A3C1-423F-8A68-C324D55E0598}"/>
    <cellStyle name="Note 43 2 27" xfId="15847" xr:uid="{7FDDE585-9B42-4DBD-9EFC-CDF9A5289359}"/>
    <cellStyle name="Note 43 2 3" xfId="4920" xr:uid="{261A1283-68B1-48DA-B3B9-F572A4AF1D94}"/>
    <cellStyle name="Note 43 2 3 2" xfId="11399" xr:uid="{1431E99D-29D9-4340-8C65-D888FE6B4D59}"/>
    <cellStyle name="Note 43 2 4" xfId="5538" xr:uid="{D8CEE6B8-B660-4657-B313-27958BC9818C}"/>
    <cellStyle name="Note 43 2 4 2" xfId="12009" xr:uid="{BC662B2C-48BD-451B-A7BC-5C1A830782C0}"/>
    <cellStyle name="Note 43 2 5" xfId="5369" xr:uid="{DD584F5D-5F47-4588-874B-22DF1A174EF7}"/>
    <cellStyle name="Note 43 2 5 2" xfId="11840" xr:uid="{F7479DB6-EA69-41C2-9F59-A725FAECE7C9}"/>
    <cellStyle name="Note 43 2 6" xfId="5774" xr:uid="{8CEC36D3-AFB7-49FF-8A83-71A00928E84D}"/>
    <cellStyle name="Note 43 2 6 2" xfId="12245" xr:uid="{F7B02710-06F3-40C8-A3EA-0ACC2A6F61ED}"/>
    <cellStyle name="Note 43 2 7" xfId="6014" xr:uid="{469BA0F8-D860-4298-811D-1EFC03B6334A}"/>
    <cellStyle name="Note 43 2 7 2" xfId="12485" xr:uid="{ADFE4532-B4DD-4F69-8CF4-FF121CA0BDCB}"/>
    <cellStyle name="Note 43 2 8" xfId="6418" xr:uid="{CC8E24D2-825E-4938-BD45-6270F2458592}"/>
    <cellStyle name="Note 43 2 8 2" xfId="12889" xr:uid="{6AB3EC07-FD0B-483C-A926-31D76FB05557}"/>
    <cellStyle name="Note 43 2 9" xfId="6256" xr:uid="{7BC6D9E9-A23C-4128-ACFB-3D7A302E1BC6}"/>
    <cellStyle name="Note 43 2 9 2" xfId="12727" xr:uid="{C8F33692-4E74-4C74-93EC-5F49B3D99DF4}"/>
    <cellStyle name="Note 43 20" xfId="9039" xr:uid="{ED95A41B-8FAB-4EB0-A472-ADB33CA84FF9}"/>
    <cellStyle name="Note 43 21" xfId="9480" xr:uid="{1ADE38E0-5443-4FB0-8D71-251321E50A38}"/>
    <cellStyle name="Note 43 22" xfId="8644" xr:uid="{B9907DA7-20CA-459B-AB27-40DC579DAAFE}"/>
    <cellStyle name="Note 43 23" xfId="9800" xr:uid="{11FE31BD-3750-4B52-88C7-4620992AD4D5}"/>
    <cellStyle name="Note 43 24" xfId="9983" xr:uid="{551E5CB4-6848-421C-B9E8-3717EB14DFC7}"/>
    <cellStyle name="Note 43 25" xfId="10108" xr:uid="{6039824E-5CA7-4834-B335-9737F80864FE}"/>
    <cellStyle name="Note 43 26" xfId="15126" xr:uid="{E49963D1-8D8F-43E5-AC03-7FA670105B0B}"/>
    <cellStyle name="Note 43 27" xfId="3571" xr:uid="{6472A179-F2A0-45BC-AA81-886AA41A36D2}"/>
    <cellStyle name="Note 43 28" xfId="15383" xr:uid="{D99378EC-32BE-47E0-B9D6-65324C1920CE}"/>
    <cellStyle name="Note 43 29" xfId="15685" xr:uid="{CDD035D0-9B0B-4935-B2E7-C4F0E264E796}"/>
    <cellStyle name="Note 43 3" xfId="2277" xr:uid="{00000000-0005-0000-0000-0000E6080000}"/>
    <cellStyle name="Note 43 3 2" xfId="4922" xr:uid="{6D035257-CDC4-434A-90D2-E211EAFEA0C8}"/>
    <cellStyle name="Note 43 3 2 2" xfId="11401" xr:uid="{3C1FFC9D-C263-4B5B-A719-C0536C01F981}"/>
    <cellStyle name="Note 43 3 3" xfId="9483" xr:uid="{54ED158F-AF09-484C-A743-BFBE85099253}"/>
    <cellStyle name="Note 43 3 4" xfId="10378" xr:uid="{4B041E24-5158-4193-930F-685A2ED83256}"/>
    <cellStyle name="Note 43 3 5" xfId="3572" xr:uid="{85265286-82B4-4FAE-BF38-D14D467ADAFC}"/>
    <cellStyle name="Note 43 30" xfId="15846" xr:uid="{747CCAC2-1562-45D2-A99A-D77178E2C368}"/>
    <cellStyle name="Note 43 4" xfId="4322" xr:uid="{AED20082-A575-42BF-B265-166FDD042D7E}"/>
    <cellStyle name="Note 43 4 2" xfId="10859" xr:uid="{5EF4FF17-175D-4A0F-9830-5ED6816D1BBF}"/>
    <cellStyle name="Note 43 5" xfId="4919" xr:uid="{170CBB37-3A5F-40F9-8423-9E6C7D79E64E}"/>
    <cellStyle name="Note 43 5 2" xfId="11398" xr:uid="{2EAC4470-E990-4321-9F33-95764EC335B3}"/>
    <cellStyle name="Note 43 6" xfId="5537" xr:uid="{AA1CBEBF-7E75-47DE-AA20-68492823D91C}"/>
    <cellStyle name="Note 43 6 2" xfId="12008" xr:uid="{D4E30C79-2C55-4C9C-B394-49B57120E478}"/>
    <cellStyle name="Note 43 7" xfId="5368" xr:uid="{48D2489C-FBAA-4A94-BD19-EBA18CD29FC3}"/>
    <cellStyle name="Note 43 7 2" xfId="11839" xr:uid="{52F8D06C-76D4-45E8-BB89-1FA257F6811B}"/>
    <cellStyle name="Note 43 8" xfId="5773" xr:uid="{3FFDABBD-BFB5-443D-8BC4-75E4B6617CDD}"/>
    <cellStyle name="Note 43 8 2" xfId="12244" xr:uid="{81E25AC2-6695-44CE-A3C7-B39B1F7E4E60}"/>
    <cellStyle name="Note 43 9" xfId="6015" xr:uid="{D06E43D9-C4F7-4CDC-9C94-CC9AD61EE0BC}"/>
    <cellStyle name="Note 43 9 2" xfId="12486" xr:uid="{3661C029-D669-4817-8F6B-3E34254365BD}"/>
    <cellStyle name="Note 43_TRAFO" xfId="2278" xr:uid="{00000000-0005-0000-0000-0000E7080000}"/>
    <cellStyle name="Note 44" xfId="2279" xr:uid="{00000000-0005-0000-0000-0000E8080000}"/>
    <cellStyle name="Note 44 10" xfId="5916" xr:uid="{07B330E8-12CD-4DA9-A001-8BDB2A981EEA}"/>
    <cellStyle name="Note 44 10 2" xfId="12387" xr:uid="{94B23EC7-A566-481A-AA30-720781E05EB1}"/>
    <cellStyle name="Note 44 11" xfId="6257" xr:uid="{B5A80C33-6C9F-43F2-832A-2228BB771B92}"/>
    <cellStyle name="Note 44 11 2" xfId="12728" xr:uid="{3F727F65-5DF4-4C0B-B152-D68F40E9F54D}"/>
    <cellStyle name="Note 44 12" xfId="6964" xr:uid="{0336331E-5334-4B0C-8703-3768EA9944EB}"/>
    <cellStyle name="Note 44 12 2" xfId="13435" xr:uid="{FCC41834-18C4-469F-9B8D-D1C0181705C8}"/>
    <cellStyle name="Note 44 13" xfId="6798" xr:uid="{0A3193CE-9172-47DE-A299-25F74A2F286A}"/>
    <cellStyle name="Note 44 13 2" xfId="13269" xr:uid="{041CE3AB-5088-4E61-94C6-F54E6D1C1CE7}"/>
    <cellStyle name="Note 44 14" xfId="7197" xr:uid="{F2254D65-5C96-4A74-86E8-2BDA93A54426}"/>
    <cellStyle name="Note 44 14 2" xfId="13668" xr:uid="{AB07876B-3077-4472-A1B6-52B3BB5B89FC}"/>
    <cellStyle name="Note 44 15" xfId="7436" xr:uid="{6F1A8D99-3205-42AC-A34E-C329BC058F68}"/>
    <cellStyle name="Note 44 15 2" xfId="13907" xr:uid="{42F7D6F9-2889-4844-AC55-3E7C2363DE06}"/>
    <cellStyle name="Note 44 16" xfId="7887" xr:uid="{8D592FCE-15E1-4640-9A12-85B3A3F9EF2E}"/>
    <cellStyle name="Note 44 16 2" xfId="14358" xr:uid="{E94FC625-B60C-4AC5-9831-32FD59F35AEF}"/>
    <cellStyle name="Note 44 17" xfId="8066" xr:uid="{430519C7-3B7C-4D2F-A45B-20F0AAE1D748}"/>
    <cellStyle name="Note 44 17 2" xfId="14537" xr:uid="{89814F09-0CA0-4025-9063-6F99C6ED2DC8}"/>
    <cellStyle name="Note 44 18" xfId="8243" xr:uid="{003DB5A7-D6ED-489B-8BF0-E38DEFDB3339}"/>
    <cellStyle name="Note 44 18 2" xfId="14714" xr:uid="{9BCB0C1B-9A73-465B-8199-6B80080F61BB}"/>
    <cellStyle name="Note 44 19" xfId="8405" xr:uid="{7C297D4D-6334-4F82-9888-84620C52851B}"/>
    <cellStyle name="Note 44 19 2" xfId="14876" xr:uid="{03E6D58A-A56E-4BD5-82C4-F72DB7CCC964}"/>
    <cellStyle name="Note 44 2" xfId="2280" xr:uid="{00000000-0005-0000-0000-0000E9080000}"/>
    <cellStyle name="Note 44 2 10" xfId="6965" xr:uid="{A71126D3-261D-4E5F-A80A-053BEA16EB8E}"/>
    <cellStyle name="Note 44 2 10 2" xfId="13436" xr:uid="{5EB27933-C599-4FD6-AB03-DE9A3395F9C3}"/>
    <cellStyle name="Note 44 2 11" xfId="6799" xr:uid="{C0164787-0CFB-45F0-B6FD-3646592363A8}"/>
    <cellStyle name="Note 44 2 11 2" xfId="13270" xr:uid="{660F121E-87DD-4C09-A964-B980E8254405}"/>
    <cellStyle name="Note 44 2 12" xfId="7198" xr:uid="{AA028400-FF66-443F-87A2-F9AA245034FA}"/>
    <cellStyle name="Note 44 2 12 2" xfId="13669" xr:uid="{4ED95D47-0B16-4910-9C57-E6203727234F}"/>
    <cellStyle name="Note 44 2 13" xfId="7435" xr:uid="{BC8AE2D4-15D9-4C99-A4DA-054A7CADAD2F}"/>
    <cellStyle name="Note 44 2 13 2" xfId="13906" xr:uid="{5DBBD674-6227-4367-8814-29AA274C1286}"/>
    <cellStyle name="Note 44 2 14" xfId="7888" xr:uid="{0A150470-C156-4DF5-8DE4-AEE765BDC25B}"/>
    <cellStyle name="Note 44 2 14 2" xfId="14359" xr:uid="{A91502D0-21D3-46DC-9DF5-76FB19B6A2D2}"/>
    <cellStyle name="Note 44 2 15" xfId="8067" xr:uid="{7FC6AC55-95A1-488E-9569-F87D9508A340}"/>
    <cellStyle name="Note 44 2 15 2" xfId="14538" xr:uid="{D2CBD7EE-7B09-4DF7-AA69-A9C4FB562A77}"/>
    <cellStyle name="Note 44 2 16" xfId="8244" xr:uid="{1473C164-FE7A-4870-B53D-9F9BF87A8232}"/>
    <cellStyle name="Note 44 2 16 2" xfId="14715" xr:uid="{B654012E-BB52-4970-A6E7-3852B8928208}"/>
    <cellStyle name="Note 44 2 17" xfId="8406" xr:uid="{6FE76867-9A56-4303-B916-66DC3E7E4260}"/>
    <cellStyle name="Note 44 2 17 2" xfId="14877" xr:uid="{9C0947C1-01CD-4742-A9F4-0138881F0597}"/>
    <cellStyle name="Note 44 2 18" xfId="9042" xr:uid="{FD5B6DC2-E403-4D69-9EB1-0FF8F39872B2}"/>
    <cellStyle name="Note 44 2 19" xfId="9485" xr:uid="{A41EB458-8F5B-438E-A762-94E63F52E222}"/>
    <cellStyle name="Note 44 2 2" xfId="2281" xr:uid="{00000000-0005-0000-0000-0000EA080000}"/>
    <cellStyle name="Note 44 2 2 2" xfId="4925" xr:uid="{829C354E-C96F-4681-80BC-0282981D4327}"/>
    <cellStyle name="Note 44 2 2 2 2" xfId="11404" xr:uid="{88416302-C243-4D4A-98E1-1A0F823ADC3B}"/>
    <cellStyle name="Note 44 2 2 3" xfId="9486" xr:uid="{AD6DCB9C-BE82-40AD-9BD4-1CA6FC4FAF82}"/>
    <cellStyle name="Note 44 2 2 4" xfId="10379" xr:uid="{E89A0A60-EEB5-44A0-B344-44E2C8F469AA}"/>
    <cellStyle name="Note 44 2 20" xfId="8642" xr:uid="{BAAB4F01-9BC6-4120-BE45-F01C360941AF}"/>
    <cellStyle name="Note 44 2 21" xfId="9803" xr:uid="{C8E99D71-1981-41E4-821E-D571A3F4F2DC}"/>
    <cellStyle name="Note 44 2 22" xfId="9986" xr:uid="{17E894B6-F900-44AA-B9E4-BF543C410E65}"/>
    <cellStyle name="Note 44 2 23" xfId="10110" xr:uid="{A8CEA15B-AA74-4CEB-88F0-D243F6801AE6}"/>
    <cellStyle name="Note 44 2 24" xfId="15129" xr:uid="{29E7EAFF-75D4-4CD7-80E8-979061305847}"/>
    <cellStyle name="Note 44 2 25" xfId="15380" xr:uid="{A0003737-D339-4A6B-A0D3-21BA640A1916}"/>
    <cellStyle name="Note 44 2 26" xfId="15688" xr:uid="{1E197BEB-182E-4D51-A36B-C70933E87446}"/>
    <cellStyle name="Note 44 2 27" xfId="15849" xr:uid="{5AAB0FE4-BA50-4AA2-B221-FC7387E0C22B}"/>
    <cellStyle name="Note 44 2 3" xfId="4924" xr:uid="{F5DD063D-CC06-4F3E-85DB-53276C430DC4}"/>
    <cellStyle name="Note 44 2 3 2" xfId="11403" xr:uid="{02A4A683-3DF0-4666-A2AB-672D860170A9}"/>
    <cellStyle name="Note 44 2 4" xfId="5540" xr:uid="{F0B2A591-B724-4F97-8D30-CEED5B4A161C}"/>
    <cellStyle name="Note 44 2 4 2" xfId="12011" xr:uid="{8D29ADBD-62E4-48E6-BF38-88F04830EB73}"/>
    <cellStyle name="Note 44 2 5" xfId="5371" xr:uid="{B299389C-3AB6-4582-ACF6-94335270A005}"/>
    <cellStyle name="Note 44 2 5 2" xfId="11842" xr:uid="{8389D281-8D63-41FF-8731-C758A2BA79F2}"/>
    <cellStyle name="Note 44 2 6" xfId="5776" xr:uid="{2403DA0D-32E0-437C-99D7-3A254D4192E0}"/>
    <cellStyle name="Note 44 2 6 2" xfId="12247" xr:uid="{45FFC489-0DFF-4500-8FCA-2737BC69F143}"/>
    <cellStyle name="Note 44 2 7" xfId="6012" xr:uid="{48662B31-96FD-4EB3-82ED-AC442D5C8BE9}"/>
    <cellStyle name="Note 44 2 7 2" xfId="12483" xr:uid="{1AA43B98-A616-4DF2-B13A-DEBC9DC42A85}"/>
    <cellStyle name="Note 44 2 8" xfId="6419" xr:uid="{6AB0FF53-F886-488F-A35C-A2A0791431C1}"/>
    <cellStyle name="Note 44 2 8 2" xfId="12890" xr:uid="{5C3D3A98-6368-45B9-A963-68C4C8C37240}"/>
    <cellStyle name="Note 44 2 9" xfId="5914" xr:uid="{3680248E-9011-4D7E-8606-784C89054295}"/>
    <cellStyle name="Note 44 2 9 2" xfId="12385" xr:uid="{03742736-5EDD-472E-95BD-8A2F8B0C9DDE}"/>
    <cellStyle name="Note 44 20" xfId="9041" xr:uid="{F0713A02-ED67-4EB0-9A15-52E5CB41141A}"/>
    <cellStyle name="Note 44 21" xfId="9484" xr:uid="{FD54B335-8878-4DCE-8883-4DD0EBF000D7}"/>
    <cellStyle name="Note 44 22" xfId="8643" xr:uid="{0F152F3A-82B9-48E1-9801-81A6D08CC270}"/>
    <cellStyle name="Note 44 23" xfId="9802" xr:uid="{2AA940AC-5305-4264-ADC4-8E93CD6AB6D9}"/>
    <cellStyle name="Note 44 24" xfId="9985" xr:uid="{781082AD-494E-446F-AF20-96CBD57A17DD}"/>
    <cellStyle name="Note 44 25" xfId="10109" xr:uid="{50B08C22-FF8B-485D-8EA9-93E3BC3726A8}"/>
    <cellStyle name="Note 44 26" xfId="15128" xr:uid="{CC65C82E-DB4B-4B2D-A3E1-8F5D9A4F6FAF}"/>
    <cellStyle name="Note 44 27" xfId="3573" xr:uid="{3731925C-79A6-4B6A-B9B7-EB0BB0891F88}"/>
    <cellStyle name="Note 44 28" xfId="15381" xr:uid="{B20D42E3-DDC3-4DAA-98AA-6F8C2ED4CEE6}"/>
    <cellStyle name="Note 44 29" xfId="15687" xr:uid="{F0CF7946-41AA-42CE-A5CB-1B5F1E7B067C}"/>
    <cellStyle name="Note 44 3" xfId="2282" xr:uid="{00000000-0005-0000-0000-0000EB080000}"/>
    <cellStyle name="Note 44 3 2" xfId="4926" xr:uid="{FAB0B73F-0C8A-4896-AF45-7B2D7F303BCB}"/>
    <cellStyle name="Note 44 3 2 2" xfId="11405" xr:uid="{62782F7C-D510-4FF3-B084-2F7B04A04FC1}"/>
    <cellStyle name="Note 44 3 3" xfId="9487" xr:uid="{A1501641-2C33-4813-9CA5-992A78E21452}"/>
    <cellStyle name="Note 44 3 4" xfId="10380" xr:uid="{37565451-8FF2-4A81-8DE3-740DBF3D8C0E}"/>
    <cellStyle name="Note 44 3 5" xfId="3574" xr:uid="{306AD3A1-FE02-4EA9-858B-35F7431D7146}"/>
    <cellStyle name="Note 44 30" xfId="15848" xr:uid="{A9D2638D-F939-403C-B098-629C39116CDA}"/>
    <cellStyle name="Note 44 4" xfId="4323" xr:uid="{D3B59382-B64C-45AB-AC31-637F5C66E522}"/>
    <cellStyle name="Note 44 4 2" xfId="10860" xr:uid="{CC60B93B-23C9-4220-B85D-19D81E286856}"/>
    <cellStyle name="Note 44 5" xfId="4923" xr:uid="{9B086C54-5C6C-4947-8549-D3B69717F1B5}"/>
    <cellStyle name="Note 44 5 2" xfId="11402" xr:uid="{209B7F89-2B07-41CD-BD78-5097355E71E6}"/>
    <cellStyle name="Note 44 6" xfId="5539" xr:uid="{AFDFE1F4-1FC2-4C8D-A448-3C0D21DFB590}"/>
    <cellStyle name="Note 44 6 2" xfId="12010" xr:uid="{3BBE5E13-1314-4147-BC82-7AB55961E556}"/>
    <cellStyle name="Note 44 7" xfId="5370" xr:uid="{6B9A02FE-4957-4E04-B8D3-C8679913F99F}"/>
    <cellStyle name="Note 44 7 2" xfId="11841" xr:uid="{973571A2-F3A0-4579-A6D8-8084C79BD7DB}"/>
    <cellStyle name="Note 44 8" xfId="5775" xr:uid="{E6890B4B-95A3-443E-88D1-8277D7625ADF}"/>
    <cellStyle name="Note 44 8 2" xfId="12246" xr:uid="{E64BEB64-1A58-4EC3-93BB-5291BC794CB1}"/>
    <cellStyle name="Note 44 9" xfId="6013" xr:uid="{3B4B4B5F-4A7D-419A-8FAA-1242F67211DA}"/>
    <cellStyle name="Note 44 9 2" xfId="12484" xr:uid="{81B5BEE2-BD42-4DA5-83EF-FA63C2A4EA04}"/>
    <cellStyle name="Note 44_TRAFO" xfId="2283" xr:uid="{00000000-0005-0000-0000-0000EC080000}"/>
    <cellStyle name="Note 45" xfId="2284" xr:uid="{00000000-0005-0000-0000-0000ED080000}"/>
    <cellStyle name="Note 45 10" xfId="6420" xr:uid="{54E2793D-5022-434B-8819-F0E05A7E3E0F}"/>
    <cellStyle name="Note 45 10 2" xfId="12891" xr:uid="{7AF227FA-79E1-457F-A85F-8949725422C5}"/>
    <cellStyle name="Note 45 11" xfId="6258" xr:uid="{EEB66CFB-8F4C-4E1A-9137-FCB2359AF1EA}"/>
    <cellStyle name="Note 45 11 2" xfId="12729" xr:uid="{AA06822C-F117-4D13-878B-8BA5DB5ACECD}"/>
    <cellStyle name="Note 45 12" xfId="6966" xr:uid="{79DE73D7-DD6B-4E6D-966C-D9A51F6E6BEC}"/>
    <cellStyle name="Note 45 12 2" xfId="13437" xr:uid="{B21B2CC5-0A95-4261-8913-0C0EC5051451}"/>
    <cellStyle name="Note 45 13" xfId="6800" xr:uid="{884564C2-F394-424D-ABCD-40A521F3DE94}"/>
    <cellStyle name="Note 45 13 2" xfId="13271" xr:uid="{FF11DF94-A3C8-4666-8D46-83A9F51230BD}"/>
    <cellStyle name="Note 45 14" xfId="7199" xr:uid="{7FA65589-CE4E-4208-A0C8-4B22DD88C0AF}"/>
    <cellStyle name="Note 45 14 2" xfId="13670" xr:uid="{A68E736B-AA7C-4454-8378-82176B82F6C0}"/>
    <cellStyle name="Note 45 15" xfId="7434" xr:uid="{7A364681-8DC9-4479-B6F2-BFF14134197C}"/>
    <cellStyle name="Note 45 15 2" xfId="13905" xr:uid="{F29D26E9-26A3-45D4-8423-8CB294EC0DA3}"/>
    <cellStyle name="Note 45 16" xfId="7889" xr:uid="{A3F08751-29B3-41B3-8180-52BC9DE87312}"/>
    <cellStyle name="Note 45 16 2" xfId="14360" xr:uid="{A2708E24-F37D-4AE1-8A7E-F5DA1018D21A}"/>
    <cellStyle name="Note 45 17" xfId="8068" xr:uid="{49E0A46A-C584-4CE9-BB8E-72C10DF1C19C}"/>
    <cellStyle name="Note 45 17 2" xfId="14539" xr:uid="{D06317F3-3E0F-4DC7-8576-306504FEA2C4}"/>
    <cellStyle name="Note 45 18" xfId="8245" xr:uid="{DC64B8DC-0688-49A9-9702-1E96FAED7BC1}"/>
    <cellStyle name="Note 45 18 2" xfId="14716" xr:uid="{FAA07C7F-336F-49B2-8DC2-6D6AEFF0A834}"/>
    <cellStyle name="Note 45 19" xfId="8407" xr:uid="{0422F8A9-95D9-4DC2-9FCF-CE3F26D7E2AA}"/>
    <cellStyle name="Note 45 19 2" xfId="14878" xr:uid="{CAC5A2B5-5856-499A-A522-FCC660BA286A}"/>
    <cellStyle name="Note 45 2" xfId="2285" xr:uid="{00000000-0005-0000-0000-0000EE080000}"/>
    <cellStyle name="Note 45 2 10" xfId="6967" xr:uid="{9D449E7A-C06A-4B14-9396-F7C26071D873}"/>
    <cellStyle name="Note 45 2 10 2" xfId="13438" xr:uid="{D54AD1CA-DE89-4DB2-9ED5-F1EC01741475}"/>
    <cellStyle name="Note 45 2 11" xfId="6801" xr:uid="{9A0E46EC-DDD5-4137-A284-5E14B3675E8C}"/>
    <cellStyle name="Note 45 2 11 2" xfId="13272" xr:uid="{B5B11433-52CD-4068-A366-B2A35D9A61CF}"/>
    <cellStyle name="Note 45 2 12" xfId="7200" xr:uid="{1E27F69E-DA5E-4804-B0ED-8EE3D24F714D}"/>
    <cellStyle name="Note 45 2 12 2" xfId="13671" xr:uid="{071732B5-9CA7-47F4-AE17-31A041C3AB9D}"/>
    <cellStyle name="Note 45 2 13" xfId="7433" xr:uid="{679E868F-3E70-48FF-B958-DBDC2C663DDE}"/>
    <cellStyle name="Note 45 2 13 2" xfId="13904" xr:uid="{1D31F1FB-08FF-4D27-BDD5-278771B06215}"/>
    <cellStyle name="Note 45 2 14" xfId="7890" xr:uid="{2A7AB087-26D4-46CF-A725-C228CC61802B}"/>
    <cellStyle name="Note 45 2 14 2" xfId="14361" xr:uid="{B7069BF0-4515-40E9-92F0-E98FC82170E9}"/>
    <cellStyle name="Note 45 2 15" xfId="8069" xr:uid="{E754D3E7-3CAE-4395-921A-582394F1D9D4}"/>
    <cellStyle name="Note 45 2 15 2" xfId="14540" xr:uid="{6F398626-E014-4FFA-9805-62077DDE87C5}"/>
    <cellStyle name="Note 45 2 16" xfId="8246" xr:uid="{F3D8144D-ADD2-42FA-A916-E513B1A98241}"/>
    <cellStyle name="Note 45 2 16 2" xfId="14717" xr:uid="{BFD80DC8-CD56-4E1F-84D7-807DCE9B7838}"/>
    <cellStyle name="Note 45 2 17" xfId="8408" xr:uid="{C351F0FC-DCE4-4BA6-81B8-9BAEC3E82474}"/>
    <cellStyle name="Note 45 2 17 2" xfId="14879" xr:uid="{83295235-9725-49BD-AA98-7E070CB6F5D5}"/>
    <cellStyle name="Note 45 2 18" xfId="9044" xr:uid="{4331187F-81D5-4C57-8404-7BC3F746BD8E}"/>
    <cellStyle name="Note 45 2 19" xfId="9489" xr:uid="{8EE7B925-4A41-4B89-B422-C3E331D48A8A}"/>
    <cellStyle name="Note 45 2 2" xfId="2286" xr:uid="{00000000-0005-0000-0000-0000EF080000}"/>
    <cellStyle name="Note 45 2 2 2" xfId="4929" xr:uid="{733865F6-E01C-4F20-A6A4-57A23DB0E60E}"/>
    <cellStyle name="Note 45 2 2 2 2" xfId="11408" xr:uid="{30D50FAF-1304-4518-8C35-2CBC0CF959C8}"/>
    <cellStyle name="Note 45 2 2 3" xfId="9490" xr:uid="{CF32C38A-FA84-4848-9814-F5BB2ED12F70}"/>
    <cellStyle name="Note 45 2 2 4" xfId="10381" xr:uid="{2F8B5E18-3613-4195-AECE-44ACFAA2E899}"/>
    <cellStyle name="Note 45 2 20" xfId="8614" xr:uid="{F89BF5C0-F9FD-45FB-9568-AB2458DAF964}"/>
    <cellStyle name="Note 45 2 21" xfId="9805" xr:uid="{2ECEA4F7-A0BC-4B77-8488-7284BAEFCAB0}"/>
    <cellStyle name="Note 45 2 22" xfId="9988" xr:uid="{6E9260B4-31E4-4538-A7B3-26472B9906E7}"/>
    <cellStyle name="Note 45 2 23" xfId="10112" xr:uid="{7831A0E9-2508-42D6-B1F5-044C5A21E1BB}"/>
    <cellStyle name="Note 45 2 24" xfId="15131" xr:uid="{565D55F9-B656-4C4A-BA86-49C03C3D87E6}"/>
    <cellStyle name="Note 45 2 25" xfId="15378" xr:uid="{C48C8FCA-0F15-472C-8409-599B0138BD4C}"/>
    <cellStyle name="Note 45 2 26" xfId="15690" xr:uid="{0D01204B-4A96-4B84-8E02-99CFF3A22818}"/>
    <cellStyle name="Note 45 2 27" xfId="15851" xr:uid="{8478A4BD-828F-4C87-97F9-3CA7C703416C}"/>
    <cellStyle name="Note 45 2 3" xfId="4928" xr:uid="{53B951AE-777B-45C9-AE7A-61651F0C3D4C}"/>
    <cellStyle name="Note 45 2 3 2" xfId="11407" xr:uid="{704EE289-59B1-48B0-8DAC-C880F1D5E324}"/>
    <cellStyle name="Note 45 2 4" xfId="5542" xr:uid="{52A294A6-2470-4AAC-BC77-119689FE2704}"/>
    <cellStyle name="Note 45 2 4 2" xfId="12013" xr:uid="{630FB210-1014-410A-A9F6-E37B7020A8EB}"/>
    <cellStyle name="Note 45 2 5" xfId="5373" xr:uid="{673C20C7-A817-4E6F-B4A1-12B1B10B947D}"/>
    <cellStyle name="Note 45 2 5 2" xfId="11844" xr:uid="{E92169FB-C3AB-40EC-B821-94615DB836BB}"/>
    <cellStyle name="Note 45 2 6" xfId="5778" xr:uid="{35CC51DB-31FE-43BA-B45E-A1BC3B009A3E}"/>
    <cellStyle name="Note 45 2 6 2" xfId="12249" xr:uid="{D57814EC-FD86-4770-A0BB-2D39D7ECD330}"/>
    <cellStyle name="Note 45 2 7" xfId="6010" xr:uid="{593A87B8-4CF7-4E34-A470-112CD72D320E}"/>
    <cellStyle name="Note 45 2 7 2" xfId="12481" xr:uid="{A5862BF6-C085-48A1-9E20-90C2D7AFD162}"/>
    <cellStyle name="Note 45 2 8" xfId="6421" xr:uid="{1B104D9C-D56A-4F9D-990B-74F532981D84}"/>
    <cellStyle name="Note 45 2 8 2" xfId="12892" xr:uid="{98923E05-39EA-4CF3-8102-49F7C3EA7932}"/>
    <cellStyle name="Note 45 2 9" xfId="6259" xr:uid="{248108C7-935F-43B8-9804-D4AFFDED5D7C}"/>
    <cellStyle name="Note 45 2 9 2" xfId="12730" xr:uid="{9CDADC35-8376-43B3-BF7F-D27BA4044290}"/>
    <cellStyle name="Note 45 20" xfId="9043" xr:uid="{AC9787BB-F3E6-4D08-8442-6199458D821C}"/>
    <cellStyle name="Note 45 21" xfId="9488" xr:uid="{73D4ABD8-D5A3-4139-95A1-4B5E30C02EF4}"/>
    <cellStyle name="Note 45 22" xfId="8615" xr:uid="{8F03EBD8-1099-4BB3-93AB-D84DFB0D8E5D}"/>
    <cellStyle name="Note 45 23" xfId="9804" xr:uid="{A8FD9C8A-D525-466D-BD33-44BFBDC0589A}"/>
    <cellStyle name="Note 45 24" xfId="9987" xr:uid="{008EF486-AD5F-41EE-8AA1-4C19883C0C34}"/>
    <cellStyle name="Note 45 25" xfId="10111" xr:uid="{3D2896F9-8387-4C06-AAA1-D70AA459D67F}"/>
    <cellStyle name="Note 45 26" xfId="15130" xr:uid="{8AFFFFE4-2E4F-4B6C-A1A9-FA2B2B176D91}"/>
    <cellStyle name="Note 45 27" xfId="3575" xr:uid="{84C1801D-778C-4E46-894B-AA81143F429E}"/>
    <cellStyle name="Note 45 28" xfId="15379" xr:uid="{547925A2-35E7-4B05-95B9-29B6DBD2CF6F}"/>
    <cellStyle name="Note 45 29" xfId="15689" xr:uid="{E462A086-A40E-41BC-BA6E-688BFBEA3384}"/>
    <cellStyle name="Note 45 3" xfId="2287" xr:uid="{00000000-0005-0000-0000-0000F0080000}"/>
    <cellStyle name="Note 45 3 2" xfId="4930" xr:uid="{34A6A3D8-C6B2-465C-A99F-359DBBF43799}"/>
    <cellStyle name="Note 45 3 2 2" xfId="11409" xr:uid="{A4A1E5A4-B2BB-4C8A-926B-4A22E906857B}"/>
    <cellStyle name="Note 45 3 3" xfId="9491" xr:uid="{2D947865-3A05-449C-B636-44C6A8EE9A7F}"/>
    <cellStyle name="Note 45 3 4" xfId="10382" xr:uid="{A7B3FE57-407E-4B2E-B40A-30B9FED067FF}"/>
    <cellStyle name="Note 45 3 5" xfId="3576" xr:uid="{C559CB41-24E7-46B8-A1EE-638D0A0D7DF9}"/>
    <cellStyle name="Note 45 30" xfId="15850" xr:uid="{DEC0AAFA-9E1B-498E-88DA-E2085CF50B4D}"/>
    <cellStyle name="Note 45 4" xfId="4324" xr:uid="{2012051C-5F92-4750-84DC-AC3B41B90C57}"/>
    <cellStyle name="Note 45 4 2" xfId="10861" xr:uid="{5B9DB182-2434-4D43-A0DF-9AB1A1026A36}"/>
    <cellStyle name="Note 45 5" xfId="4927" xr:uid="{2F51E781-737D-486D-8911-E6C3F90CE846}"/>
    <cellStyle name="Note 45 5 2" xfId="11406" xr:uid="{5AC1550A-403C-4C55-A518-FDFCCAF4D290}"/>
    <cellStyle name="Note 45 6" xfId="5541" xr:uid="{29538D3A-D10C-4596-9614-568AB1F958F9}"/>
    <cellStyle name="Note 45 6 2" xfId="12012" xr:uid="{ADFD7158-7357-4D35-9663-DB53BDF924D1}"/>
    <cellStyle name="Note 45 7" xfId="5372" xr:uid="{2DC68E32-10DD-4C19-8088-E1D7E7EBED77}"/>
    <cellStyle name="Note 45 7 2" xfId="11843" xr:uid="{39554D2F-E909-41DC-88AF-67CF97D39ABA}"/>
    <cellStyle name="Note 45 8" xfId="5777" xr:uid="{20BEFA08-B559-43A3-94CC-5720CFB6C1F3}"/>
    <cellStyle name="Note 45 8 2" xfId="12248" xr:uid="{F91761A1-2C69-4BDE-B8A2-CB7801A67E61}"/>
    <cellStyle name="Note 45 9" xfId="6011" xr:uid="{63EA2659-212E-462B-A2DC-E8E31F6C6F2F}"/>
    <cellStyle name="Note 45 9 2" xfId="12482" xr:uid="{1B5658E6-54AC-4026-82E7-2C1058F58FC3}"/>
    <cellStyle name="Note 45_TRAFO" xfId="2288" xr:uid="{00000000-0005-0000-0000-0000F1080000}"/>
    <cellStyle name="Note 46" xfId="2289" xr:uid="{00000000-0005-0000-0000-0000F2080000}"/>
    <cellStyle name="Note 46 10" xfId="6422" xr:uid="{581A8A17-F14C-462F-B288-66121B6FCBC0}"/>
    <cellStyle name="Note 46 10 2" xfId="12893" xr:uid="{4ABDE218-1A84-4CC3-9C67-06AA6BEFB4B3}"/>
    <cellStyle name="Note 46 11" xfId="6260" xr:uid="{7660FBCF-FEA8-49B5-8A37-BB642FA875CF}"/>
    <cellStyle name="Note 46 11 2" xfId="12731" xr:uid="{D9C4AC3D-5FA3-4713-8410-1506859A6067}"/>
    <cellStyle name="Note 46 12" xfId="6968" xr:uid="{2D675C46-590A-423D-AA62-EF60BE046645}"/>
    <cellStyle name="Note 46 12 2" xfId="13439" xr:uid="{8A080124-ED25-4826-807A-43798AF532B1}"/>
    <cellStyle name="Note 46 13" xfId="6802" xr:uid="{A348D061-65E5-46B6-9833-A27D86D6E1CF}"/>
    <cellStyle name="Note 46 13 2" xfId="13273" xr:uid="{2D8B5397-DF3F-43BA-A3B4-12667E26A294}"/>
    <cellStyle name="Note 46 14" xfId="7201" xr:uid="{7651F4F5-513D-4007-8090-9AC3814C8DB7}"/>
    <cellStyle name="Note 46 14 2" xfId="13672" xr:uid="{6C4D85A5-240A-48F5-BF85-5988F1B96B4D}"/>
    <cellStyle name="Note 46 15" xfId="7432" xr:uid="{7EDC5D12-EA99-4C66-B9C0-6708B71BCC61}"/>
    <cellStyle name="Note 46 15 2" xfId="13903" xr:uid="{68B04D21-384D-4115-A922-FFED61CBC092}"/>
    <cellStyle name="Note 46 16" xfId="7891" xr:uid="{A21EF541-6C4E-4D97-AA58-4B35A30AF5F1}"/>
    <cellStyle name="Note 46 16 2" xfId="14362" xr:uid="{AFD0A97A-5259-4798-BD5A-445A3EC71185}"/>
    <cellStyle name="Note 46 17" xfId="8070" xr:uid="{42F0F4BA-D2A5-48E2-A304-C9919D9B080E}"/>
    <cellStyle name="Note 46 17 2" xfId="14541" xr:uid="{C2F25B18-57B5-4C07-AEB9-A1490D9E1F76}"/>
    <cellStyle name="Note 46 18" xfId="8247" xr:uid="{654EFD4C-9B53-4908-8BAD-B9FCEE5C69FB}"/>
    <cellStyle name="Note 46 18 2" xfId="14718" xr:uid="{505314B5-479D-4843-AC4D-C714E4FD4C68}"/>
    <cellStyle name="Note 46 19" xfId="8409" xr:uid="{71E0B11F-D7A8-4292-8AF9-94CB648A1577}"/>
    <cellStyle name="Note 46 19 2" xfId="14880" xr:uid="{409365A3-F79D-4A49-9CEA-6E49B1F96181}"/>
    <cellStyle name="Note 46 2" xfId="2290" xr:uid="{00000000-0005-0000-0000-0000F3080000}"/>
    <cellStyle name="Note 46 2 10" xfId="6969" xr:uid="{68E0D3F9-1363-439A-9240-09F9C535609E}"/>
    <cellStyle name="Note 46 2 10 2" xfId="13440" xr:uid="{0DB6617B-D8F9-4B33-9319-56568F9DEAC7}"/>
    <cellStyle name="Note 46 2 11" xfId="6803" xr:uid="{32C96A6C-5663-4D9B-A4F0-0E26967EDF01}"/>
    <cellStyle name="Note 46 2 11 2" xfId="13274" xr:uid="{FB100BD4-A13F-4CF5-A374-813D8BD9282B}"/>
    <cellStyle name="Note 46 2 12" xfId="7202" xr:uid="{2C73C841-CB88-496E-BDA7-1F7B6C1AD1AA}"/>
    <cellStyle name="Note 46 2 12 2" xfId="13673" xr:uid="{296A057C-9734-459F-855D-8871D0566358}"/>
    <cellStyle name="Note 46 2 13" xfId="7431" xr:uid="{803DB900-E9ED-44CF-94AF-8E4666939539}"/>
    <cellStyle name="Note 46 2 13 2" xfId="13902" xr:uid="{383CE83F-7466-4054-AA53-79D6BA761178}"/>
    <cellStyle name="Note 46 2 14" xfId="7892" xr:uid="{FFE75108-F94C-46AD-A641-2CF51943CE00}"/>
    <cellStyle name="Note 46 2 14 2" xfId="14363" xr:uid="{60AE0B46-3FC7-4D1E-918C-132054C94CDE}"/>
    <cellStyle name="Note 46 2 15" xfId="8071" xr:uid="{1C971B72-3AE8-4325-8B0E-B418EDBD84E2}"/>
    <cellStyle name="Note 46 2 15 2" xfId="14542" xr:uid="{2A8996E7-50DA-46C1-8610-8A9FCEA5B364}"/>
    <cellStyle name="Note 46 2 16" xfId="8248" xr:uid="{E4E334C7-863E-468A-9910-B14FA0BE9836}"/>
    <cellStyle name="Note 46 2 16 2" xfId="14719" xr:uid="{33C92EF2-5A01-4CE9-98FF-F27DAB3D4D25}"/>
    <cellStyle name="Note 46 2 17" xfId="8410" xr:uid="{1CE12F30-8316-4CC7-901C-62D0946237B2}"/>
    <cellStyle name="Note 46 2 17 2" xfId="14881" xr:uid="{DB204126-1BDA-436C-B1A0-9F4E9207FA4B}"/>
    <cellStyle name="Note 46 2 18" xfId="9046" xr:uid="{52FF6F30-10A2-4CF5-9DF6-1E5027AFF8B2}"/>
    <cellStyle name="Note 46 2 19" xfId="9493" xr:uid="{BC128B4D-0E8B-4A27-AF0B-6736DA442616}"/>
    <cellStyle name="Note 46 2 2" xfId="2291" xr:uid="{00000000-0005-0000-0000-0000F4080000}"/>
    <cellStyle name="Note 46 2 2 2" xfId="4933" xr:uid="{29F9A437-3EF4-43DE-8A08-716F2857D126}"/>
    <cellStyle name="Note 46 2 2 2 2" xfId="11412" xr:uid="{4162E326-1A95-4210-9BA0-4AF6EBE44474}"/>
    <cellStyle name="Note 46 2 2 3" xfId="9494" xr:uid="{F5B646A8-5D2E-407D-A682-DA1BC1C81336}"/>
    <cellStyle name="Note 46 2 2 4" xfId="10383" xr:uid="{0570C707-EBE2-485B-B1C9-3E79B08F6947}"/>
    <cellStyle name="Note 46 2 20" xfId="8613" xr:uid="{E40D7DE9-362E-44F0-B23D-7CD70D9F2C5E}"/>
    <cellStyle name="Note 46 2 21" xfId="9807" xr:uid="{1A06840A-9424-496B-8293-1BA8AAE41EFC}"/>
    <cellStyle name="Note 46 2 22" xfId="9990" xr:uid="{86442B07-9BD3-4815-A4EC-FF23C28047D0}"/>
    <cellStyle name="Note 46 2 23" xfId="10114" xr:uid="{D141DE5F-036E-4246-A18D-C3015961F7AA}"/>
    <cellStyle name="Note 46 2 24" xfId="15133" xr:uid="{E8CC085D-AD20-4C5C-8EFF-40F5285DDF19}"/>
    <cellStyle name="Note 46 2 25" xfId="15376" xr:uid="{E50D386B-6410-439E-8408-E07C9544967C}"/>
    <cellStyle name="Note 46 2 26" xfId="15692" xr:uid="{77C87802-1848-412B-A51F-09E7293E1584}"/>
    <cellStyle name="Note 46 2 27" xfId="15853" xr:uid="{F4C1621A-006C-43B0-89C1-228F89F4A12F}"/>
    <cellStyle name="Note 46 2 3" xfId="4932" xr:uid="{E3D86BB5-3DC9-4301-A9CC-6302EB408DA2}"/>
    <cellStyle name="Note 46 2 3 2" xfId="11411" xr:uid="{A504E830-76B1-4A74-AA19-C1793A650FA8}"/>
    <cellStyle name="Note 46 2 4" xfId="5544" xr:uid="{2E2A49D6-4495-454B-98F6-51EEDF66B840}"/>
    <cellStyle name="Note 46 2 4 2" xfId="12015" xr:uid="{908C65A6-EA00-48A3-B406-9CF5835F5441}"/>
    <cellStyle name="Note 46 2 5" xfId="5375" xr:uid="{CC1FE403-F951-4B59-BC6F-485AE856DCF6}"/>
    <cellStyle name="Note 46 2 5 2" xfId="11846" xr:uid="{1503B52C-9D1C-4D83-A2D3-53C058D0CF56}"/>
    <cellStyle name="Note 46 2 6" xfId="5780" xr:uid="{246622AD-661D-4960-A6F0-D41B54E68E07}"/>
    <cellStyle name="Note 46 2 6 2" xfId="12251" xr:uid="{8FF2CE4A-21FB-49E3-93BA-9B241FC90014}"/>
    <cellStyle name="Note 46 2 7" xfId="6008" xr:uid="{19781BA3-0717-4137-BFA7-3C7DE5F82FD3}"/>
    <cellStyle name="Note 46 2 7 2" xfId="12479" xr:uid="{DCCB00BF-25C6-43AA-9074-71E55921B49B}"/>
    <cellStyle name="Note 46 2 8" xfId="6423" xr:uid="{7F8196D4-4795-4005-A1A0-1B281058E8FD}"/>
    <cellStyle name="Note 46 2 8 2" xfId="12894" xr:uid="{C6D15F1E-783D-44FC-A4DF-E9812DA8254E}"/>
    <cellStyle name="Note 46 2 9" xfId="6261" xr:uid="{F4DBF9E9-2FDD-4668-AF54-6591F700B08B}"/>
    <cellStyle name="Note 46 2 9 2" xfId="12732" xr:uid="{1C386B70-2E1A-4EDD-8D0C-7DD26A69CC22}"/>
    <cellStyle name="Note 46 20" xfId="9045" xr:uid="{376116E6-D8F3-4D2C-A97F-B4C19639BFC2}"/>
    <cellStyle name="Note 46 21" xfId="9492" xr:uid="{E5C68ED0-EF3F-4EC1-8069-AC1E3161714D}"/>
    <cellStyle name="Note 46 22" xfId="9240" xr:uid="{A788CFEE-7F28-4C79-A132-323919AF84A2}"/>
    <cellStyle name="Note 46 23" xfId="9806" xr:uid="{7BD871AB-2DBC-4E89-B274-E539DC415883}"/>
    <cellStyle name="Note 46 24" xfId="9989" xr:uid="{1E815CC2-825D-4F32-AFDA-81FB1E58C83C}"/>
    <cellStyle name="Note 46 25" xfId="10113" xr:uid="{850B8B6A-93E3-41F6-AE24-7530FDCD34A2}"/>
    <cellStyle name="Note 46 26" xfId="15132" xr:uid="{6067C0C4-16B8-43C8-8F68-A05480B26F2B}"/>
    <cellStyle name="Note 46 27" xfId="3577" xr:uid="{8E20B7B0-4FD8-4066-BB53-6F08741383FC}"/>
    <cellStyle name="Note 46 28" xfId="15377" xr:uid="{F361BC26-3282-464A-913D-800ED54425CB}"/>
    <cellStyle name="Note 46 29" xfId="15691" xr:uid="{62EB92D8-CAD3-44B8-9A46-34510BDFC17B}"/>
    <cellStyle name="Note 46 3" xfId="2292" xr:uid="{00000000-0005-0000-0000-0000F5080000}"/>
    <cellStyle name="Note 46 3 2" xfId="4934" xr:uid="{C52E2899-A753-47E6-AFAF-39FDC45B991C}"/>
    <cellStyle name="Note 46 3 2 2" xfId="11413" xr:uid="{868877AA-6A22-4ADC-B884-702168BE42FB}"/>
    <cellStyle name="Note 46 3 3" xfId="9495" xr:uid="{2F46462C-6C62-4B2A-9EEA-FE8FB3A01217}"/>
    <cellStyle name="Note 46 3 4" xfId="10384" xr:uid="{C21E2B8E-468A-419E-8906-415A8BAF383B}"/>
    <cellStyle name="Note 46 3 5" xfId="3578" xr:uid="{4DC5ADC6-9DFD-4589-9F9A-0BCFCC4CE1D7}"/>
    <cellStyle name="Note 46 30" xfId="15852" xr:uid="{BA3FD160-0BF0-4740-B4D8-AEA75699E032}"/>
    <cellStyle name="Note 46 4" xfId="4325" xr:uid="{C276CF7D-3BCD-4A12-8CA2-71F8A2B060D8}"/>
    <cellStyle name="Note 46 4 2" xfId="10862" xr:uid="{636BE46C-1291-4963-B589-888D707728FF}"/>
    <cellStyle name="Note 46 5" xfId="4931" xr:uid="{0074774D-BD45-4983-9504-A11F47B280EE}"/>
    <cellStyle name="Note 46 5 2" xfId="11410" xr:uid="{6895FEC2-EC69-40EF-AEA5-23A65151B056}"/>
    <cellStyle name="Note 46 6" xfId="5543" xr:uid="{26527576-9F1A-4865-B16D-D3A020B64207}"/>
    <cellStyle name="Note 46 6 2" xfId="12014" xr:uid="{41242E7A-61E3-407B-86DF-2BB58BA5294E}"/>
    <cellStyle name="Note 46 7" xfId="5374" xr:uid="{7A785140-36A5-4E32-AB88-81572EDBB403}"/>
    <cellStyle name="Note 46 7 2" xfId="11845" xr:uid="{847B3659-0915-46AC-A176-186EE25688BA}"/>
    <cellStyle name="Note 46 8" xfId="5779" xr:uid="{A3020DF1-2A99-4D69-AFC9-7A8A21897D47}"/>
    <cellStyle name="Note 46 8 2" xfId="12250" xr:uid="{5811EBC0-1FCC-4EE6-80F2-17659AF1CB12}"/>
    <cellStyle name="Note 46 9" xfId="6009" xr:uid="{EF582A02-58E5-4345-B7ED-0808BB2256B9}"/>
    <cellStyle name="Note 46 9 2" xfId="12480" xr:uid="{8C07F98A-DE14-4F9F-9F6D-C73ADF8AAF39}"/>
    <cellStyle name="Note 46_TRAFO" xfId="2293" xr:uid="{00000000-0005-0000-0000-0000F6080000}"/>
    <cellStyle name="Note 47" xfId="2294" xr:uid="{00000000-0005-0000-0000-0000F7080000}"/>
    <cellStyle name="Note 47 10" xfId="6424" xr:uid="{1F8D5AD8-563A-4A8C-ABF1-FA6F82F222C0}"/>
    <cellStyle name="Note 47 10 2" xfId="12895" xr:uid="{B6925001-F66B-452F-B261-13D56A7EA933}"/>
    <cellStyle name="Note 47 11" xfId="6262" xr:uid="{2CF638A3-9F3A-4300-AB16-2A39C69E9B1B}"/>
    <cellStyle name="Note 47 11 2" xfId="12733" xr:uid="{03CCBD08-E898-46D8-8E4D-DA919D5DB4C1}"/>
    <cellStyle name="Note 47 12" xfId="6970" xr:uid="{3E683C6C-4530-4A23-B335-AEA0E02928EF}"/>
    <cellStyle name="Note 47 12 2" xfId="13441" xr:uid="{EA50E7E5-0B78-4A9C-A32E-E64EA5303C27}"/>
    <cellStyle name="Note 47 13" xfId="6804" xr:uid="{3588826D-83AE-48DF-9EE8-A55665EDCD2E}"/>
    <cellStyle name="Note 47 13 2" xfId="13275" xr:uid="{0E2DDB23-CBDA-4864-9577-CE273A969E61}"/>
    <cellStyle name="Note 47 14" xfId="7203" xr:uid="{FF1029E5-210B-483E-9054-EF729FD7EC55}"/>
    <cellStyle name="Note 47 14 2" xfId="13674" xr:uid="{8F80951B-5BF3-4BE3-BF99-DC25A1B5DAF6}"/>
    <cellStyle name="Note 47 15" xfId="7430" xr:uid="{77CB1958-CA14-401F-BB7D-5FBDE22148E5}"/>
    <cellStyle name="Note 47 15 2" xfId="13901" xr:uid="{C2D25E2B-3E00-49CA-91C1-2D5235C39762}"/>
    <cellStyle name="Note 47 16" xfId="7893" xr:uid="{6D490EAF-3120-4395-9167-C7D27D6AA4CF}"/>
    <cellStyle name="Note 47 16 2" xfId="14364" xr:uid="{0FF449A8-4AEB-4034-BC9E-6FBE19ADC305}"/>
    <cellStyle name="Note 47 17" xfId="8072" xr:uid="{26C1DAC8-508C-4E3C-9EF2-3276781DF0B4}"/>
    <cellStyle name="Note 47 17 2" xfId="14543" xr:uid="{37B80EC8-CB31-43A0-A14E-D2578B94D184}"/>
    <cellStyle name="Note 47 18" xfId="8249" xr:uid="{977498F3-81FB-48E6-B8BB-BD61660D55DC}"/>
    <cellStyle name="Note 47 18 2" xfId="14720" xr:uid="{C85FD4A6-1C26-406A-9107-033A5EBCE4F6}"/>
    <cellStyle name="Note 47 19" xfId="8411" xr:uid="{64E45D6B-A2C2-4971-9020-3149CCD921BC}"/>
    <cellStyle name="Note 47 19 2" xfId="14882" xr:uid="{52EE928A-ABD5-406F-8D7C-4C09E8E6B3C2}"/>
    <cellStyle name="Note 47 2" xfId="2295" xr:uid="{00000000-0005-0000-0000-0000F8080000}"/>
    <cellStyle name="Note 47 2 10" xfId="6971" xr:uid="{EF83D7EA-20D8-4859-B8BB-1ACC86B23F49}"/>
    <cellStyle name="Note 47 2 10 2" xfId="13442" xr:uid="{18521FEC-8D4D-46EA-AD08-F52112E8AE53}"/>
    <cellStyle name="Note 47 2 11" xfId="6805" xr:uid="{7E86CF56-0EFC-4E22-B354-BCFFF6640E63}"/>
    <cellStyle name="Note 47 2 11 2" xfId="13276" xr:uid="{77FD797E-8006-40FE-AAF7-8C0156ADA800}"/>
    <cellStyle name="Note 47 2 12" xfId="7204" xr:uid="{611A8EC5-09CF-4E16-8FC8-2D637271A54E}"/>
    <cellStyle name="Note 47 2 12 2" xfId="13675" xr:uid="{01E6B3D6-B6E4-4701-B72F-B3BDD99EB5E0}"/>
    <cellStyle name="Note 47 2 13" xfId="7320" xr:uid="{58F8FD67-9934-46BF-B78D-928E55A10292}"/>
    <cellStyle name="Note 47 2 13 2" xfId="13791" xr:uid="{41FAC915-8B40-402D-8EEE-8B9E89834AE6}"/>
    <cellStyle name="Note 47 2 14" xfId="7894" xr:uid="{0767C1F1-3869-4FB6-BF09-68CFD150F2EB}"/>
    <cellStyle name="Note 47 2 14 2" xfId="14365" xr:uid="{BBF3C1D7-D934-4F90-B074-B97606DE5A3B}"/>
    <cellStyle name="Note 47 2 15" xfId="8073" xr:uid="{9D40E386-CD14-4DBD-8070-C7C350482F69}"/>
    <cellStyle name="Note 47 2 15 2" xfId="14544" xr:uid="{249C6682-83ED-40D0-BD3A-2C4EEAA8ADCD}"/>
    <cellStyle name="Note 47 2 16" xfId="8250" xr:uid="{49D869B2-00C5-4DE9-84AA-54074F4029DB}"/>
    <cellStyle name="Note 47 2 16 2" xfId="14721" xr:uid="{9BB97C21-C446-46BC-A32D-7DEE51B00EE4}"/>
    <cellStyle name="Note 47 2 17" xfId="8412" xr:uid="{5166E7CA-6A0B-46A5-BA81-40B221B052EB}"/>
    <cellStyle name="Note 47 2 17 2" xfId="14883" xr:uid="{2D838522-BC89-448E-98CA-A0D20D4DC76A}"/>
    <cellStyle name="Note 47 2 18" xfId="9048" xr:uid="{F619DE57-030E-4B1E-8D06-8512FF6E4E28}"/>
    <cellStyle name="Note 47 2 19" xfId="9497" xr:uid="{29FD2325-3A84-4F62-8C29-BB455B84D4FD}"/>
    <cellStyle name="Note 47 2 2" xfId="2296" xr:uid="{00000000-0005-0000-0000-0000F9080000}"/>
    <cellStyle name="Note 47 2 2 2" xfId="4937" xr:uid="{426AE68D-2845-4D33-85C9-4DA497280674}"/>
    <cellStyle name="Note 47 2 2 2 2" xfId="11416" xr:uid="{CA5B026A-62A1-4AEA-B088-A48646227D89}"/>
    <cellStyle name="Note 47 2 2 3" xfId="9498" xr:uid="{C12EA09F-22E6-49D1-8BDF-65F8DADD4703}"/>
    <cellStyle name="Note 47 2 2 4" xfId="10385" xr:uid="{6A6B2D7D-953C-4ED1-91E4-FA59928BE68B}"/>
    <cellStyle name="Note 47 2 20" xfId="8611" xr:uid="{21346FA6-C3D7-43E3-889F-D14EC6574105}"/>
    <cellStyle name="Note 47 2 21" xfId="9809" xr:uid="{2CF2B8A0-4E68-4A45-8F32-F984D726C155}"/>
    <cellStyle name="Note 47 2 22" xfId="9992" xr:uid="{CE165AE7-F5A8-4F0B-80C7-1CAB9663A112}"/>
    <cellStyle name="Note 47 2 23" xfId="10116" xr:uid="{56ABE13B-7714-4687-A2C3-8EA71A44A400}"/>
    <cellStyle name="Note 47 2 24" xfId="15135" xr:uid="{05439D00-EE0D-4105-BD07-63AF42E0F9CB}"/>
    <cellStyle name="Note 47 2 25" xfId="15374" xr:uid="{9FFB72BB-6627-4544-A160-6360E967C965}"/>
    <cellStyle name="Note 47 2 26" xfId="15694" xr:uid="{86E4CDFF-F64F-4B7D-9C1E-8BB87B7EC2DE}"/>
    <cellStyle name="Note 47 2 27" xfId="15855" xr:uid="{F4593ACF-1486-4CFF-B3F1-ADF7AE362503}"/>
    <cellStyle name="Note 47 2 3" xfId="4936" xr:uid="{FA222E8E-8AF9-48E5-B63E-8D2C7DDEE365}"/>
    <cellStyle name="Note 47 2 3 2" xfId="11415" xr:uid="{3ACC59F2-2AA3-4617-A1C7-FAD3AADCFEA6}"/>
    <cellStyle name="Note 47 2 4" xfId="5546" xr:uid="{C5FECCAB-C21C-4941-8A93-176305AD6CD8}"/>
    <cellStyle name="Note 47 2 4 2" xfId="12017" xr:uid="{230ECE5C-AD85-4037-8A57-A206AA0F4E33}"/>
    <cellStyle name="Note 47 2 5" xfId="5377" xr:uid="{512F643E-96EB-451E-A55A-2CCD59850A6E}"/>
    <cellStyle name="Note 47 2 5 2" xfId="11848" xr:uid="{CDA691FA-3D9F-4520-BAB2-90C4237A99DC}"/>
    <cellStyle name="Note 47 2 6" xfId="5782" xr:uid="{CE620B32-EF2B-4554-9E5C-0D0F13F96D90}"/>
    <cellStyle name="Note 47 2 6 2" xfId="12253" xr:uid="{38E3DC78-D18C-44AE-A93D-C114A911C482}"/>
    <cellStyle name="Note 47 2 7" xfId="6006" xr:uid="{AEB2C03E-7652-4676-874A-3F3402541A69}"/>
    <cellStyle name="Note 47 2 7 2" xfId="12477" xr:uid="{877860CF-E65F-4B51-8072-E701A19E9A40}"/>
    <cellStyle name="Note 47 2 8" xfId="6425" xr:uid="{0F44E1D7-1C52-4507-898B-1697CE4582EE}"/>
    <cellStyle name="Note 47 2 8 2" xfId="12896" xr:uid="{0653D05B-4398-4B0C-8A85-2494CB116636}"/>
    <cellStyle name="Note 47 2 9" xfId="6482" xr:uid="{1938A8D5-25F4-42A2-80E8-8528C7AE2E17}"/>
    <cellStyle name="Note 47 2 9 2" xfId="12953" xr:uid="{E4EEC1EA-771F-438C-8F9D-C1B10C67D52C}"/>
    <cellStyle name="Note 47 20" xfId="9047" xr:uid="{FA558B22-7DDB-4284-9A6D-874210EF643E}"/>
    <cellStyle name="Note 47 21" xfId="9496" xr:uid="{8BBBC140-04AA-4E17-B26A-FE0763721787}"/>
    <cellStyle name="Note 47 22" xfId="8612" xr:uid="{52F38BD6-3A15-4D6C-9BB8-6C31AE5B475B}"/>
    <cellStyle name="Note 47 23" xfId="9808" xr:uid="{3D38A244-B82A-402C-91E4-CB2BA73C419D}"/>
    <cellStyle name="Note 47 24" xfId="9991" xr:uid="{65A2C9A4-7454-42C5-9422-7BB83E07C0EA}"/>
    <cellStyle name="Note 47 25" xfId="10115" xr:uid="{0B491E7F-8400-4F8E-B3B6-A98EC8695D9A}"/>
    <cellStyle name="Note 47 26" xfId="15134" xr:uid="{2D0F104F-F97D-4925-B659-D60BEA6170D7}"/>
    <cellStyle name="Note 47 27" xfId="3579" xr:uid="{7B1EA136-BF66-4D85-8DBD-277D3A454DB2}"/>
    <cellStyle name="Note 47 28" xfId="15375" xr:uid="{57C22BD2-74D3-4588-A297-31648F666A7A}"/>
    <cellStyle name="Note 47 29" xfId="15693" xr:uid="{4A3A1141-B5DC-4117-BB11-6F2C7B5DAFFA}"/>
    <cellStyle name="Note 47 3" xfId="2297" xr:uid="{00000000-0005-0000-0000-0000FA080000}"/>
    <cellStyle name="Note 47 3 2" xfId="4938" xr:uid="{7585A1EB-53F1-4E0A-8385-4A37A9BA3D22}"/>
    <cellStyle name="Note 47 3 2 2" xfId="11417" xr:uid="{B7F25B16-9A58-4818-8B25-DA4FBE110F2E}"/>
    <cellStyle name="Note 47 3 3" xfId="9499" xr:uid="{FB5970B5-0545-4406-AD16-4AB433163AF3}"/>
    <cellStyle name="Note 47 3 4" xfId="10386" xr:uid="{C1B7E673-E188-419A-8102-FCC20B489C15}"/>
    <cellStyle name="Note 47 3 5" xfId="3580" xr:uid="{31C98FCE-6997-4E7F-9570-59DF1953C3E0}"/>
    <cellStyle name="Note 47 30" xfId="15854" xr:uid="{CFDA6392-40B2-4D2B-A510-920408CF8F1A}"/>
    <cellStyle name="Note 47 4" xfId="4326" xr:uid="{FE89A96E-0B21-4F81-BB3C-29E129AFE56A}"/>
    <cellStyle name="Note 47 4 2" xfId="10863" xr:uid="{489AEFE7-DAEB-443D-91B4-0A906381F0BC}"/>
    <cellStyle name="Note 47 5" xfId="4935" xr:uid="{63BE1A0E-7927-44EB-934C-9FABDFCC3407}"/>
    <cellStyle name="Note 47 5 2" xfId="11414" xr:uid="{4E0BCE88-4611-495C-8165-EA360E5ADC79}"/>
    <cellStyle name="Note 47 6" xfId="5545" xr:uid="{9CACFA1A-6E6E-4376-A9F0-E2ABB6691CCF}"/>
    <cellStyle name="Note 47 6 2" xfId="12016" xr:uid="{4C87253E-421F-49D8-82F6-B6EC74AB0625}"/>
    <cellStyle name="Note 47 7" xfId="5376" xr:uid="{BD68F1EA-4852-4B0B-9816-B38DA643E5A4}"/>
    <cellStyle name="Note 47 7 2" xfId="11847" xr:uid="{31980E6C-855D-42AA-8B10-41A60C9F9848}"/>
    <cellStyle name="Note 47 8" xfId="5781" xr:uid="{0F2985AC-E79A-4A24-AA1E-6ED018056746}"/>
    <cellStyle name="Note 47 8 2" xfId="12252" xr:uid="{2EF580EE-F353-4EE1-BF21-FD9F4538D4C4}"/>
    <cellStyle name="Note 47 9" xfId="6007" xr:uid="{DB7A1D92-D221-415D-960B-A2F3BCF9331E}"/>
    <cellStyle name="Note 47 9 2" xfId="12478" xr:uid="{9D8130B1-9A52-4F02-A69E-89B959568334}"/>
    <cellStyle name="Note 47_TRAFO" xfId="2298" xr:uid="{00000000-0005-0000-0000-0000FB080000}"/>
    <cellStyle name="Note 48" xfId="2299" xr:uid="{00000000-0005-0000-0000-0000FC080000}"/>
    <cellStyle name="Note 48 10" xfId="6426" xr:uid="{2FE0173A-0771-4314-8293-7E59C9BABB02}"/>
    <cellStyle name="Note 48 10 2" xfId="12897" xr:uid="{C97487BB-0089-4CC0-ACEF-93C6546B6399}"/>
    <cellStyle name="Note 48 11" xfId="6475" xr:uid="{A7036491-BC43-47F3-B324-F36DFA41C869}"/>
    <cellStyle name="Note 48 11 2" xfId="12946" xr:uid="{6FC563E7-ECDF-43F3-936E-73F668EA4715}"/>
    <cellStyle name="Note 48 12" xfId="6972" xr:uid="{8BAEF7B1-1C6D-43FD-A3DF-6FD056211933}"/>
    <cellStyle name="Note 48 12 2" xfId="13443" xr:uid="{913ED3BB-D58F-4A1D-AB5C-179B89DCAA09}"/>
    <cellStyle name="Note 48 13" xfId="6806" xr:uid="{5D71B833-1BFD-4196-BBDD-D2481551B0CE}"/>
    <cellStyle name="Note 48 13 2" xfId="13277" xr:uid="{EB5A542E-B862-48D6-9C37-F8B4D567518F}"/>
    <cellStyle name="Note 48 14" xfId="7205" xr:uid="{92E2E619-4644-4C7E-AF66-51842941E78B}"/>
    <cellStyle name="Note 48 14 2" xfId="13676" xr:uid="{C83F7D17-3157-4F6A-8047-BE646A378133}"/>
    <cellStyle name="Note 48 15" xfId="7429" xr:uid="{2C73E27F-9940-4E6B-ACFC-8946DB1547F0}"/>
    <cellStyle name="Note 48 15 2" xfId="13900" xr:uid="{3A052F9C-6593-42A8-9B41-16EB78D2FE02}"/>
    <cellStyle name="Note 48 16" xfId="7895" xr:uid="{5B946941-6B8E-4BB4-A228-94D434A999F5}"/>
    <cellStyle name="Note 48 16 2" xfId="14366" xr:uid="{91871F8C-F188-4699-800F-7EA00A7DDB29}"/>
    <cellStyle name="Note 48 17" xfId="8074" xr:uid="{CD8935C9-40F9-4B62-A550-503E1035453E}"/>
    <cellStyle name="Note 48 17 2" xfId="14545" xr:uid="{622E0E5E-821B-4BB2-9AE4-F0927211499E}"/>
    <cellStyle name="Note 48 18" xfId="8251" xr:uid="{D930CEF9-4460-4F94-A9F2-36451B147C4D}"/>
    <cellStyle name="Note 48 18 2" xfId="14722" xr:uid="{B6B918C3-C470-4CD6-BD0F-1CE4F392E819}"/>
    <cellStyle name="Note 48 19" xfId="8413" xr:uid="{ACF76B66-6A04-46FB-828C-2A72039EEA20}"/>
    <cellStyle name="Note 48 19 2" xfId="14884" xr:uid="{3BA9B5BC-7634-45F1-B1C6-C7664BBC7674}"/>
    <cellStyle name="Note 48 2" xfId="2300" xr:uid="{00000000-0005-0000-0000-0000FD080000}"/>
    <cellStyle name="Note 48 2 10" xfId="6973" xr:uid="{866BF5C4-D2A3-4B75-A8D0-2938D77CE896}"/>
    <cellStyle name="Note 48 2 10 2" xfId="13444" xr:uid="{D2F62CED-FBD5-4F6F-AF85-2ADDC2BC5B68}"/>
    <cellStyle name="Note 48 2 11" xfId="6807" xr:uid="{8E6FD5AA-6DF2-4D05-A428-55C6C94B5D1D}"/>
    <cellStyle name="Note 48 2 11 2" xfId="13278" xr:uid="{6EDB4F3A-DCB4-45E4-B01A-101B419AFED6}"/>
    <cellStyle name="Note 48 2 12" xfId="7206" xr:uid="{0FB8FB62-8D8E-4C60-9945-A89B594BF2B2}"/>
    <cellStyle name="Note 48 2 12 2" xfId="13677" xr:uid="{47A27853-E4DA-46EA-A241-DDC4F76D82DD}"/>
    <cellStyle name="Note 48 2 13" xfId="7428" xr:uid="{A8AEF794-DA2A-4AD8-82E1-E1A154350B36}"/>
    <cellStyle name="Note 48 2 13 2" xfId="13899" xr:uid="{2CA2F3F8-8361-4D4D-886F-172EBA831E36}"/>
    <cellStyle name="Note 48 2 14" xfId="7896" xr:uid="{05C7ED59-058B-4695-8835-A06284FAABC0}"/>
    <cellStyle name="Note 48 2 14 2" xfId="14367" xr:uid="{6805A85C-55A0-4A4C-A3CD-3B956201CD0F}"/>
    <cellStyle name="Note 48 2 15" xfId="8075" xr:uid="{58950036-8096-4799-A76B-958808D790AC}"/>
    <cellStyle name="Note 48 2 15 2" xfId="14546" xr:uid="{CC0FF3F7-15C6-4D03-A450-19F313601B18}"/>
    <cellStyle name="Note 48 2 16" xfId="8252" xr:uid="{4D4FDD18-A424-4E03-B3C0-21F4DF748763}"/>
    <cellStyle name="Note 48 2 16 2" xfId="14723" xr:uid="{78464E18-3E8C-4BD7-98DD-362BC2CA26C6}"/>
    <cellStyle name="Note 48 2 17" xfId="8414" xr:uid="{9AE93333-D35A-4924-9DB6-D59AAADE03A8}"/>
    <cellStyle name="Note 48 2 17 2" xfId="14885" xr:uid="{416A884F-339A-45B3-9A8F-3CD60810694B}"/>
    <cellStyle name="Note 48 2 18" xfId="9050" xr:uid="{3DB59557-168A-4FCE-AD20-B7C7C52E676B}"/>
    <cellStyle name="Note 48 2 19" xfId="9501" xr:uid="{2029C04C-EA96-4080-A473-038FB96444AB}"/>
    <cellStyle name="Note 48 2 2" xfId="2301" xr:uid="{00000000-0005-0000-0000-0000FE080000}"/>
    <cellStyle name="Note 48 2 2 2" xfId="4941" xr:uid="{09808850-F2BE-4AB7-9B7E-BB896DDE19E4}"/>
    <cellStyle name="Note 48 2 2 2 2" xfId="11420" xr:uid="{4CC46D8F-0C4E-4C33-8533-7EC0E05CFD39}"/>
    <cellStyle name="Note 48 2 2 3" xfId="9502" xr:uid="{355B1463-C6FD-4A80-A7AD-6BFF6861671F}"/>
    <cellStyle name="Note 48 2 2 4" xfId="10387" xr:uid="{34EA15C1-C204-4735-BA19-E1E20F23CB09}"/>
    <cellStyle name="Note 48 2 20" xfId="8609" xr:uid="{E29FE8A4-82DC-413B-AF12-60EC0A30A005}"/>
    <cellStyle name="Note 48 2 21" xfId="9811" xr:uid="{1E908C92-D68E-4EEF-A7A0-9837436D7C2D}"/>
    <cellStyle name="Note 48 2 22" xfId="9994" xr:uid="{2E808FFA-1904-43CA-9209-72DBE6BB909A}"/>
    <cellStyle name="Note 48 2 23" xfId="10118" xr:uid="{C1497275-1E14-4DFC-8CB9-739A47FA3B1F}"/>
    <cellStyle name="Note 48 2 24" xfId="15137" xr:uid="{4A0575D3-26F4-4BB9-BF72-1D78665CC9CB}"/>
    <cellStyle name="Note 48 2 25" xfId="15373" xr:uid="{34ACB0D4-5383-4807-AB36-72A338422629}"/>
    <cellStyle name="Note 48 2 26" xfId="15696" xr:uid="{6B33ED7C-2A7E-416F-9398-54D2E00C8F21}"/>
    <cellStyle name="Note 48 2 27" xfId="15857" xr:uid="{EFF9F451-2B2C-4A1B-8ED4-982324539D95}"/>
    <cellStyle name="Note 48 2 3" xfId="4940" xr:uid="{6EAE0827-587A-49E1-8E60-29B43DDE9714}"/>
    <cellStyle name="Note 48 2 3 2" xfId="11419" xr:uid="{713FFE4E-4C06-45D7-895A-FC3358C3F440}"/>
    <cellStyle name="Note 48 2 4" xfId="5548" xr:uid="{2281A117-9561-49FC-94F4-0E458543C544}"/>
    <cellStyle name="Note 48 2 4 2" xfId="12019" xr:uid="{7A733935-7636-4C89-91FF-7D0C850E9317}"/>
    <cellStyle name="Note 48 2 5" xfId="5379" xr:uid="{50B519F3-3F67-4299-9339-F9EE29C51637}"/>
    <cellStyle name="Note 48 2 5 2" xfId="11850" xr:uid="{919173A0-5062-4233-A8CD-FEA64D6A5243}"/>
    <cellStyle name="Note 48 2 6" xfId="5784" xr:uid="{D7C1F04C-3880-466E-9D00-9C2FB94345D1}"/>
    <cellStyle name="Note 48 2 6 2" xfId="12255" xr:uid="{D31A61CB-2BD6-4C96-9504-D9C1A79DD5A1}"/>
    <cellStyle name="Note 48 2 7" xfId="6004" xr:uid="{9D433F7A-E77F-47C7-8237-22050111D2B6}"/>
    <cellStyle name="Note 48 2 7 2" xfId="12475" xr:uid="{A8DEB7A0-43AF-40B9-8F0A-3F737BA0193C}"/>
    <cellStyle name="Note 48 2 8" xfId="6427" xr:uid="{5C5D66A9-9E4A-4FCC-9D7E-93E20FCF7F92}"/>
    <cellStyle name="Note 48 2 8 2" xfId="12898" xr:uid="{2CAF1D0B-925A-443D-84EA-B0C602A84216}"/>
    <cellStyle name="Note 48 2 9" xfId="6263" xr:uid="{EE613CD4-4384-4C82-929F-F4519341A9B0}"/>
    <cellStyle name="Note 48 2 9 2" xfId="12734" xr:uid="{C3A2CC5B-AB8A-44DD-9B60-CAB8302F7480}"/>
    <cellStyle name="Note 48 20" xfId="9049" xr:uid="{55755F68-76B1-4BB0-9F19-5DB5CD3A4F64}"/>
    <cellStyle name="Note 48 21" xfId="9500" xr:uid="{DFA4F35E-E0D8-4103-9F13-0C25B65448A4}"/>
    <cellStyle name="Note 48 22" xfId="8610" xr:uid="{43C35B85-B53B-4BDC-BA2E-CB78DF71C1AC}"/>
    <cellStyle name="Note 48 23" xfId="9810" xr:uid="{9DEE600E-2E6A-4BB3-A528-F937B15431E5}"/>
    <cellStyle name="Note 48 24" xfId="9993" xr:uid="{78E9BE1C-645D-45E0-8C44-4EC709972D17}"/>
    <cellStyle name="Note 48 25" xfId="10117" xr:uid="{64024816-B212-4A3E-B2B6-7C3B7719807E}"/>
    <cellStyle name="Note 48 26" xfId="15136" xr:uid="{6AAB744A-A1E5-49AF-AD39-7B1979281C9A}"/>
    <cellStyle name="Note 48 27" xfId="3581" xr:uid="{F8D80AEA-545C-481F-A6DD-9B65477C60E7}"/>
    <cellStyle name="Note 48 28" xfId="15261" xr:uid="{46680A8C-2F13-49ED-923D-AC2E019B0221}"/>
    <cellStyle name="Note 48 29" xfId="15695" xr:uid="{63FE5F05-A9E9-40DE-9BD7-B0BEA9EBA94F}"/>
    <cellStyle name="Note 48 3" xfId="2302" xr:uid="{00000000-0005-0000-0000-0000FF080000}"/>
    <cellStyle name="Note 48 3 2" xfId="4942" xr:uid="{06CD7BD1-9C53-4123-B395-2A73D5CDBB95}"/>
    <cellStyle name="Note 48 3 2 2" xfId="11421" xr:uid="{FC43A0B0-42D9-4AB5-8FF3-09E9C5E63F30}"/>
    <cellStyle name="Note 48 3 3" xfId="9503" xr:uid="{8338AD9A-7F1F-480D-8E1E-ACB94D1D4F89}"/>
    <cellStyle name="Note 48 3 4" xfId="10388" xr:uid="{18F1DA74-B3EF-46EE-8179-FCE12DD2F403}"/>
    <cellStyle name="Note 48 3 5" xfId="3582" xr:uid="{1C494489-9B2B-4D34-9E57-40BD82A92CAE}"/>
    <cellStyle name="Note 48 30" xfId="15856" xr:uid="{6F096FA2-59EB-4EEF-9903-16B710BE6070}"/>
    <cellStyle name="Note 48 4" xfId="4327" xr:uid="{F69A2201-DCB5-436D-80F8-74E4C2D0F3A2}"/>
    <cellStyle name="Note 48 4 2" xfId="10864" xr:uid="{197C07AC-15D0-4F60-844A-FA2BA6960508}"/>
    <cellStyle name="Note 48 5" xfId="4939" xr:uid="{67BF0420-B367-4912-AFD0-7BBFD27EA3B1}"/>
    <cellStyle name="Note 48 5 2" xfId="11418" xr:uid="{53EE4FD2-23CC-49F3-8DA6-7301DE4B8F81}"/>
    <cellStyle name="Note 48 6" xfId="5547" xr:uid="{94FD4553-0867-405A-B0A8-4E2E51D36F7C}"/>
    <cellStyle name="Note 48 6 2" xfId="12018" xr:uid="{DE2A9432-2CAF-4C07-87AA-6DE1599AC553}"/>
    <cellStyle name="Note 48 7" xfId="5378" xr:uid="{2B8B2C58-D196-4F4B-83BD-C4145CC9F15D}"/>
    <cellStyle name="Note 48 7 2" xfId="11849" xr:uid="{2518FEAA-A7D3-40F0-A833-57F7FF57CACF}"/>
    <cellStyle name="Note 48 8" xfId="5783" xr:uid="{6EE7AA2C-E56E-4694-8ADD-400F98C7998C}"/>
    <cellStyle name="Note 48 8 2" xfId="12254" xr:uid="{333A9537-DF56-4D48-B169-736BCAA58DC0}"/>
    <cellStyle name="Note 48 9" xfId="6005" xr:uid="{F6E6EA37-624A-4390-AFD7-BF126570899F}"/>
    <cellStyle name="Note 48 9 2" xfId="12476" xr:uid="{4DA1CE3F-7BAE-43DF-921B-DF6B7FC3A717}"/>
    <cellStyle name="Note 48_TRAFO" xfId="2303" xr:uid="{00000000-0005-0000-0000-000000090000}"/>
    <cellStyle name="Note 49" xfId="2304" xr:uid="{00000000-0005-0000-0000-000001090000}"/>
    <cellStyle name="Note 49 10" xfId="6428" xr:uid="{4DAB9EF4-BB0A-4145-94E0-45C7E291167C}"/>
    <cellStyle name="Note 49 10 2" xfId="12899" xr:uid="{7ACB807F-EC44-4380-9BCB-EA1626683FC0}"/>
    <cellStyle name="Note 49 11" xfId="6481" xr:uid="{D600B7DF-90F2-420B-8611-AB4BAD09AEBF}"/>
    <cellStyle name="Note 49 11 2" xfId="12952" xr:uid="{A25331D0-8050-4A93-A4D1-A54E9299C83A}"/>
    <cellStyle name="Note 49 12" xfId="6974" xr:uid="{AE9B9C73-D727-400F-9D30-0968CE26D95D}"/>
    <cellStyle name="Note 49 12 2" xfId="13445" xr:uid="{943425E9-A320-4E68-BBAA-9451E8F48054}"/>
    <cellStyle name="Note 49 13" xfId="6808" xr:uid="{19ED312C-F3D3-43BF-8E44-8FC26076DE5A}"/>
    <cellStyle name="Note 49 13 2" xfId="13279" xr:uid="{F8F6095E-BAC2-4067-9281-4FB4F016E020}"/>
    <cellStyle name="Note 49 14" xfId="7207" xr:uid="{6FF442C9-DC63-4BD9-8EC4-0A542349D214}"/>
    <cellStyle name="Note 49 14 2" xfId="13678" xr:uid="{BDC20794-B7A9-403A-B6D3-0F8F0CEF4532}"/>
    <cellStyle name="Note 49 15" xfId="7427" xr:uid="{A5FE2587-A6C1-43DE-B1BF-54F8B6B11946}"/>
    <cellStyle name="Note 49 15 2" xfId="13898" xr:uid="{9873B13A-8EC7-402E-8576-0610E4510308}"/>
    <cellStyle name="Note 49 16" xfId="7897" xr:uid="{EAFB0354-3C77-4E10-A6F3-75DA8AF81DEE}"/>
    <cellStyle name="Note 49 16 2" xfId="14368" xr:uid="{A642384A-9AA1-4662-921D-D663752F08C0}"/>
    <cellStyle name="Note 49 17" xfId="8076" xr:uid="{21327B90-EB0A-43D5-ABDA-34ECE0D861D0}"/>
    <cellStyle name="Note 49 17 2" xfId="14547" xr:uid="{D5B4DABF-4C68-4817-BAB6-505A4F127C2A}"/>
    <cellStyle name="Note 49 18" xfId="8253" xr:uid="{F56F9819-3872-41F4-A833-29591C53BAF2}"/>
    <cellStyle name="Note 49 18 2" xfId="14724" xr:uid="{47511550-B61E-4449-9411-39FECD770E5A}"/>
    <cellStyle name="Note 49 19" xfId="8415" xr:uid="{3EE64384-CCFB-44EF-B14D-CF1BB47D33DC}"/>
    <cellStyle name="Note 49 19 2" xfId="14886" xr:uid="{2DF1D794-AAD4-4DFD-9CC8-E8DDC295C0B2}"/>
    <cellStyle name="Note 49 2" xfId="2305" xr:uid="{00000000-0005-0000-0000-000002090000}"/>
    <cellStyle name="Note 49 2 10" xfId="6975" xr:uid="{48D66921-BB84-49BF-9337-9B96BA79A70D}"/>
    <cellStyle name="Note 49 2 10 2" xfId="13446" xr:uid="{2A4F80DE-D88A-44CD-817C-FEE3CD780C2F}"/>
    <cellStyle name="Note 49 2 11" xfId="6809" xr:uid="{4E29DFB6-9B23-49C2-878A-696B8A3FAFF7}"/>
    <cellStyle name="Note 49 2 11 2" xfId="13280" xr:uid="{D228C2FD-56AF-4454-9747-2A56628B4730}"/>
    <cellStyle name="Note 49 2 12" xfId="7208" xr:uid="{C5152F13-8A92-4B3D-AC55-38B71CE15546}"/>
    <cellStyle name="Note 49 2 12 2" xfId="13679" xr:uid="{D1BFBD67-63B1-4725-8A02-E3D8BC9AD0B2}"/>
    <cellStyle name="Note 49 2 13" xfId="7426" xr:uid="{69B92974-24A1-4E53-884A-47525BB1785E}"/>
    <cellStyle name="Note 49 2 13 2" xfId="13897" xr:uid="{88506E14-47B5-4C6B-B912-D2B0BACD8B95}"/>
    <cellStyle name="Note 49 2 14" xfId="7898" xr:uid="{B44FF263-24BC-4863-954E-53CBDC8633E0}"/>
    <cellStyle name="Note 49 2 14 2" xfId="14369" xr:uid="{318780C0-8A7B-4635-BDD5-44767C2A0238}"/>
    <cellStyle name="Note 49 2 15" xfId="8077" xr:uid="{E0F86431-FA9A-4B07-96DB-74C3266C0925}"/>
    <cellStyle name="Note 49 2 15 2" xfId="14548" xr:uid="{87CCB8AB-D1B4-4158-A548-6404DEA5AFC8}"/>
    <cellStyle name="Note 49 2 16" xfId="8254" xr:uid="{432D394F-58F2-4682-977B-5670D71D0E38}"/>
    <cellStyle name="Note 49 2 16 2" xfId="14725" xr:uid="{B975783B-8C62-4FF8-AB1C-7B118D46DC27}"/>
    <cellStyle name="Note 49 2 17" xfId="8416" xr:uid="{337F1AAF-0D52-4F09-9744-393E0C5748D2}"/>
    <cellStyle name="Note 49 2 17 2" xfId="14887" xr:uid="{97B38C8A-77AE-4285-A90B-D1CE6072AFCE}"/>
    <cellStyle name="Note 49 2 18" xfId="9052" xr:uid="{64572AFF-1F46-4C3A-B546-21D84D9A9EDA}"/>
    <cellStyle name="Note 49 2 19" xfId="9505" xr:uid="{03287488-1442-4C69-B0EB-187744F3BDB7}"/>
    <cellStyle name="Note 49 2 2" xfId="2306" xr:uid="{00000000-0005-0000-0000-000003090000}"/>
    <cellStyle name="Note 49 2 2 2" xfId="4945" xr:uid="{DE1DB668-3966-4EC9-9D0D-793D6FA3226E}"/>
    <cellStyle name="Note 49 2 2 2 2" xfId="11424" xr:uid="{F995EA8D-94BE-4691-BE70-F9F02DFF03F1}"/>
    <cellStyle name="Note 49 2 2 3" xfId="9506" xr:uid="{926394E3-C21C-4BC2-B532-A24B26028802}"/>
    <cellStyle name="Note 49 2 2 4" xfId="10389" xr:uid="{17F371CE-A92E-4B85-81F4-242EBB552E87}"/>
    <cellStyle name="Note 49 2 20" xfId="8607" xr:uid="{0A9057E1-1ADA-442B-83B3-20CB9FAA0634}"/>
    <cellStyle name="Note 49 2 21" xfId="9813" xr:uid="{F19ACB7A-A1AC-4D57-9339-D3DD5733076E}"/>
    <cellStyle name="Note 49 2 22" xfId="9996" xr:uid="{F1F47D62-4B61-4C9F-B942-DFABAE35544D}"/>
    <cellStyle name="Note 49 2 23" xfId="10223" xr:uid="{5148CDDC-5386-4AAF-AEA1-0457014BC921}"/>
    <cellStyle name="Note 49 2 24" xfId="15139" xr:uid="{3907955B-A510-4DC4-85C5-8E91771131A8}"/>
    <cellStyle name="Note 49 2 25" xfId="15371" xr:uid="{88690A04-8EA3-4057-B576-60E417103DF1}"/>
    <cellStyle name="Note 49 2 26" xfId="15698" xr:uid="{6B87547A-BA75-4619-9746-38766ECA13F5}"/>
    <cellStyle name="Note 49 2 27" xfId="15859" xr:uid="{32B8E13D-6356-4A29-A5CA-CD09C7D19A58}"/>
    <cellStyle name="Note 49 2 3" xfId="4944" xr:uid="{6F25C703-D9FC-4452-8012-1637DA4CCE03}"/>
    <cellStyle name="Note 49 2 3 2" xfId="11423" xr:uid="{069E6C18-4B7D-4663-AB1C-028D821DF33C}"/>
    <cellStyle name="Note 49 2 4" xfId="5550" xr:uid="{A90D8D8D-3303-4274-B69C-2E8F962D0A19}"/>
    <cellStyle name="Note 49 2 4 2" xfId="12021" xr:uid="{EF682D78-C457-4EFB-AC64-BECCBA9CCC62}"/>
    <cellStyle name="Note 49 2 5" xfId="5381" xr:uid="{5AA78C2D-B783-4338-BB71-6C03DDDEB12E}"/>
    <cellStyle name="Note 49 2 5 2" xfId="11852" xr:uid="{4C9ADD9D-8D9E-4DA1-BCAD-4C4D4876D77A}"/>
    <cellStyle name="Note 49 2 6" xfId="5786" xr:uid="{BA122987-39DA-42EE-9698-1C3A0F33C404}"/>
    <cellStyle name="Note 49 2 6 2" xfId="12257" xr:uid="{0597DE24-B985-4163-A9C9-85680F87B9EE}"/>
    <cellStyle name="Note 49 2 7" xfId="6002" xr:uid="{3B1E6DED-3879-4514-8120-8770338F8EF2}"/>
    <cellStyle name="Note 49 2 7 2" xfId="12473" xr:uid="{9016AB2D-77EA-41ED-9C80-3FC040A0BF0D}"/>
    <cellStyle name="Note 49 2 8" xfId="6429" xr:uid="{221A4B9C-99AE-4900-AA02-BA74C09645D8}"/>
    <cellStyle name="Note 49 2 8 2" xfId="12900" xr:uid="{9390D596-15E3-4195-8D7F-868A17E5231F}"/>
    <cellStyle name="Note 49 2 9" xfId="6264" xr:uid="{68BFA286-40FB-4C43-87C1-D5FBD615C75E}"/>
    <cellStyle name="Note 49 2 9 2" xfId="12735" xr:uid="{E15E12D6-9299-4205-AAC8-09486304976C}"/>
    <cellStyle name="Note 49 20" xfId="9051" xr:uid="{F6250C2C-9AFF-4273-8915-41A9DDE46F65}"/>
    <cellStyle name="Note 49 21" xfId="9504" xr:uid="{0ED28B5D-18C4-40B5-A01A-BAB0C65F17D2}"/>
    <cellStyle name="Note 49 22" xfId="8608" xr:uid="{1F12FC78-FF73-430A-83E5-A19C5944342A}"/>
    <cellStyle name="Note 49 23" xfId="9812" xr:uid="{77D6BAA6-42D0-4A70-A339-BF81DEEBB1FA}"/>
    <cellStyle name="Note 49 24" xfId="9995" xr:uid="{7EBCFB53-FE90-4506-B378-AD36BDF84376}"/>
    <cellStyle name="Note 49 25" xfId="10119" xr:uid="{ABB4023F-7FDA-4541-8FFC-2074686E3D8F}"/>
    <cellStyle name="Note 49 26" xfId="15138" xr:uid="{026089D4-0F1D-422C-A2E1-644B42C2EEFB}"/>
    <cellStyle name="Note 49 27" xfId="3583" xr:uid="{900DCEE3-D56C-470E-83E2-0C620BB6D08D}"/>
    <cellStyle name="Note 49 28" xfId="15372" xr:uid="{92C53D3D-052A-4E40-BC0A-40A95B76ECD3}"/>
    <cellStyle name="Note 49 29" xfId="15697" xr:uid="{0F9D0275-6EEC-4827-BA91-7713977A1244}"/>
    <cellStyle name="Note 49 3" xfId="2307" xr:uid="{00000000-0005-0000-0000-000004090000}"/>
    <cellStyle name="Note 49 3 2" xfId="4946" xr:uid="{7E55596C-62F7-4A20-B2EB-340F76F5DC9B}"/>
    <cellStyle name="Note 49 3 2 2" xfId="11425" xr:uid="{DB09F82C-0A3B-47C3-83BF-ED3E56B24710}"/>
    <cellStyle name="Note 49 3 3" xfId="9507" xr:uid="{C0450CB5-ED6F-4E77-A661-58233E0407B3}"/>
    <cellStyle name="Note 49 3 4" xfId="10390" xr:uid="{B3F16497-C626-4862-AB32-331E3DA5EB59}"/>
    <cellStyle name="Note 49 3 5" xfId="3584" xr:uid="{5661A809-AD8A-42D2-90BB-B08B3A97A669}"/>
    <cellStyle name="Note 49 30" xfId="15858" xr:uid="{BFB47026-6E78-49DC-B352-573B98B4358F}"/>
    <cellStyle name="Note 49 4" xfId="4328" xr:uid="{6031D180-805B-4D49-8617-550B26EFE251}"/>
    <cellStyle name="Note 49 4 2" xfId="10865" xr:uid="{9C72E018-6069-4CE0-A95C-887AA52A882A}"/>
    <cellStyle name="Note 49 5" xfId="4943" xr:uid="{1840B324-AE1C-4A0C-A0CE-FDC61728747F}"/>
    <cellStyle name="Note 49 5 2" xfId="11422" xr:uid="{61D2CD9A-8C44-473F-AE6B-413481800AEC}"/>
    <cellStyle name="Note 49 6" xfId="5549" xr:uid="{378C5028-F191-49A4-9619-D7C684E15314}"/>
    <cellStyle name="Note 49 6 2" xfId="12020" xr:uid="{DD68BAFF-50AE-4C69-9537-3302D6BDBDE4}"/>
    <cellStyle name="Note 49 7" xfId="5380" xr:uid="{0825EB1D-B663-4AF5-8D4A-D8D12A883F03}"/>
    <cellStyle name="Note 49 7 2" xfId="11851" xr:uid="{7E0EF913-8A3D-4BDC-81C4-2803C62F4068}"/>
    <cellStyle name="Note 49 8" xfId="5785" xr:uid="{B8B46B92-C6E7-4292-A552-FD4FBC1F56F0}"/>
    <cellStyle name="Note 49 8 2" xfId="12256" xr:uid="{3F160468-A947-4807-9EF2-10FD100E6B1C}"/>
    <cellStyle name="Note 49 9" xfId="6003" xr:uid="{A2093FC4-3ED8-4BE8-B311-BC55EE19483B}"/>
    <cellStyle name="Note 49 9 2" xfId="12474" xr:uid="{9E749C98-2A9B-4457-BE8E-1C2AB417C792}"/>
    <cellStyle name="Note 49_TRAFO" xfId="2308" xr:uid="{00000000-0005-0000-0000-000005090000}"/>
    <cellStyle name="Note 5" xfId="2309" xr:uid="{00000000-0005-0000-0000-000006090000}"/>
    <cellStyle name="Note 5 10" xfId="6265" xr:uid="{4865F8BD-4FA7-4FEF-84C3-35853B9F2360}"/>
    <cellStyle name="Note 5 10 2" xfId="12736" xr:uid="{ACE0E013-AAF2-4E9B-B99A-29AE66BE9D78}"/>
    <cellStyle name="Note 5 11" xfId="6976" xr:uid="{B500856A-8201-4392-8313-5F451FC08C73}"/>
    <cellStyle name="Note 5 11 2" xfId="13447" xr:uid="{10147302-90F1-4E7B-AF9D-8AD1CBA55E87}"/>
    <cellStyle name="Note 5 12" xfId="6810" xr:uid="{5706EEB2-81B4-4E56-96F6-6C42C52CE1BF}"/>
    <cellStyle name="Note 5 12 2" xfId="13281" xr:uid="{1B7CC41E-214D-45B8-BD5E-D210596F3A0D}"/>
    <cellStyle name="Note 5 13" xfId="7209" xr:uid="{6AA753AE-FD4A-4053-98A6-7DA26CCE5917}"/>
    <cellStyle name="Note 5 13 2" xfId="13680" xr:uid="{15EAD4D3-1EE6-4E4E-95E0-503D99010CA5}"/>
    <cellStyle name="Note 5 14" xfId="7425" xr:uid="{B0F1D6ED-2670-483C-A706-568F27A087AB}"/>
    <cellStyle name="Note 5 14 2" xfId="13896" xr:uid="{A9F8E0C5-0260-4349-80F4-79159FB8F293}"/>
    <cellStyle name="Note 5 15" xfId="7899" xr:uid="{48C17D5E-AD7D-4BC7-8378-B3C7B802BAB2}"/>
    <cellStyle name="Note 5 15 2" xfId="14370" xr:uid="{02921444-3C08-4FDA-85CF-D078A37B561F}"/>
    <cellStyle name="Note 5 16" xfId="8078" xr:uid="{6577FC17-1013-4212-8B47-FEEE7313C4B7}"/>
    <cellStyle name="Note 5 16 2" xfId="14549" xr:uid="{39605684-E14C-4095-8172-28E60114C484}"/>
    <cellStyle name="Note 5 17" xfId="8255" xr:uid="{FF23485A-1FA9-4214-B903-8C2585F8D0EE}"/>
    <cellStyle name="Note 5 17 2" xfId="14726" xr:uid="{A51CDBDC-E4E1-46C6-A09C-0E19840DFE22}"/>
    <cellStyle name="Note 5 18" xfId="8417" xr:uid="{C74CC0A1-D31E-4C5B-A8BE-AF69604ECA98}"/>
    <cellStyle name="Note 5 18 2" xfId="14888" xr:uid="{4BF15804-6957-4945-994D-53C0033C8A75}"/>
    <cellStyle name="Note 5 19" xfId="9053" xr:uid="{73E3E310-C8D7-4D08-9ABC-5BAEFABCCEE0}"/>
    <cellStyle name="Note 5 2" xfId="2310" xr:uid="{00000000-0005-0000-0000-000007090000}"/>
    <cellStyle name="Note 5 2 10" xfId="6977" xr:uid="{35D287E6-AA10-43F3-B110-2E6CEFCCF7C8}"/>
    <cellStyle name="Note 5 2 10 2" xfId="13448" xr:uid="{12931A4F-D907-4AEB-98FC-76F1CF428AF5}"/>
    <cellStyle name="Note 5 2 11" xfId="6811" xr:uid="{F54A1C84-08AF-429D-9B13-5C22F55C409D}"/>
    <cellStyle name="Note 5 2 11 2" xfId="13282" xr:uid="{32F3A2B4-E7A6-4761-BF65-6834E584445B}"/>
    <cellStyle name="Note 5 2 12" xfId="7210" xr:uid="{9445595B-CD98-426D-BEC4-3A300A77EDDA}"/>
    <cellStyle name="Note 5 2 12 2" xfId="13681" xr:uid="{B8CBAD78-93AD-40AF-99C7-0BDA5A03ABC7}"/>
    <cellStyle name="Note 5 2 13" xfId="7424" xr:uid="{01F9F3AA-82CA-4D2E-9A1C-FBC11BCF3168}"/>
    <cellStyle name="Note 5 2 13 2" xfId="13895" xr:uid="{133F48DE-7031-4B00-8F6F-CC84CB64CFD1}"/>
    <cellStyle name="Note 5 2 14" xfId="7900" xr:uid="{CA04AF72-FD03-48A7-A538-EB842B594AC9}"/>
    <cellStyle name="Note 5 2 14 2" xfId="14371" xr:uid="{08AE4DF2-749E-48FF-9DFA-634485173170}"/>
    <cellStyle name="Note 5 2 15" xfId="8079" xr:uid="{2D799023-71C8-45B5-9D95-5773EF174829}"/>
    <cellStyle name="Note 5 2 15 2" xfId="14550" xr:uid="{BDA87F60-D588-4FCF-A266-012A0BB69A7D}"/>
    <cellStyle name="Note 5 2 16" xfId="8256" xr:uid="{267DB8D1-0E1C-4FB3-8177-3BF2DBD1F28F}"/>
    <cellStyle name="Note 5 2 16 2" xfId="14727" xr:uid="{C2ACC936-2037-41A7-8776-293D53E39E32}"/>
    <cellStyle name="Note 5 2 17" xfId="8418" xr:uid="{E6DBFEC0-9F4C-4D0A-BD83-471BAD682744}"/>
    <cellStyle name="Note 5 2 17 2" xfId="14889" xr:uid="{F54CA1DD-1280-4C66-BDE6-25A8DE0D6B97}"/>
    <cellStyle name="Note 5 2 18" xfId="9054" xr:uid="{A95A0D03-7928-4033-A37F-43D25A8EAAB5}"/>
    <cellStyle name="Note 5 2 19" xfId="9509" xr:uid="{CFD63F85-14F3-41D6-9DAB-D16E3035BDDC}"/>
    <cellStyle name="Note 5 2 2" xfId="2311" xr:uid="{00000000-0005-0000-0000-000008090000}"/>
    <cellStyle name="Note 5 2 2 2" xfId="4949" xr:uid="{35D3050B-9DA4-41CA-B5CF-A186D80F0FAC}"/>
    <cellStyle name="Note 5 2 2 2 2" xfId="11428" xr:uid="{B2087576-1F84-4C4C-A6F3-33AB246855CA}"/>
    <cellStyle name="Note 5 2 2 3" xfId="9510" xr:uid="{6E976C58-EB37-4C13-9A89-C2DD5EA05FD5}"/>
    <cellStyle name="Note 5 2 2 4" xfId="10391" xr:uid="{7F4ED344-AC3D-4FFA-93EA-982F5D3CF0BD}"/>
    <cellStyle name="Note 5 2 20" xfId="8606" xr:uid="{CF727F88-4FFC-46E6-92BF-420000CAF14A}"/>
    <cellStyle name="Note 5 2 21" xfId="9815" xr:uid="{CD88D410-B1DB-45CB-9204-2F6528491C0A}"/>
    <cellStyle name="Note 5 2 22" xfId="9998" xr:uid="{CAA820ED-2F18-4F57-AD5C-C339CEDDEE6E}"/>
    <cellStyle name="Note 5 2 23" xfId="10121" xr:uid="{7434E49D-F593-493A-A1AB-5CEA39224828}"/>
    <cellStyle name="Note 5 2 24" xfId="15141" xr:uid="{A320689E-A98B-42B6-BB7C-012610D59164}"/>
    <cellStyle name="Note 5 2 25" xfId="15369" xr:uid="{1B151116-6CA4-4FFC-8571-201A22ACD5A7}"/>
    <cellStyle name="Note 5 2 26" xfId="15700" xr:uid="{EE40C39D-E19E-407A-AB59-5C46618971F2}"/>
    <cellStyle name="Note 5 2 27" xfId="15861" xr:uid="{B97A07DE-56CC-4E52-9C91-F4B835D6736D}"/>
    <cellStyle name="Note 5 2 3" xfId="4948" xr:uid="{4D188BB5-14E6-40EC-9977-2530BBE69B1C}"/>
    <cellStyle name="Note 5 2 3 2" xfId="11427" xr:uid="{F0D66320-A8C3-43CB-8A97-813427E666F0}"/>
    <cellStyle name="Note 5 2 4" xfId="5552" xr:uid="{A3D4E716-E7FA-47B9-87E7-DAD9719A42E7}"/>
    <cellStyle name="Note 5 2 4 2" xfId="12023" xr:uid="{D0DB98B8-B7FE-4F79-B5B3-2ED0D37F5106}"/>
    <cellStyle name="Note 5 2 5" xfId="5167" xr:uid="{C28C48B2-A9F0-424F-B7BE-144C23859C15}"/>
    <cellStyle name="Note 5 2 5 2" xfId="11638" xr:uid="{1E6A89A4-6AAE-4625-9ECB-698DB4C9AEF1}"/>
    <cellStyle name="Note 5 2 6" xfId="5788" xr:uid="{D59FC919-F1B0-4A06-B800-5BAA114C1D64}"/>
    <cellStyle name="Note 5 2 6 2" xfId="12259" xr:uid="{A728D9A9-A184-4AB9-86FF-A717DE2A9635}"/>
    <cellStyle name="Note 5 2 7" xfId="6000" xr:uid="{E375626A-0912-43E9-8DE5-DA22D01BE28C}"/>
    <cellStyle name="Note 5 2 7 2" xfId="12471" xr:uid="{4D6F2A74-07B8-4AA7-AB20-132C9A30AF27}"/>
    <cellStyle name="Note 5 2 8" xfId="6431" xr:uid="{4D9EC5F9-EE28-4652-8F66-EA2E8EA7C34D}"/>
    <cellStyle name="Note 5 2 8 2" xfId="12902" xr:uid="{E52E205C-8DEB-4177-9739-D15B3EBC4996}"/>
    <cellStyle name="Note 5 2 9" xfId="6266" xr:uid="{805739FF-C03A-4A8F-BAA2-C311C5A28FB3}"/>
    <cellStyle name="Note 5 2 9 2" xfId="12737" xr:uid="{CD6BFA76-D369-4A52-A31A-AB0B3FC124DB}"/>
    <cellStyle name="Note 5 20" xfId="9508" xr:uid="{94CD565E-DFEC-432B-A9B2-0796F52B1D75}"/>
    <cellStyle name="Note 5 21" xfId="9138" xr:uid="{2163AE0F-C2D8-44B7-A54E-2C6DA519F1A7}"/>
    <cellStyle name="Note 5 22" xfId="9814" xr:uid="{AF13A7E9-0C2D-4F41-8E02-2733B1BEBBC3}"/>
    <cellStyle name="Note 5 23" xfId="9997" xr:uid="{F97F191F-1C50-4D0D-8E91-03F2D4E66873}"/>
    <cellStyle name="Note 5 24" xfId="10120" xr:uid="{B8A83AC6-E0B5-4883-B5B1-2A02F7B2B64A}"/>
    <cellStyle name="Note 5 25" xfId="15140" xr:uid="{B3A756AE-CC33-4092-98A8-C5B30AD2DF54}"/>
    <cellStyle name="Note 5 26" xfId="15370" xr:uid="{B22DF00A-F217-46B3-8413-5E8C1D3AF09F}"/>
    <cellStyle name="Note 5 27" xfId="15699" xr:uid="{6014A449-45DF-4229-BDEE-6E7C51266DDF}"/>
    <cellStyle name="Note 5 28" xfId="15860" xr:uid="{DC1FB71C-AF94-45BB-92C6-83E371E64BBB}"/>
    <cellStyle name="Note 5 3" xfId="2312" xr:uid="{00000000-0005-0000-0000-000009090000}"/>
    <cellStyle name="Note 5 3 2" xfId="4950" xr:uid="{7524A694-681D-48D4-8809-FD24EC19CE41}"/>
    <cellStyle name="Note 5 3 2 2" xfId="11429" xr:uid="{D144A16E-FA5B-4F90-ADC0-448F7459A44B}"/>
    <cellStyle name="Note 5 3 3" xfId="9511" xr:uid="{197883D2-2B9A-45BF-8930-379A0C9F70FE}"/>
    <cellStyle name="Note 5 3 4" xfId="10392" xr:uid="{23D1643C-EB7A-4DF1-9F29-670A60DAF642}"/>
    <cellStyle name="Note 5 4" xfId="4947" xr:uid="{5DFBA9FA-20EE-4542-9EF8-2AB2FC293890}"/>
    <cellStyle name="Note 5 4 2" xfId="11426" xr:uid="{83F702FB-6203-45BF-AA2B-8CA6FF80A370}"/>
    <cellStyle name="Note 5 5" xfId="5551" xr:uid="{3F4658B7-5B8E-43AC-81A9-E2F169CE8C6A}"/>
    <cellStyle name="Note 5 5 2" xfId="12022" xr:uid="{5534C64F-B136-4FD2-AC3E-F7E86FAAA9A5}"/>
    <cellStyle name="Note 5 6" xfId="5382" xr:uid="{5BB50509-A7B5-421E-AF9B-BC10C911200B}"/>
    <cellStyle name="Note 5 6 2" xfId="11853" xr:uid="{AD747698-FB4C-45FD-86F3-966202C98374}"/>
    <cellStyle name="Note 5 7" xfId="5787" xr:uid="{3658BD32-67B4-48A6-960A-BC0EFF2653D2}"/>
    <cellStyle name="Note 5 7 2" xfId="12258" xr:uid="{00495F1F-494B-4A3C-AE43-6EEF487B6D20}"/>
    <cellStyle name="Note 5 8" xfId="6001" xr:uid="{E7B6A134-1526-4D92-BE33-D0C5E39F6632}"/>
    <cellStyle name="Note 5 8 2" xfId="12472" xr:uid="{272ABEEB-3586-4E6A-BEB8-91D91D47D167}"/>
    <cellStyle name="Note 5 9" xfId="6430" xr:uid="{281FE470-1B66-46DA-A444-2CCCF6AA084E}"/>
    <cellStyle name="Note 5 9 2" xfId="12901" xr:uid="{298A32D9-ECCA-4010-852F-6D7C2EA8A999}"/>
    <cellStyle name="Note 5_TRAFO" xfId="2313" xr:uid="{00000000-0005-0000-0000-00000A090000}"/>
    <cellStyle name="Note 50" xfId="2314" xr:uid="{00000000-0005-0000-0000-00000B090000}"/>
    <cellStyle name="Note 50 10" xfId="6459" xr:uid="{8A8D1714-3D1A-429F-907D-A74DFC694DE1}"/>
    <cellStyle name="Note 50 10 2" xfId="12930" xr:uid="{33A42BAA-A260-4ACD-A311-CA3A186CD618}"/>
    <cellStyle name="Note 50 11" xfId="6267" xr:uid="{02E235FD-47D9-4365-9EE4-3AECECC2EEC8}"/>
    <cellStyle name="Note 50 11 2" xfId="12738" xr:uid="{7E8A51D5-99ED-43D5-B308-603A2E924CE0}"/>
    <cellStyle name="Note 50 12" xfId="6978" xr:uid="{0F796374-99FA-4B37-AD29-782A46511A63}"/>
    <cellStyle name="Note 50 12 2" xfId="13449" xr:uid="{FF59511A-E774-416D-BC3C-16DBDD539D5F}"/>
    <cellStyle name="Note 50 13" xfId="6630" xr:uid="{6F17AE12-EE04-4B6E-B200-3BF12680D2C1}"/>
    <cellStyle name="Note 50 13 2" xfId="13101" xr:uid="{6BA0A939-F46E-4D1E-A1B1-E31957DE2067}"/>
    <cellStyle name="Note 50 14" xfId="7211" xr:uid="{5D67DF5A-CE54-480D-9E87-C21FBB9B7517}"/>
    <cellStyle name="Note 50 14 2" xfId="13682" xr:uid="{DD096186-3DE1-46B2-BA5C-909CDBB8B441}"/>
    <cellStyle name="Note 50 15" xfId="7423" xr:uid="{3E112FBF-E452-4A71-A891-230276EB8C41}"/>
    <cellStyle name="Note 50 15 2" xfId="13894" xr:uid="{2F0190C5-1930-4E07-91C4-940462F3EECB}"/>
    <cellStyle name="Note 50 16" xfId="7901" xr:uid="{482555D4-F167-41D0-8084-A390F3A74B12}"/>
    <cellStyle name="Note 50 16 2" xfId="14372" xr:uid="{40CE8AE7-47FF-437A-83AC-DA0789AECE10}"/>
    <cellStyle name="Note 50 17" xfId="8080" xr:uid="{2A9C6E2F-33B3-45FD-BB5D-1C0ACAA0800E}"/>
    <cellStyle name="Note 50 17 2" xfId="14551" xr:uid="{3BB8B1CB-3076-4F14-B698-EE2FB19BA994}"/>
    <cellStyle name="Note 50 18" xfId="8257" xr:uid="{6F54C846-120D-4856-A7C4-C10422D9880A}"/>
    <cellStyle name="Note 50 18 2" xfId="14728" xr:uid="{6CD1215E-4F8A-486E-BCD6-8DDC84665FF0}"/>
    <cellStyle name="Note 50 19" xfId="8419" xr:uid="{87922182-3AC4-4D3F-96DA-98D0825E8251}"/>
    <cellStyle name="Note 50 19 2" xfId="14890" xr:uid="{DAB9739A-91D4-4AAF-8413-52350CD21F04}"/>
    <cellStyle name="Note 50 2" xfId="2315" xr:uid="{00000000-0005-0000-0000-00000C090000}"/>
    <cellStyle name="Note 50 2 10" xfId="6979" xr:uid="{84E667E6-A3E8-4576-A0C7-6615F8D7E004}"/>
    <cellStyle name="Note 50 2 10 2" xfId="13450" xr:uid="{DE1A4CF0-B215-4E15-8C84-D73939B6B71E}"/>
    <cellStyle name="Note 50 2 11" xfId="6812" xr:uid="{BD402256-5DAF-45A6-99FD-5A140EB4B267}"/>
    <cellStyle name="Note 50 2 11 2" xfId="13283" xr:uid="{34DEFDAA-CD0B-4CDC-92CF-21501DCB55B5}"/>
    <cellStyle name="Note 50 2 12" xfId="7212" xr:uid="{1C77B113-8E59-4D73-8CB0-FFE3DBB6E901}"/>
    <cellStyle name="Note 50 2 12 2" xfId="13683" xr:uid="{FBB812D4-6014-4D07-A5F7-09D84D97C318}"/>
    <cellStyle name="Note 50 2 13" xfId="7422" xr:uid="{F2ED40A5-5A40-41DE-BB65-DEE25ADE1037}"/>
    <cellStyle name="Note 50 2 13 2" xfId="13893" xr:uid="{937294B0-6F66-482F-9AED-70D8545633E8}"/>
    <cellStyle name="Note 50 2 14" xfId="7902" xr:uid="{8CC0CBAB-E415-4522-A1AC-75C1C8FC1F1F}"/>
    <cellStyle name="Note 50 2 14 2" xfId="14373" xr:uid="{90343D5C-F014-482B-9E0C-4459AF8F6C73}"/>
    <cellStyle name="Note 50 2 15" xfId="8081" xr:uid="{15B79FBE-42B9-4CBC-99A1-4E95FB5EE9A2}"/>
    <cellStyle name="Note 50 2 15 2" xfId="14552" xr:uid="{5DA7DC33-92FC-4349-894A-F65D39C69DCE}"/>
    <cellStyle name="Note 50 2 16" xfId="8258" xr:uid="{DF5F928B-8481-4865-8591-708B46988C8B}"/>
    <cellStyle name="Note 50 2 16 2" xfId="14729" xr:uid="{DA27721C-4F11-4293-9323-3B3D0A26F040}"/>
    <cellStyle name="Note 50 2 17" xfId="8420" xr:uid="{0E034177-B2C9-4CD1-B286-F324D5375C2D}"/>
    <cellStyle name="Note 50 2 17 2" xfId="14891" xr:uid="{E3523ADB-267E-4B54-8582-44A4949D3C7F}"/>
    <cellStyle name="Note 50 2 18" xfId="9056" xr:uid="{A3E12915-9C81-41D2-A8EE-5EAE1FFC3C9F}"/>
    <cellStyle name="Note 50 2 19" xfId="9513" xr:uid="{00341E40-2A70-4EFA-A6A8-F5773D8584C8}"/>
    <cellStyle name="Note 50 2 2" xfId="2316" xr:uid="{00000000-0005-0000-0000-00000D090000}"/>
    <cellStyle name="Note 50 2 2 2" xfId="4953" xr:uid="{82CC63DB-1343-4DF4-A3FD-A41C4D34D0CB}"/>
    <cellStyle name="Note 50 2 2 2 2" xfId="11432" xr:uid="{E8684729-DE82-457C-8D47-6B5F8660E77B}"/>
    <cellStyle name="Note 50 2 2 3" xfId="9514" xr:uid="{0089743A-417E-443B-9C33-EB4AE802705D}"/>
    <cellStyle name="Note 50 2 2 4" xfId="10393" xr:uid="{E8E9842D-E87E-4278-839A-AC1595C93BA9}"/>
    <cellStyle name="Note 50 2 20" xfId="8604" xr:uid="{65596CE3-994A-4D28-BE68-9F4E2C218F4B}"/>
    <cellStyle name="Note 50 2 21" xfId="9817" xr:uid="{611C4437-A858-4300-BEF1-8AD70EB453D0}"/>
    <cellStyle name="Note 50 2 22" xfId="10000" xr:uid="{57100F30-6E7C-425D-8F49-2DDB0293E522}"/>
    <cellStyle name="Note 50 2 23" xfId="10123" xr:uid="{15827991-95D0-4CD0-804B-791B4189D810}"/>
    <cellStyle name="Note 50 2 24" xfId="15143" xr:uid="{6493A3BF-0734-477C-A543-E9CCB3C32DD4}"/>
    <cellStyle name="Note 50 2 25" xfId="15367" xr:uid="{43631507-8D59-4CFF-A725-7924965BA73F}"/>
    <cellStyle name="Note 50 2 26" xfId="15702" xr:uid="{EC0FFA84-6918-4AE3-9E2A-42EC9C421CF7}"/>
    <cellStyle name="Note 50 2 27" xfId="15863" xr:uid="{44CBA968-D061-4C86-A7B7-2B6BE089B446}"/>
    <cellStyle name="Note 50 2 3" xfId="4952" xr:uid="{6001A7EA-D88B-4812-A9F2-269FB6A49715}"/>
    <cellStyle name="Note 50 2 3 2" xfId="11431" xr:uid="{87427AA6-C0DB-450A-9561-FE07E57F2109}"/>
    <cellStyle name="Note 50 2 4" xfId="5554" xr:uid="{9B8B0411-3794-4F39-A2F9-E5176EB0C596}"/>
    <cellStyle name="Note 50 2 4 2" xfId="12025" xr:uid="{CBC058C0-60D7-4268-B1FF-21064F444F3C}"/>
    <cellStyle name="Note 50 2 5" xfId="5384" xr:uid="{EDC8B596-123C-4980-9332-D5D8FAA1F2A9}"/>
    <cellStyle name="Note 50 2 5 2" xfId="11855" xr:uid="{F96B7289-42AF-4FB8-A39C-F5F7EE468203}"/>
    <cellStyle name="Note 50 2 6" xfId="5790" xr:uid="{3DAE928E-427B-4418-B28C-08A53787C762}"/>
    <cellStyle name="Note 50 2 6 2" xfId="12261" xr:uid="{2BFB0380-AB9D-4D93-A087-96EF6B1CD420}"/>
    <cellStyle name="Note 50 2 7" xfId="5998" xr:uid="{9326BE01-3280-486C-B818-42314D076CB1}"/>
    <cellStyle name="Note 50 2 7 2" xfId="12469" xr:uid="{3996564F-1968-4FFB-96F0-7D5048E668CD}"/>
    <cellStyle name="Note 50 2 8" xfId="6432" xr:uid="{9D8AB353-96A1-4077-99F1-D7D386F5FFF9}"/>
    <cellStyle name="Note 50 2 8 2" xfId="12903" xr:uid="{C630E86D-144D-450F-B44A-F4C31575114C}"/>
    <cellStyle name="Note 50 2 9" xfId="6268" xr:uid="{8B20880A-39E3-4762-B651-E4C3FB71F960}"/>
    <cellStyle name="Note 50 2 9 2" xfId="12739" xr:uid="{3FB00456-E3D4-417F-9C9F-430E8EEEA0B6}"/>
    <cellStyle name="Note 50 20" xfId="9055" xr:uid="{71507A0E-370C-4B58-9195-4A1A504C60F7}"/>
    <cellStyle name="Note 50 21" xfId="9512" xr:uid="{5FCA3B83-B965-4198-9541-04777B830114}"/>
    <cellStyle name="Note 50 22" xfId="8605" xr:uid="{146424AD-7717-4196-ADBE-7946F4522ADE}"/>
    <cellStyle name="Note 50 23" xfId="9816" xr:uid="{142150AB-79CB-4BF2-A3A0-78B02B4C79A9}"/>
    <cellStyle name="Note 50 24" xfId="9999" xr:uid="{0B76156E-32FB-49F6-9E7A-5FD026566F57}"/>
    <cellStyle name="Note 50 25" xfId="10122" xr:uid="{CD0E2F19-A5E7-4EAA-8DAA-DC99F0AE406D}"/>
    <cellStyle name="Note 50 26" xfId="15142" xr:uid="{2FAB89E4-F59B-4BB2-97B3-D0CF6B649E34}"/>
    <cellStyle name="Note 50 27" xfId="3585" xr:uid="{989164CD-2B4E-43BA-B252-26EA61B63869}"/>
    <cellStyle name="Note 50 28" xfId="15368" xr:uid="{6A29C11F-C617-4A2E-B4EA-6AB1E5C39271}"/>
    <cellStyle name="Note 50 29" xfId="15701" xr:uid="{3B323DBE-F880-47E1-B581-4C272725E20D}"/>
    <cellStyle name="Note 50 3" xfId="2317" xr:uid="{00000000-0005-0000-0000-00000E090000}"/>
    <cellStyle name="Note 50 3 2" xfId="4954" xr:uid="{D0EB1EEF-13E2-4D9C-8393-2DF44B57E0B1}"/>
    <cellStyle name="Note 50 3 2 2" xfId="11433" xr:uid="{48C44164-D6CE-47BA-BBE8-D312F674266E}"/>
    <cellStyle name="Note 50 3 3" xfId="9515" xr:uid="{484E2DC1-BD02-4AC2-A278-3DE17B5A255B}"/>
    <cellStyle name="Note 50 3 4" xfId="10394" xr:uid="{5512F9DB-F68E-4014-9758-BCEBDB236952}"/>
    <cellStyle name="Note 50 3 5" xfId="3586" xr:uid="{962A2B2E-910E-433D-9DEE-940BF19DED52}"/>
    <cellStyle name="Note 50 30" xfId="15862" xr:uid="{A8C5ED6F-4FCC-4A7F-81CD-50E19DBCDF4E}"/>
    <cellStyle name="Note 50 4" xfId="4329" xr:uid="{0A38D9DA-07AB-489C-B68B-140635B8A859}"/>
    <cellStyle name="Note 50 4 2" xfId="10866" xr:uid="{2675B959-7000-44B6-80F2-1BAF100B5AA4}"/>
    <cellStyle name="Note 50 5" xfId="4951" xr:uid="{EA53CED4-02A5-47A4-9646-96953DF993FB}"/>
    <cellStyle name="Note 50 5 2" xfId="11430" xr:uid="{A8B5BC96-22B9-440D-A246-28970C86866F}"/>
    <cellStyle name="Note 50 6" xfId="5553" xr:uid="{CAA35476-981B-4746-ACF1-10E8D6A47A87}"/>
    <cellStyle name="Note 50 6 2" xfId="12024" xr:uid="{2E92CD7F-8460-4E05-BE08-B55FB573110B}"/>
    <cellStyle name="Note 50 7" xfId="5383" xr:uid="{FEE749FD-8B85-4526-8053-CF5F068C3B94}"/>
    <cellStyle name="Note 50 7 2" xfId="11854" xr:uid="{CA7158D5-C752-4EA6-B2C1-3BD283F7841D}"/>
    <cellStyle name="Note 50 8" xfId="5789" xr:uid="{15BAAC8A-7A9E-48BD-9493-DB321D12AC72}"/>
    <cellStyle name="Note 50 8 2" xfId="12260" xr:uid="{A04E58EC-C0CF-4A7B-B1BB-A997EA8384BB}"/>
    <cellStyle name="Note 50 9" xfId="5999" xr:uid="{5163CE98-F95A-4E2F-ABA9-356C46262FF4}"/>
    <cellStyle name="Note 50 9 2" xfId="12470" xr:uid="{554476D8-654E-4633-BC2E-7F2908F5DF17}"/>
    <cellStyle name="Note 50_TRAFO" xfId="2318" xr:uid="{00000000-0005-0000-0000-00000F090000}"/>
    <cellStyle name="Note 51" xfId="2319" xr:uid="{00000000-0005-0000-0000-000010090000}"/>
    <cellStyle name="Note 51 10" xfId="6433" xr:uid="{D1CA1093-59E0-41FF-ADAC-915ACCD3B6A2}"/>
    <cellStyle name="Note 51 10 2" xfId="12904" xr:uid="{DC42F911-9E6C-41FE-959B-BA2DC774FCAA}"/>
    <cellStyle name="Note 51 11" xfId="6269" xr:uid="{76D4B685-85A8-4158-BA76-DECC10878022}"/>
    <cellStyle name="Note 51 11 2" xfId="12740" xr:uid="{D4165111-4DB2-4AC5-9FE3-DC87CA7815CB}"/>
    <cellStyle name="Note 51 12" xfId="6980" xr:uid="{89755686-4BEC-4BB2-BD54-BF0C6CE9EA96}"/>
    <cellStyle name="Note 51 12 2" xfId="13451" xr:uid="{0FCB307F-4648-4F42-873E-9B684D70FC9E}"/>
    <cellStyle name="Note 51 13" xfId="6813" xr:uid="{D9E9E537-02A4-4F9E-A13C-6D3EB3FFE39C}"/>
    <cellStyle name="Note 51 13 2" xfId="13284" xr:uid="{496B0A0D-F53F-4E40-B449-ECFAC11682CC}"/>
    <cellStyle name="Note 51 14" xfId="7213" xr:uid="{ECF6676C-3961-4C4A-A6A2-944C6BDB9C33}"/>
    <cellStyle name="Note 51 14 2" xfId="13684" xr:uid="{AE9FA2AD-EFF7-41E5-A3FC-5D55CA612F4E}"/>
    <cellStyle name="Note 51 15" xfId="7421" xr:uid="{6C228282-11A0-4E3D-8098-6E4C2B623A84}"/>
    <cellStyle name="Note 51 15 2" xfId="13892" xr:uid="{6FE14865-317B-486B-A52E-D2F39EB763B1}"/>
    <cellStyle name="Note 51 16" xfId="7903" xr:uid="{3C7131B1-6E6B-4A3D-8D4C-C1AFEDE82C5C}"/>
    <cellStyle name="Note 51 16 2" xfId="14374" xr:uid="{573EA316-F7BF-480D-8926-E66EB0C86037}"/>
    <cellStyle name="Note 51 17" xfId="8082" xr:uid="{FB0222B3-20C1-4B41-955B-B185E457BE71}"/>
    <cellStyle name="Note 51 17 2" xfId="14553" xr:uid="{D3D18814-E899-42A5-857A-F9CEBB74304E}"/>
    <cellStyle name="Note 51 18" xfId="8259" xr:uid="{4B59BEB7-772E-4841-BEEF-F6F1BB69391E}"/>
    <cellStyle name="Note 51 18 2" xfId="14730" xr:uid="{3519CFEE-D5DA-4A6A-BCAD-8E79291A5F7B}"/>
    <cellStyle name="Note 51 19" xfId="8421" xr:uid="{A4697E6F-75B3-4710-9570-ECB3F0120945}"/>
    <cellStyle name="Note 51 19 2" xfId="14892" xr:uid="{35A3FFA2-ED7A-44BB-A34A-F942C5EADFA4}"/>
    <cellStyle name="Note 51 2" xfId="2320" xr:uid="{00000000-0005-0000-0000-000011090000}"/>
    <cellStyle name="Note 51 2 10" xfId="6981" xr:uid="{6988B1C4-B39B-44BF-8242-5203D4297778}"/>
    <cellStyle name="Note 51 2 10 2" xfId="13452" xr:uid="{8A66CCD8-35AF-46DF-A86F-45F2B2CAD20A}"/>
    <cellStyle name="Note 51 2 11" xfId="6814" xr:uid="{455A26AB-1BBD-4EDD-B876-9E8BE4FC3578}"/>
    <cellStyle name="Note 51 2 11 2" xfId="13285" xr:uid="{B6DE763D-4419-405B-9DFF-18B1EEA00F2F}"/>
    <cellStyle name="Note 51 2 12" xfId="7214" xr:uid="{4BF463BD-16E7-4B64-9E2D-E5F08A22FC6C}"/>
    <cellStyle name="Note 51 2 12 2" xfId="13685" xr:uid="{91D2D503-2B7D-4851-AC24-01354FB1B787}"/>
    <cellStyle name="Note 51 2 13" xfId="7420" xr:uid="{0972BEB5-587F-49EC-95E0-5D526D6E7504}"/>
    <cellStyle name="Note 51 2 13 2" xfId="13891" xr:uid="{48473E4B-CB87-4694-BA06-D91663D26D14}"/>
    <cellStyle name="Note 51 2 14" xfId="7904" xr:uid="{C6FDD093-2C90-4BA4-803D-1B24DF33C424}"/>
    <cellStyle name="Note 51 2 14 2" xfId="14375" xr:uid="{1A43F25A-263C-4852-8051-8AA74AFCC439}"/>
    <cellStyle name="Note 51 2 15" xfId="8083" xr:uid="{15E41DC4-84D8-45AA-A5CF-0C6DE4AF1B35}"/>
    <cellStyle name="Note 51 2 15 2" xfId="14554" xr:uid="{09F8066F-CBC8-41A7-AE88-54638D5FB8BB}"/>
    <cellStyle name="Note 51 2 16" xfId="8260" xr:uid="{03AE04F4-41A2-4C53-B146-05523CFA91E2}"/>
    <cellStyle name="Note 51 2 16 2" xfId="14731" xr:uid="{C42CFED7-8775-40DA-9FED-E542A388687F}"/>
    <cellStyle name="Note 51 2 17" xfId="8422" xr:uid="{A0CDD0C1-3B94-4AF9-8646-A76260A6223E}"/>
    <cellStyle name="Note 51 2 17 2" xfId="14893" xr:uid="{2CADD993-4008-447E-A097-DBCDF615DE98}"/>
    <cellStyle name="Note 51 2 18" xfId="9058" xr:uid="{6B0F93BD-8909-40DB-990B-D81A67792130}"/>
    <cellStyle name="Note 51 2 19" xfId="9517" xr:uid="{A41DA619-A75F-46B2-9774-890B051C13CE}"/>
    <cellStyle name="Note 51 2 2" xfId="2321" xr:uid="{00000000-0005-0000-0000-000012090000}"/>
    <cellStyle name="Note 51 2 2 2" xfId="4957" xr:uid="{DEF5C255-D5F3-4F85-B7DD-80ED8DD4DC11}"/>
    <cellStyle name="Note 51 2 2 2 2" xfId="11436" xr:uid="{F56B3AF9-390E-4CF6-A276-490303D380A5}"/>
    <cellStyle name="Note 51 2 2 3" xfId="9518" xr:uid="{EB8B7E12-0CE5-48DB-8EFD-C491684260EE}"/>
    <cellStyle name="Note 51 2 2 4" xfId="10395" xr:uid="{C3FDD0F5-93C8-44D4-854B-2318D6C6ED38}"/>
    <cellStyle name="Note 51 2 20" xfId="9241" xr:uid="{EFB7FDEE-F1B9-4802-A2DA-20D9A13376C0}"/>
    <cellStyle name="Note 51 2 21" xfId="9819" xr:uid="{E6CF593E-0C71-4B89-994C-B1DF89960872}"/>
    <cellStyle name="Note 51 2 22" xfId="10002" xr:uid="{CD68782A-58F0-42D6-8F3E-BB9F14287499}"/>
    <cellStyle name="Note 51 2 23" xfId="10125" xr:uid="{F26DA879-81AE-43FD-9021-45151243D35C}"/>
    <cellStyle name="Note 51 2 24" xfId="15145" xr:uid="{9BFA0B88-6F83-46F4-9BD2-0CB0A4DDE04B}"/>
    <cellStyle name="Note 51 2 25" xfId="15365" xr:uid="{48309FDE-35D1-437E-B807-1923024D9C88}"/>
    <cellStyle name="Note 51 2 26" xfId="15704" xr:uid="{B3F36E9B-E6C3-4005-AEF3-6D018F946DF7}"/>
    <cellStyle name="Note 51 2 27" xfId="15865" xr:uid="{9688DFB6-D7AF-4F81-BB03-E8CC69E9C1FC}"/>
    <cellStyle name="Note 51 2 3" xfId="4956" xr:uid="{727425E2-F823-4F6E-81DF-861E81345B0A}"/>
    <cellStyle name="Note 51 2 3 2" xfId="11435" xr:uid="{539B1A81-1637-4DCA-A210-E8B77B9A007E}"/>
    <cellStyle name="Note 51 2 4" xfId="5556" xr:uid="{7C97D160-67CB-454A-89CF-CE223FB0D1B4}"/>
    <cellStyle name="Note 51 2 4 2" xfId="12027" xr:uid="{872E2E69-119E-4655-8561-6E8B148BE4DB}"/>
    <cellStyle name="Note 51 2 5" xfId="5386" xr:uid="{18592EFE-B672-4868-88A3-4EEFB7E47A54}"/>
    <cellStyle name="Note 51 2 5 2" xfId="11857" xr:uid="{EBA12647-0881-4973-A066-74DAFAA8FD32}"/>
    <cellStyle name="Note 51 2 6" xfId="5792" xr:uid="{D3772C3B-A7D3-4335-B1BD-622B6B595492}"/>
    <cellStyle name="Note 51 2 6 2" xfId="12263" xr:uid="{EEC9F156-CD77-4887-8CB3-E4CA7D0E945F}"/>
    <cellStyle name="Note 51 2 7" xfId="5996" xr:uid="{D5B713E0-A192-4DB8-AAFD-A76EE70FD2DA}"/>
    <cellStyle name="Note 51 2 7 2" xfId="12467" xr:uid="{72993A40-4D89-4EC6-8EE9-616582129D66}"/>
    <cellStyle name="Note 51 2 8" xfId="6434" xr:uid="{1DE096EA-B6F2-4506-A3AD-A88F5F12D8C1}"/>
    <cellStyle name="Note 51 2 8 2" xfId="12905" xr:uid="{251FAEE4-52F3-4C0B-88D5-3DEED20EC607}"/>
    <cellStyle name="Note 51 2 9" xfId="5915" xr:uid="{D76D814C-FBD6-43B1-A1C4-4D85AB812535}"/>
    <cellStyle name="Note 51 2 9 2" xfId="12386" xr:uid="{26C9DABD-E796-487E-BCD3-36E476B18DFB}"/>
    <cellStyle name="Note 51 20" xfId="9057" xr:uid="{EB1A79E8-5F4B-4229-BC09-F5FFD8354C13}"/>
    <cellStyle name="Note 51 21" xfId="9516" xr:uid="{6A8930FA-D35D-47D9-BEA4-A0B837379BBF}"/>
    <cellStyle name="Note 51 22" xfId="8603" xr:uid="{07C08EFE-97EE-4C3B-9D26-9D645252045B}"/>
    <cellStyle name="Note 51 23" xfId="9818" xr:uid="{AFA830BF-B6C0-4F8F-9F49-0BDE6EAB07A1}"/>
    <cellStyle name="Note 51 24" xfId="10001" xr:uid="{340C88DB-C098-40B2-A1F4-7CDF77378CF2}"/>
    <cellStyle name="Note 51 25" xfId="10124" xr:uid="{34ACC12F-0938-49E6-B1CD-02C6EBFEBFB6}"/>
    <cellStyle name="Note 51 26" xfId="15144" xr:uid="{B889CC2D-1A18-4CCC-84EF-92301741F48D}"/>
    <cellStyle name="Note 51 27" xfId="3587" xr:uid="{6CFDB2F4-DA43-4E3C-8B74-A12257735BC0}"/>
    <cellStyle name="Note 51 28" xfId="15366" xr:uid="{DA5FC0F3-90C0-4EAF-AF3A-65527A6143EC}"/>
    <cellStyle name="Note 51 29" xfId="15703" xr:uid="{F2503166-7C2F-4230-8F2E-3AE1E8667853}"/>
    <cellStyle name="Note 51 3" xfId="2322" xr:uid="{00000000-0005-0000-0000-000013090000}"/>
    <cellStyle name="Note 51 3 2" xfId="4958" xr:uid="{81F493B8-7B5D-45A0-AE5B-1E1FF8DF23E0}"/>
    <cellStyle name="Note 51 3 2 2" xfId="11437" xr:uid="{AFA94D88-61C7-44DE-A7F9-A8E135F7D279}"/>
    <cellStyle name="Note 51 3 3" xfId="9519" xr:uid="{84069AC0-DC5C-41F8-B017-C9EDB28CC1B0}"/>
    <cellStyle name="Note 51 3 4" xfId="10396" xr:uid="{DB7AC618-DB1C-4D05-A9DF-5E27E43B4FBA}"/>
    <cellStyle name="Note 51 3 5" xfId="3588" xr:uid="{7C2C8A84-0BCC-4D60-A921-01AC10B9211B}"/>
    <cellStyle name="Note 51 30" xfId="15864" xr:uid="{1C095715-888B-48A2-8C27-2F51F3BF4429}"/>
    <cellStyle name="Note 51 4" xfId="4330" xr:uid="{2566A2FE-F68C-4C73-A8D3-E3E83EDA37E1}"/>
    <cellStyle name="Note 51 4 2" xfId="10867" xr:uid="{D6DEE001-E3BC-4970-AC62-95A0A11CCE90}"/>
    <cellStyle name="Note 51 5" xfId="4955" xr:uid="{AEC72292-C91F-4980-8F8F-B36BB54863F6}"/>
    <cellStyle name="Note 51 5 2" xfId="11434" xr:uid="{E637534C-5005-4CD4-BF60-9499A5847F9E}"/>
    <cellStyle name="Note 51 6" xfId="5555" xr:uid="{9B14D826-48DE-40A7-A179-1D91B77A15D6}"/>
    <cellStyle name="Note 51 6 2" xfId="12026" xr:uid="{40046DDD-2A48-4916-BB81-E03FA0EFFFC4}"/>
    <cellStyle name="Note 51 7" xfId="5385" xr:uid="{B20880A8-93FF-4FE2-A7C2-0B9EC406F598}"/>
    <cellStyle name="Note 51 7 2" xfId="11856" xr:uid="{C6AF9911-3C61-494C-82EA-91F4E2D0F77F}"/>
    <cellStyle name="Note 51 8" xfId="5791" xr:uid="{09A0724C-2EF9-42FF-A640-000BBD08715A}"/>
    <cellStyle name="Note 51 8 2" xfId="12262" xr:uid="{1D694A68-BB0D-45AF-8DA0-73089A578E03}"/>
    <cellStyle name="Note 51 9" xfId="5997" xr:uid="{B6397E64-3092-4A97-BD3B-D54F49F523FA}"/>
    <cellStyle name="Note 51 9 2" xfId="12468" xr:uid="{BA677371-AA26-4A39-A172-C419A780EC24}"/>
    <cellStyle name="Note 51_TRAFO" xfId="2323" xr:uid="{00000000-0005-0000-0000-000014090000}"/>
    <cellStyle name="Note 52" xfId="2324" xr:uid="{00000000-0005-0000-0000-000015090000}"/>
    <cellStyle name="Note 52 10" xfId="6435" xr:uid="{1F5A07DA-B2CC-43FE-B81A-1A7B8EE054DF}"/>
    <cellStyle name="Note 52 10 2" xfId="12906" xr:uid="{24B00A56-C66A-478F-A90A-88EEF0EE9ED5}"/>
    <cellStyle name="Note 52 11" xfId="6270" xr:uid="{7B304B3A-7A2C-4735-A5B4-2479C483C276}"/>
    <cellStyle name="Note 52 11 2" xfId="12741" xr:uid="{DB864575-2F80-41C3-97BB-B4A2206A131E}"/>
    <cellStyle name="Note 52 12" xfId="6639" xr:uid="{C45EDE49-0475-44A2-A260-FF0C8F65C4DA}"/>
    <cellStyle name="Note 52 12 2" xfId="13110" xr:uid="{210DD28C-616B-4548-94A4-22C18EC55672}"/>
    <cellStyle name="Note 52 13" xfId="6815" xr:uid="{88B5E060-56A2-4C5E-9C1C-63305BDD2A3F}"/>
    <cellStyle name="Note 52 13 2" xfId="13286" xr:uid="{053EAFD8-C599-4265-970D-D23C870B8AE0}"/>
    <cellStyle name="Note 52 14" xfId="7215" xr:uid="{8AFCD2DC-118B-4CD2-9D47-04B5C3E11A51}"/>
    <cellStyle name="Note 52 14 2" xfId="13686" xr:uid="{BF306224-6297-49E2-B454-DC084C2A2E8C}"/>
    <cellStyle name="Note 52 15" xfId="7419" xr:uid="{F6BD9226-FDD1-4A65-A20B-D3C49BACD251}"/>
    <cellStyle name="Note 52 15 2" xfId="13890" xr:uid="{41AC2994-205A-4DA6-B5CC-C0BC9D2EE527}"/>
    <cellStyle name="Note 52 16" xfId="7905" xr:uid="{951F8DD8-6FEF-45CA-A9F2-A7A525C56114}"/>
    <cellStyle name="Note 52 16 2" xfId="14376" xr:uid="{C1C3006A-0AD7-40D7-BA91-995ADD748243}"/>
    <cellStyle name="Note 52 17" xfId="8084" xr:uid="{A03688C0-E7CB-42DD-BB96-70D61ABC0411}"/>
    <cellStyle name="Note 52 17 2" xfId="14555" xr:uid="{E01A5750-7A0E-4A7D-93EB-B2ADC3FC6169}"/>
    <cellStyle name="Note 52 18" xfId="8261" xr:uid="{888BD182-1BA4-4387-96D1-5F9F6B7C161C}"/>
    <cellStyle name="Note 52 18 2" xfId="14732" xr:uid="{F1F45F0B-BCE4-4E75-A170-BC65335D88F8}"/>
    <cellStyle name="Note 52 19" xfId="8423" xr:uid="{64342D0F-F424-4420-A0FC-0DE007D794DD}"/>
    <cellStyle name="Note 52 19 2" xfId="14894" xr:uid="{EF69DD7D-DC82-4312-97F8-33845C0AFAD0}"/>
    <cellStyle name="Note 52 2" xfId="2325" xr:uid="{00000000-0005-0000-0000-000016090000}"/>
    <cellStyle name="Note 52 2 10" xfId="6982" xr:uid="{2BADE277-8A6D-46FC-9195-F802D17FC1A5}"/>
    <cellStyle name="Note 52 2 10 2" xfId="13453" xr:uid="{A7D75AEE-1320-4789-9A78-BE151973D0D6}"/>
    <cellStyle name="Note 52 2 11" xfId="6816" xr:uid="{573CA5A1-A3DF-4784-87E1-6A762B492DFD}"/>
    <cellStyle name="Note 52 2 11 2" xfId="13287" xr:uid="{781F42FF-2AC9-454D-BF4C-E0062C7019C2}"/>
    <cellStyle name="Note 52 2 12" xfId="7216" xr:uid="{0E67612A-945B-428C-AF27-27CBA31F2DAD}"/>
    <cellStyle name="Note 52 2 12 2" xfId="13687" xr:uid="{0EA5DB08-DBBF-4063-BEAC-9FE058080997}"/>
    <cellStyle name="Note 52 2 13" xfId="7319" xr:uid="{8F3ACBFC-FDD4-4B44-8A6B-30AFB15B29E5}"/>
    <cellStyle name="Note 52 2 13 2" xfId="13790" xr:uid="{276FE8E6-3AB0-403C-8931-A1AD16E23DEC}"/>
    <cellStyle name="Note 52 2 14" xfId="7906" xr:uid="{F6667437-A0A8-4F9D-934F-AA613E96CC28}"/>
    <cellStyle name="Note 52 2 14 2" xfId="14377" xr:uid="{A8461F21-4CE4-4A12-8E9B-33C44B9A8EBD}"/>
    <cellStyle name="Note 52 2 15" xfId="8085" xr:uid="{0504896C-32A5-4F00-950D-FB8305854F27}"/>
    <cellStyle name="Note 52 2 15 2" xfId="14556" xr:uid="{F8DC6B24-8C7B-4E33-B5BF-6F0EBFCA1694}"/>
    <cellStyle name="Note 52 2 16" xfId="8262" xr:uid="{A47DE064-65D2-4D47-9E1C-DFD9B3201D2B}"/>
    <cellStyle name="Note 52 2 16 2" xfId="14733" xr:uid="{931E8D0B-D052-4AC4-81EA-A6C6B51AF419}"/>
    <cellStyle name="Note 52 2 17" xfId="8424" xr:uid="{67D84E4F-3E99-496B-9A5F-EA653D0AE8C3}"/>
    <cellStyle name="Note 52 2 17 2" xfId="14895" xr:uid="{7164EE7A-86B9-4069-B29D-DA5297D0EA24}"/>
    <cellStyle name="Note 52 2 18" xfId="9060" xr:uid="{C13B6863-212F-4FB4-88F7-D5A3DDEDCE3A}"/>
    <cellStyle name="Note 52 2 19" xfId="9521" xr:uid="{EC390377-FA77-40EF-8B04-E4494FC84BF0}"/>
    <cellStyle name="Note 52 2 2" xfId="2326" xr:uid="{00000000-0005-0000-0000-000017090000}"/>
    <cellStyle name="Note 52 2 2 2" xfId="4961" xr:uid="{562684DE-FA77-4829-B1DE-E019E4777AEF}"/>
    <cellStyle name="Note 52 2 2 2 2" xfId="11440" xr:uid="{58E62CD5-A2B6-4EAD-950A-92D79CB68FDA}"/>
    <cellStyle name="Note 52 2 2 3" xfId="9522" xr:uid="{B40A0B6E-EDB7-4FCF-8F4C-5363C2B8B34C}"/>
    <cellStyle name="Note 52 2 2 4" xfId="10397" xr:uid="{FBCDF4C5-1FE2-45EE-B1F6-2453E4B7B12B}"/>
    <cellStyle name="Note 52 2 20" xfId="8601" xr:uid="{D8CF75FB-7703-425B-8EAC-B187426933AB}"/>
    <cellStyle name="Note 52 2 21" xfId="9821" xr:uid="{24988A7F-80CF-47DF-BF83-A5780D4C759B}"/>
    <cellStyle name="Note 52 2 22" xfId="10004" xr:uid="{582E30F7-1DFE-4153-A57F-BB88814EA640}"/>
    <cellStyle name="Note 52 2 23" xfId="10127" xr:uid="{ADF2C37F-221F-48C2-B7B4-47A3776A81DB}"/>
    <cellStyle name="Note 52 2 24" xfId="15147" xr:uid="{72A9D61E-1EAD-44A9-B1DA-DB1245DCA829}"/>
    <cellStyle name="Note 52 2 25" xfId="15363" xr:uid="{CE5508EC-5027-43F1-968D-75D535E3992E}"/>
    <cellStyle name="Note 52 2 26" xfId="15706" xr:uid="{1480D54F-2BBB-4324-8E4A-2B6A25646D86}"/>
    <cellStyle name="Note 52 2 27" xfId="15867" xr:uid="{CF135F6B-3261-4FB0-8A26-9D7F11D5A8F9}"/>
    <cellStyle name="Note 52 2 3" xfId="4960" xr:uid="{8A28951D-83DC-4E3C-AF1B-B951D20B3E39}"/>
    <cellStyle name="Note 52 2 3 2" xfId="11439" xr:uid="{7A9F02E3-BA01-43E3-99D5-1BE396AC0952}"/>
    <cellStyle name="Note 52 2 4" xfId="5558" xr:uid="{5A16D25C-A6F6-4022-9144-CB303C0404AA}"/>
    <cellStyle name="Note 52 2 4 2" xfId="12029" xr:uid="{F814579D-426B-40EA-AEAE-3ABA61F8EB75}"/>
    <cellStyle name="Note 52 2 5" xfId="5388" xr:uid="{1D206CC3-B3E7-4B93-BDC6-BB0C12309505}"/>
    <cellStyle name="Note 52 2 5 2" xfId="11859" xr:uid="{1D2C3DB6-777E-46EE-BCF6-CBB682E728D9}"/>
    <cellStyle name="Note 52 2 6" xfId="5794" xr:uid="{5C58CE3A-2425-4CBE-AEF7-31972A26249B}"/>
    <cellStyle name="Note 52 2 6 2" xfId="12265" xr:uid="{91995315-B89E-41B9-A291-D1909025A38B}"/>
    <cellStyle name="Note 52 2 7" xfId="5994" xr:uid="{22064CAA-FEE3-42B0-8397-0DB4CF4A1075}"/>
    <cellStyle name="Note 52 2 7 2" xfId="12465" xr:uid="{CB74C591-14AC-4C12-884A-5F1FA6B85822}"/>
    <cellStyle name="Note 52 2 8" xfId="6462" xr:uid="{6F3DFE3C-84FD-461F-B5ED-14BBF7DB357E}"/>
    <cellStyle name="Note 52 2 8 2" xfId="12933" xr:uid="{3BC1D5F3-0438-4817-8B5F-EA6D4579C58D}"/>
    <cellStyle name="Note 52 2 9" xfId="6271" xr:uid="{CCFD5F8E-09C5-4D0D-8652-7B18665B181C}"/>
    <cellStyle name="Note 52 2 9 2" xfId="12742" xr:uid="{5ADB7888-2A46-4FBC-9A3E-851334E5B613}"/>
    <cellStyle name="Note 52 20" xfId="9059" xr:uid="{1A8365F7-93CF-4D35-8C87-26ED278215AB}"/>
    <cellStyle name="Note 52 21" xfId="9520" xr:uid="{7396071A-C638-4A9F-A59A-AAA8842DCF9B}"/>
    <cellStyle name="Note 52 22" xfId="8602" xr:uid="{8378D656-966F-42E1-A2EC-492C487B857A}"/>
    <cellStyle name="Note 52 23" xfId="9820" xr:uid="{8066B82F-0217-49C3-9F13-3BBCDBA21E24}"/>
    <cellStyle name="Note 52 24" xfId="10003" xr:uid="{10AE849B-25AE-487C-A89B-34E05B25262B}"/>
    <cellStyle name="Note 52 25" xfId="10126" xr:uid="{2BFC7815-F5FD-430B-8681-B6CEE21BCA1E}"/>
    <cellStyle name="Note 52 26" xfId="15146" xr:uid="{3FC89C04-E0BD-4BA8-BBF1-A63C30AE11A8}"/>
    <cellStyle name="Note 52 27" xfId="3589" xr:uid="{D0A1CC71-32B5-494B-B131-B754E0D4D55E}"/>
    <cellStyle name="Note 52 28" xfId="15364" xr:uid="{FE4DE93A-B629-4D6C-AC2C-63FFED8DBBD5}"/>
    <cellStyle name="Note 52 29" xfId="15705" xr:uid="{9F12F030-8873-4D12-93B6-05F8F5F43C41}"/>
    <cellStyle name="Note 52 3" xfId="2327" xr:uid="{00000000-0005-0000-0000-000018090000}"/>
    <cellStyle name="Note 52 3 2" xfId="4962" xr:uid="{99CD3220-FB82-43CC-BB44-09D53AB50BFF}"/>
    <cellStyle name="Note 52 3 2 2" xfId="11441" xr:uid="{ABD6832B-E931-40D3-90F5-AF1A7E633BE9}"/>
    <cellStyle name="Note 52 3 3" xfId="9523" xr:uid="{FC346F22-6EB6-4EBD-BE25-DF16603F4AF5}"/>
    <cellStyle name="Note 52 3 4" xfId="10398" xr:uid="{75C26832-157F-4AD0-B1A6-8BB2FBA93319}"/>
    <cellStyle name="Note 52 3 5" xfId="3590" xr:uid="{8193D1BC-12C0-4AD2-8661-418D1C575B46}"/>
    <cellStyle name="Note 52 30" xfId="15866" xr:uid="{48A53AE9-3193-4EEC-8F81-04564467A2CA}"/>
    <cellStyle name="Note 52 4" xfId="4331" xr:uid="{1273A97C-9582-444C-BC17-5715057B3C9E}"/>
    <cellStyle name="Note 52 4 2" xfId="10868" xr:uid="{CB4306D4-A8ED-45B0-9F09-562A944D53AC}"/>
    <cellStyle name="Note 52 5" xfId="4959" xr:uid="{74EB6848-B95E-44C0-9213-434B1A147C80}"/>
    <cellStyle name="Note 52 5 2" xfId="11438" xr:uid="{A0983A15-FE04-4750-AABF-C1333976C24F}"/>
    <cellStyle name="Note 52 6" xfId="5557" xr:uid="{3E91E984-AAD8-4395-8074-C1096628F877}"/>
    <cellStyle name="Note 52 6 2" xfId="12028" xr:uid="{46F9A6FD-73D7-4775-9629-0DBAB9ED2908}"/>
    <cellStyle name="Note 52 7" xfId="5387" xr:uid="{FA7E61FD-1E0F-4EE5-B1A9-4AB73B7FA6C3}"/>
    <cellStyle name="Note 52 7 2" xfId="11858" xr:uid="{F10165BA-202E-4799-A2BF-A879D5ABF25A}"/>
    <cellStyle name="Note 52 8" xfId="5793" xr:uid="{CFF35A06-832D-4859-800F-F4D097017E97}"/>
    <cellStyle name="Note 52 8 2" xfId="12264" xr:uid="{DEC50B8C-094C-44D1-AF23-A811111C3D5B}"/>
    <cellStyle name="Note 52 9" xfId="5995" xr:uid="{8F2E7895-F9AD-47E0-933D-5599B87EB8B3}"/>
    <cellStyle name="Note 52 9 2" xfId="12466" xr:uid="{097A807F-9AA1-4AAC-A16B-C4129E2F6131}"/>
    <cellStyle name="Note 52_TRAFO" xfId="2328" xr:uid="{00000000-0005-0000-0000-000019090000}"/>
    <cellStyle name="Note 53" xfId="2329" xr:uid="{00000000-0005-0000-0000-00001A090000}"/>
    <cellStyle name="Note 53 10" xfId="6436" xr:uid="{BAFA4359-0C6A-42AE-BDB0-5969F8E15167}"/>
    <cellStyle name="Note 53 10 2" xfId="12907" xr:uid="{489E8C7A-6A79-4037-A41E-0C160997937A}"/>
    <cellStyle name="Note 53 11" xfId="6272" xr:uid="{D8F69887-BB72-4B30-9D2E-0101AB864032}"/>
    <cellStyle name="Note 53 11 2" xfId="12743" xr:uid="{656C9F4C-C51C-42A6-901E-B601289089B0}"/>
    <cellStyle name="Note 53 12" xfId="6983" xr:uid="{E541A64E-C447-4015-8272-90CBE022857A}"/>
    <cellStyle name="Note 53 12 2" xfId="13454" xr:uid="{078DDB00-2A8D-4773-AE48-F7A0BF1310F3}"/>
    <cellStyle name="Note 53 13" xfId="6817" xr:uid="{069D11AE-4F9E-4A14-AD55-4FEDE51D8D1C}"/>
    <cellStyle name="Note 53 13 2" xfId="13288" xr:uid="{9F32E538-44C0-4DD6-8CDE-1E878717D980}"/>
    <cellStyle name="Note 53 14" xfId="7217" xr:uid="{92E7E7E5-B64E-464B-BDB5-F8FF55790D8A}"/>
    <cellStyle name="Note 53 14 2" xfId="13688" xr:uid="{8DBCAF1E-6E28-4C12-AC33-236413BDB28A}"/>
    <cellStyle name="Note 53 15" xfId="7418" xr:uid="{6F5BBA64-DD17-447E-91F3-0301FE7AFEA0}"/>
    <cellStyle name="Note 53 15 2" xfId="13889" xr:uid="{B309C741-3DEA-4D93-8569-00894FD489AD}"/>
    <cellStyle name="Note 53 16" xfId="7907" xr:uid="{DF7856B2-0A8B-4A17-B694-FE350302C2F5}"/>
    <cellStyle name="Note 53 16 2" xfId="14378" xr:uid="{8D9A984C-9568-4EBD-8BA0-D5D82AA2A9B1}"/>
    <cellStyle name="Note 53 17" xfId="8086" xr:uid="{9637997D-B6DC-41F7-8679-25062338D04F}"/>
    <cellStyle name="Note 53 17 2" xfId="14557" xr:uid="{50D0A532-771C-4D73-BA13-FD535F82359F}"/>
    <cellStyle name="Note 53 18" xfId="8263" xr:uid="{C7D65523-CD85-499A-932B-61E6AE2FC09F}"/>
    <cellStyle name="Note 53 18 2" xfId="14734" xr:uid="{49DBBA39-109D-424A-852D-97C792D2369E}"/>
    <cellStyle name="Note 53 19" xfId="8425" xr:uid="{E316DFDA-A683-43DA-83C7-8B7F919E2315}"/>
    <cellStyle name="Note 53 19 2" xfId="14896" xr:uid="{C798CDC5-88BB-4463-89AA-74C896B195C0}"/>
    <cellStyle name="Note 53 2" xfId="2330" xr:uid="{00000000-0005-0000-0000-00001B090000}"/>
    <cellStyle name="Note 53 2 10" xfId="6984" xr:uid="{39BE15EB-36DB-4838-9959-6EE1B7AE5FDA}"/>
    <cellStyle name="Note 53 2 10 2" xfId="13455" xr:uid="{86248C9B-13BF-4729-AB25-BFAF5A6E8E2E}"/>
    <cellStyle name="Note 53 2 11" xfId="6652" xr:uid="{7D38300C-C83C-41EF-B8A9-BE30D96E283A}"/>
    <cellStyle name="Note 53 2 11 2" xfId="13123" xr:uid="{267C6B98-6B1C-417A-BC7A-AB2D515A5083}"/>
    <cellStyle name="Note 53 2 12" xfId="7218" xr:uid="{9710EEC6-3869-4668-95B8-C5F52B5DE82A}"/>
    <cellStyle name="Note 53 2 12 2" xfId="13689" xr:uid="{6EAE9ADE-AA07-48AA-BC60-89219F294BA2}"/>
    <cellStyle name="Note 53 2 13" xfId="7417" xr:uid="{E175C98D-9271-486C-8439-0A1CB6A8297B}"/>
    <cellStyle name="Note 53 2 13 2" xfId="13888" xr:uid="{E2B4446C-C3C5-4924-B24D-376A135A6D90}"/>
    <cellStyle name="Note 53 2 14" xfId="7908" xr:uid="{803583B3-7F76-4E18-896D-18E06AE482BE}"/>
    <cellStyle name="Note 53 2 14 2" xfId="14379" xr:uid="{F33B30A3-2088-4F29-A905-939CD9F015F6}"/>
    <cellStyle name="Note 53 2 15" xfId="8087" xr:uid="{4697FCD8-3189-4548-8955-639D4A386162}"/>
    <cellStyle name="Note 53 2 15 2" xfId="14558" xr:uid="{A7ED95EC-6997-45A9-A7AB-0CE45C116F0D}"/>
    <cellStyle name="Note 53 2 16" xfId="8264" xr:uid="{5242C6A7-9B99-4736-B515-9AE9EF9FA884}"/>
    <cellStyle name="Note 53 2 16 2" xfId="14735" xr:uid="{4477369B-1034-480D-ABD5-E59DBE728396}"/>
    <cellStyle name="Note 53 2 17" xfId="8426" xr:uid="{19AF20F3-74F0-4756-B873-0EBB4D516557}"/>
    <cellStyle name="Note 53 2 17 2" xfId="14897" xr:uid="{F52EB1DC-9B2C-43F6-8C1D-8F4B03738EE6}"/>
    <cellStyle name="Note 53 2 18" xfId="9062" xr:uid="{7EE67248-A03B-451C-91E8-9096310DE178}"/>
    <cellStyle name="Note 53 2 19" xfId="9525" xr:uid="{B0C855D4-AE16-4129-951C-26B46E5818E8}"/>
    <cellStyle name="Note 53 2 2" xfId="2331" xr:uid="{00000000-0005-0000-0000-00001C090000}"/>
    <cellStyle name="Note 53 2 2 2" xfId="4965" xr:uid="{793B382C-9661-4EE3-BECC-94E82BFFEC02}"/>
    <cellStyle name="Note 53 2 2 2 2" xfId="11444" xr:uid="{82EB6715-5EA3-4ECB-B764-C96BE8CBB326}"/>
    <cellStyle name="Note 53 2 2 3" xfId="9526" xr:uid="{BF75DEDD-A471-4D24-A3BF-0CF44BEF91D9}"/>
    <cellStyle name="Note 53 2 2 4" xfId="10399" xr:uid="{20C89DEE-8374-4DB0-98DC-47243BD17544}"/>
    <cellStyle name="Note 53 2 20" xfId="8599" xr:uid="{E183401B-686E-4AF7-8D0C-DFA197D75143}"/>
    <cellStyle name="Note 53 2 21" xfId="9823" xr:uid="{DDE9D46E-527D-4587-8C22-BB178AC118DB}"/>
    <cellStyle name="Note 53 2 22" xfId="10006" xr:uid="{3D2CE97C-A265-4CF8-9B57-F8FD5BC6AB86}"/>
    <cellStyle name="Note 53 2 23" xfId="10129" xr:uid="{41FFEB93-660E-4412-86EC-05C19C58625B}"/>
    <cellStyle name="Note 53 2 24" xfId="15149" xr:uid="{9313BFD2-A710-448E-A5F1-D792592641DF}"/>
    <cellStyle name="Note 53 2 25" xfId="15362" xr:uid="{95F994FB-2654-4C8A-B501-A5283BB774C8}"/>
    <cellStyle name="Note 53 2 26" xfId="15708" xr:uid="{578C47B8-E32B-4EB8-8B22-282E004D4F3C}"/>
    <cellStyle name="Note 53 2 27" xfId="15869" xr:uid="{C59BB385-44D5-4F08-8584-41521AD2F670}"/>
    <cellStyle name="Note 53 2 3" xfId="4964" xr:uid="{510C643E-7914-4E8E-A717-BF24A7201539}"/>
    <cellStyle name="Note 53 2 3 2" xfId="11443" xr:uid="{4E7469FC-26D6-42DB-80C2-CA3991142FDB}"/>
    <cellStyle name="Note 53 2 4" xfId="5560" xr:uid="{BFDD56FD-62BD-40EB-9AF2-AD53DF47E2B1}"/>
    <cellStyle name="Note 53 2 4 2" xfId="12031" xr:uid="{A2E26743-3C4F-4699-972C-75FE9C5AB9AD}"/>
    <cellStyle name="Note 53 2 5" xfId="5389" xr:uid="{E7066A73-5B58-43AF-B034-DDA2F09E0EC1}"/>
    <cellStyle name="Note 53 2 5 2" xfId="11860" xr:uid="{84CAEC9D-8AA1-4DCE-B9E8-2CA7B5C0E526}"/>
    <cellStyle name="Note 53 2 6" xfId="5796" xr:uid="{87224687-B97D-4E35-A173-0343CA40DA07}"/>
    <cellStyle name="Note 53 2 6 2" xfId="12267" xr:uid="{4D148A3E-3DCF-4960-81FD-CD3BA995EBF6}"/>
    <cellStyle name="Note 53 2 7" xfId="5992" xr:uid="{0575E03C-24CF-4895-B5C8-2BC2BAD37657}"/>
    <cellStyle name="Note 53 2 7 2" xfId="12463" xr:uid="{F1ECA20E-233E-4417-861F-CE55F7EEE735}"/>
    <cellStyle name="Note 53 2 8" xfId="6437" xr:uid="{B0683D39-79B9-4FF4-A4F4-1F9C158AEBD7}"/>
    <cellStyle name="Note 53 2 8 2" xfId="12908" xr:uid="{36CB3CD4-3ABC-4AC7-92E0-6E6F0F9A3E31}"/>
    <cellStyle name="Note 53 2 9" xfId="6273" xr:uid="{FFAD9174-F559-4E73-8B2D-0DD4535DFA7E}"/>
    <cellStyle name="Note 53 2 9 2" xfId="12744" xr:uid="{EC4D14F6-3BDB-433F-998D-DDB45AE081D3}"/>
    <cellStyle name="Note 53 20" xfId="9061" xr:uid="{4DD9C4DA-81CE-4F56-9C5B-673AD5AF6F23}"/>
    <cellStyle name="Note 53 21" xfId="9524" xr:uid="{85B97A3A-AA78-4C49-B256-B0B84AF73B30}"/>
    <cellStyle name="Note 53 22" xfId="8600" xr:uid="{37B01E91-F69E-450F-87B1-E1BE3DB7B77B}"/>
    <cellStyle name="Note 53 23" xfId="9822" xr:uid="{4ECEA4CA-A5FA-4D2E-9E78-B3FCEF8DDE4C}"/>
    <cellStyle name="Note 53 24" xfId="10005" xr:uid="{9FF5DB82-2EAC-40F0-9801-1106D42312A2}"/>
    <cellStyle name="Note 53 25" xfId="10128" xr:uid="{65B368C4-112C-4ACD-BBED-C7DAC1DFC134}"/>
    <cellStyle name="Note 53 26" xfId="15148" xr:uid="{297FC36E-E5ED-4CFD-BDC2-0D01E5F0A399}"/>
    <cellStyle name="Note 53 27" xfId="3591" xr:uid="{87D4AB8F-1315-4AE9-8128-0511E9E5BD82}"/>
    <cellStyle name="Note 53 28" xfId="15260" xr:uid="{127F4523-1EF9-4EC0-8880-7B11120DB1ED}"/>
    <cellStyle name="Note 53 29" xfId="15707" xr:uid="{63580229-50F3-484B-9110-2058B1CB8AB0}"/>
    <cellStyle name="Note 53 3" xfId="2332" xr:uid="{00000000-0005-0000-0000-00001D090000}"/>
    <cellStyle name="Note 53 3 2" xfId="4966" xr:uid="{F4EED859-1E94-40E8-AB00-75268B7937B2}"/>
    <cellStyle name="Note 53 3 2 2" xfId="11445" xr:uid="{510B3947-6F81-48A9-AFF9-5341223BF5FA}"/>
    <cellStyle name="Note 53 3 3" xfId="9527" xr:uid="{DACCAE80-CDF5-4264-8BC6-4C654D7DD528}"/>
    <cellStyle name="Note 53 3 4" xfId="10400" xr:uid="{9FA36687-AF55-4F76-8497-13712BFF9A61}"/>
    <cellStyle name="Note 53 3 5" xfId="3592" xr:uid="{60F7A8F6-2CF0-48EF-9562-F4E815FBDDF6}"/>
    <cellStyle name="Note 53 30" xfId="15868" xr:uid="{2F75944A-11A4-4B9D-90B2-786716AAEBAE}"/>
    <cellStyle name="Note 53 4" xfId="4332" xr:uid="{1F07122A-E3CD-4AC1-AD4F-27EF0C0DB138}"/>
    <cellStyle name="Note 53 4 2" xfId="10869" xr:uid="{81AF6C02-E9D2-445D-B012-E9681499EE07}"/>
    <cellStyle name="Note 53 5" xfId="4963" xr:uid="{49EAB436-8FF7-4AD7-9AC6-B7DEFE340E1E}"/>
    <cellStyle name="Note 53 5 2" xfId="11442" xr:uid="{0B7C2E61-573E-46B1-857C-439F9F976953}"/>
    <cellStyle name="Note 53 6" xfId="5559" xr:uid="{3F06EF52-F512-4179-A5BF-9F5DEDE0A61F}"/>
    <cellStyle name="Note 53 6 2" xfId="12030" xr:uid="{6DC407E1-9DBC-4D06-9925-6B0480D1B71B}"/>
    <cellStyle name="Note 53 7" xfId="5186" xr:uid="{41D39A97-AC32-43B9-A1AB-BE82A9C16901}"/>
    <cellStyle name="Note 53 7 2" xfId="11657" xr:uid="{8CF6B202-D485-46B1-9C8F-010F5CE1B2E1}"/>
    <cellStyle name="Note 53 8" xfId="5795" xr:uid="{960C71FD-67F5-41B1-AB46-85373F1D7D0A}"/>
    <cellStyle name="Note 53 8 2" xfId="12266" xr:uid="{4E4BA261-1BE0-42AE-9EDC-016A18AC5E7C}"/>
    <cellStyle name="Note 53 9" xfId="5993" xr:uid="{D716F9CE-590A-4997-B7EC-4221E56484F9}"/>
    <cellStyle name="Note 53 9 2" xfId="12464" xr:uid="{689EA2CE-BED9-4548-B33E-D030887F7F76}"/>
    <cellStyle name="Note 53_TRAFO" xfId="2333" xr:uid="{00000000-0005-0000-0000-00001E090000}"/>
    <cellStyle name="Note 54" xfId="2334" xr:uid="{00000000-0005-0000-0000-00001F090000}"/>
    <cellStyle name="Note 54 10" xfId="6438" xr:uid="{6820E2BF-3626-4B0C-9F81-F78A2C09C1E3}"/>
    <cellStyle name="Note 54 10 2" xfId="12909" xr:uid="{BD9D3447-45DE-4584-A85E-E3A7F9767FA0}"/>
    <cellStyle name="Note 54 11" xfId="6274" xr:uid="{83918410-0557-4FEF-967C-47379ED9893A}"/>
    <cellStyle name="Note 54 11 2" xfId="12745" xr:uid="{4EF37CB4-2D34-4DA1-88EE-D0CC6EDE802E}"/>
    <cellStyle name="Note 54 12" xfId="6985" xr:uid="{13FE7149-C995-4A9F-92D4-BDBAA13005BF}"/>
    <cellStyle name="Note 54 12 2" xfId="13456" xr:uid="{6EC2284A-4340-4EB6-85F4-FED9707A31FB}"/>
    <cellStyle name="Note 54 13" xfId="6818" xr:uid="{AE1454D7-9AE4-4A53-B8DF-3BFC415C76FE}"/>
    <cellStyle name="Note 54 13 2" xfId="13289" xr:uid="{D04D218D-DC17-4D78-BE41-64CEB5D01AF9}"/>
    <cellStyle name="Note 54 14" xfId="7219" xr:uid="{15C36F10-0852-4568-9093-11AC9E6D6993}"/>
    <cellStyle name="Note 54 14 2" xfId="13690" xr:uid="{5BC52266-F53D-4735-A417-DAD81AF167CB}"/>
    <cellStyle name="Note 54 15" xfId="7416" xr:uid="{EB04597E-5EFD-4EF1-B762-CC97F1FC851F}"/>
    <cellStyle name="Note 54 15 2" xfId="13887" xr:uid="{2D523C8B-14FB-4A03-ADFB-83F854136B64}"/>
    <cellStyle name="Note 54 16" xfId="7909" xr:uid="{FDAF384F-4367-444A-B1AA-67D645C471E8}"/>
    <cellStyle name="Note 54 16 2" xfId="14380" xr:uid="{77C015DF-441D-422D-856C-07A7B6107F3D}"/>
    <cellStyle name="Note 54 17" xfId="8088" xr:uid="{270724E2-C146-4A5A-9D58-705F7818A4FB}"/>
    <cellStyle name="Note 54 17 2" xfId="14559" xr:uid="{0A3EC357-F347-445D-8FEA-8739C852BE42}"/>
    <cellStyle name="Note 54 18" xfId="8265" xr:uid="{2F09C7FD-23CB-45A3-80F5-97D6CF446B13}"/>
    <cellStyle name="Note 54 18 2" xfId="14736" xr:uid="{732AC4B1-E3BB-41AC-849B-4123829209DF}"/>
    <cellStyle name="Note 54 19" xfId="8427" xr:uid="{A6B4DE42-6D82-429D-98CB-75968957E92B}"/>
    <cellStyle name="Note 54 19 2" xfId="14898" xr:uid="{CDB3EFF4-4D25-4376-AF65-3C4E0AF93E38}"/>
    <cellStyle name="Note 54 2" xfId="2335" xr:uid="{00000000-0005-0000-0000-000020090000}"/>
    <cellStyle name="Note 54 2 10" xfId="6986" xr:uid="{C46B9ACD-AC5C-4865-B94E-3E707E577ADE}"/>
    <cellStyle name="Note 54 2 10 2" xfId="13457" xr:uid="{80DC30EC-A932-4F2F-8B6E-D2CD43418905}"/>
    <cellStyle name="Note 54 2 11" xfId="6819" xr:uid="{604F657B-1834-49FD-BD7C-7C24B09ED9CC}"/>
    <cellStyle name="Note 54 2 11 2" xfId="13290" xr:uid="{011F37FA-9E5A-4B12-A90C-82E704A80A72}"/>
    <cellStyle name="Note 54 2 12" xfId="7220" xr:uid="{DA8FB359-466D-4566-872D-3E8FF4F13804}"/>
    <cellStyle name="Note 54 2 12 2" xfId="13691" xr:uid="{EEF0B70D-EACD-40B3-A8F5-052D2645C218}"/>
    <cellStyle name="Note 54 2 13" xfId="7415" xr:uid="{8A087A63-D14F-4401-8A0C-89FF4C14ABCC}"/>
    <cellStyle name="Note 54 2 13 2" xfId="13886" xr:uid="{142A65FD-FC80-4208-9E83-7842AD3DE0FD}"/>
    <cellStyle name="Note 54 2 14" xfId="7910" xr:uid="{DBC903F1-82EF-4CFC-96C6-71F9E78EEC54}"/>
    <cellStyle name="Note 54 2 14 2" xfId="14381" xr:uid="{A0085CB9-764D-4AD7-9441-D070A8EC602F}"/>
    <cellStyle name="Note 54 2 15" xfId="8089" xr:uid="{95932E28-59FA-43BC-99C0-BB359720AC50}"/>
    <cellStyle name="Note 54 2 15 2" xfId="14560" xr:uid="{A466C876-B955-487B-ABEB-1BFDDF139D00}"/>
    <cellStyle name="Note 54 2 16" xfId="8266" xr:uid="{1BB57586-295B-4002-B3E6-FEE24FD65CAE}"/>
    <cellStyle name="Note 54 2 16 2" xfId="14737" xr:uid="{7CC5BEEE-1CCA-43B7-95F7-551985D35B62}"/>
    <cellStyle name="Note 54 2 17" xfId="8428" xr:uid="{D6BBE275-4CC9-4D33-973D-DF60D631165E}"/>
    <cellStyle name="Note 54 2 17 2" xfId="14899" xr:uid="{52F67085-11D1-4783-B243-79F4554CD785}"/>
    <cellStyle name="Note 54 2 18" xfId="9064" xr:uid="{178884D0-F687-40D3-A4A7-D03979146859}"/>
    <cellStyle name="Note 54 2 19" xfId="9529" xr:uid="{CEC0C343-43BF-46D0-839A-74EBED1B1688}"/>
    <cellStyle name="Note 54 2 2" xfId="2336" xr:uid="{00000000-0005-0000-0000-000021090000}"/>
    <cellStyle name="Note 54 2 2 2" xfId="4969" xr:uid="{6725D546-5045-4804-A6C8-85126056B4E0}"/>
    <cellStyle name="Note 54 2 2 2 2" xfId="11448" xr:uid="{FD96C032-6674-4F45-BBEF-89383AB3E293}"/>
    <cellStyle name="Note 54 2 2 3" xfId="9530" xr:uid="{692B7C75-5F1F-4306-9E14-5C85345EA613}"/>
    <cellStyle name="Note 54 2 2 4" xfId="10401" xr:uid="{2D5964CF-802D-4C1D-87A7-3C8EA8AE3D96}"/>
    <cellStyle name="Note 54 2 20" xfId="8524" xr:uid="{6CAFAD01-9A6F-4102-9D40-F21A0B48342E}"/>
    <cellStyle name="Note 54 2 21" xfId="9825" xr:uid="{30ABAFFF-1299-4288-9C88-1262403EF1C0}"/>
    <cellStyle name="Note 54 2 22" xfId="10008" xr:uid="{366FB850-FA20-4806-97CF-408CDC9C3C1C}"/>
    <cellStyle name="Note 54 2 23" xfId="10224" xr:uid="{6F31377D-BC4E-4AA2-B353-D15BF90286C2}"/>
    <cellStyle name="Note 54 2 24" xfId="15151" xr:uid="{2D417A68-2469-4EAB-8DDC-B8EF2DC76858}"/>
    <cellStyle name="Note 54 2 25" xfId="15360" xr:uid="{B55B5108-BB27-42B9-9F7C-5DF7E4234F8D}"/>
    <cellStyle name="Note 54 2 26" xfId="15710" xr:uid="{029E95FB-9548-4D02-B436-E18D329303BD}"/>
    <cellStyle name="Note 54 2 27" xfId="15871" xr:uid="{71F82038-31CB-4D80-889A-9BCF72567DE2}"/>
    <cellStyle name="Note 54 2 3" xfId="4968" xr:uid="{CDF09C15-F658-4DBE-8ABA-8ED47EE13B22}"/>
    <cellStyle name="Note 54 2 3 2" xfId="11447" xr:uid="{38F70E4D-B9B3-414F-B9CC-E8901E4D6900}"/>
    <cellStyle name="Note 54 2 4" xfId="5562" xr:uid="{1D343B0C-2D64-484B-A080-2B6E7BE4BC0F}"/>
    <cellStyle name="Note 54 2 4 2" xfId="12033" xr:uid="{9398AB21-D3BD-46FE-B69B-9A959CC408F9}"/>
    <cellStyle name="Note 54 2 5" xfId="5391" xr:uid="{4C01D8E1-E15A-4F60-997C-B6AC937B20BD}"/>
    <cellStyle name="Note 54 2 5 2" xfId="11862" xr:uid="{35E521DB-590D-4A92-A0A0-00396C33B6F9}"/>
    <cellStyle name="Note 54 2 6" xfId="5798" xr:uid="{F0444D86-9A71-4AD2-BB70-44D54C7B6718}"/>
    <cellStyle name="Note 54 2 6 2" xfId="12269" xr:uid="{A0D18A86-8F21-42A3-A251-C99ADA676F4E}"/>
    <cellStyle name="Note 54 2 7" xfId="5990" xr:uid="{B815BA8B-C40A-4B48-B650-DF0E588C877A}"/>
    <cellStyle name="Note 54 2 7 2" xfId="12461" xr:uid="{A29B055C-E77A-479D-ABDB-F266E037291F}"/>
    <cellStyle name="Note 54 2 8" xfId="6439" xr:uid="{62248DFB-8820-4467-A873-AA13EF6DF332}"/>
    <cellStyle name="Note 54 2 8 2" xfId="12910" xr:uid="{2075E157-DDF3-41BE-BF99-90895AB815ED}"/>
    <cellStyle name="Note 54 2 9" xfId="6275" xr:uid="{AD325969-49CF-4FFA-BD23-EBCCC21A54FA}"/>
    <cellStyle name="Note 54 2 9 2" xfId="12746" xr:uid="{E4CDA2CE-A50A-4C31-AED1-093BA960784E}"/>
    <cellStyle name="Note 54 20" xfId="9063" xr:uid="{150A9E4A-A7D8-4C2F-A37D-A195270C0776}"/>
    <cellStyle name="Note 54 21" xfId="9528" xr:uid="{9DD6F69C-9289-4FB8-AFB9-FA00A610852B}"/>
    <cellStyle name="Note 54 22" xfId="8598" xr:uid="{C18765DF-DBCB-44EF-A961-B3CE0DFE0F28}"/>
    <cellStyle name="Note 54 23" xfId="9824" xr:uid="{7FF69DB5-81A4-4C04-9220-1C42DB5CF57F}"/>
    <cellStyle name="Note 54 24" xfId="10007" xr:uid="{0370F24A-DC23-402A-8091-4517F9CE9936}"/>
    <cellStyle name="Note 54 25" xfId="10130" xr:uid="{4C10F485-6C22-424E-86F4-C86021E7E3AD}"/>
    <cellStyle name="Note 54 26" xfId="15150" xr:uid="{4A15A2A7-8339-473B-8793-12DD9A43414A}"/>
    <cellStyle name="Note 54 27" xfId="3593" xr:uid="{3F3F8CF2-303E-4068-91E9-D0A53FC988CB}"/>
    <cellStyle name="Note 54 28" xfId="15361" xr:uid="{6B970B64-AA3C-4BC8-9C13-C7CAF3ACB3F4}"/>
    <cellStyle name="Note 54 29" xfId="15709" xr:uid="{BCD886D3-B815-4F81-B534-90D84795B727}"/>
    <cellStyle name="Note 54 3" xfId="2337" xr:uid="{00000000-0005-0000-0000-000022090000}"/>
    <cellStyle name="Note 54 3 2" xfId="4970" xr:uid="{12762E3D-639E-4EEC-B3B1-499CCB6B864A}"/>
    <cellStyle name="Note 54 3 2 2" xfId="11449" xr:uid="{9FDDE677-A484-4755-81B6-C0119673ED1B}"/>
    <cellStyle name="Note 54 3 3" xfId="9531" xr:uid="{116E2F68-F15B-4213-9F89-562271F8DF6C}"/>
    <cellStyle name="Note 54 3 4" xfId="10402" xr:uid="{50C15713-CEC4-46EC-9433-ADBDAF4A0083}"/>
    <cellStyle name="Note 54 3 5" xfId="3594" xr:uid="{81DF3AD9-9956-4F60-BF91-AC74447D0BDD}"/>
    <cellStyle name="Note 54 30" xfId="15870" xr:uid="{78B4E72F-CBCF-4A3F-BB79-23DCF8B7D664}"/>
    <cellStyle name="Note 54 4" xfId="4333" xr:uid="{8EAADE9C-23AB-4A76-BCE8-588563835681}"/>
    <cellStyle name="Note 54 4 2" xfId="10870" xr:uid="{90A45530-EF7D-4C89-B7AF-16F0DD2ECD06}"/>
    <cellStyle name="Note 54 5" xfId="4967" xr:uid="{128919BB-7027-4E1D-B67B-D1CDAB78F7FC}"/>
    <cellStyle name="Note 54 5 2" xfId="11446" xr:uid="{D73FE0A5-A238-48CA-8545-655995C09325}"/>
    <cellStyle name="Note 54 6" xfId="5561" xr:uid="{337216B5-B548-473F-830C-9B47FA670E75}"/>
    <cellStyle name="Note 54 6 2" xfId="12032" xr:uid="{216B043D-26C5-468B-A176-BF8E2CF8D3BF}"/>
    <cellStyle name="Note 54 7" xfId="5390" xr:uid="{A4E6AFB1-EB4F-4CBA-915D-E6781F160270}"/>
    <cellStyle name="Note 54 7 2" xfId="11861" xr:uid="{749301AA-FFA7-439D-AD56-37284777AF6D}"/>
    <cellStyle name="Note 54 8" xfId="5797" xr:uid="{9770EFC6-6BDA-492A-A60A-18F3267C5A2E}"/>
    <cellStyle name="Note 54 8 2" xfId="12268" xr:uid="{698FE28B-017A-43C8-AF16-8950D790295B}"/>
    <cellStyle name="Note 54 9" xfId="5991" xr:uid="{F5534B7F-0F06-40C4-A546-6FD94DFDA738}"/>
    <cellStyle name="Note 54 9 2" xfId="12462" xr:uid="{3F6E2661-7135-4A53-8477-20024B1B57EB}"/>
    <cellStyle name="Note 54_TRAFO" xfId="2338" xr:uid="{00000000-0005-0000-0000-000023090000}"/>
    <cellStyle name="Note 55" xfId="2339" xr:uid="{00000000-0005-0000-0000-000024090000}"/>
    <cellStyle name="Note 55 10" xfId="6440" xr:uid="{498B228D-A233-4C05-9552-64B8778D1EDA}"/>
    <cellStyle name="Note 55 10 2" xfId="12911" xr:uid="{F1BA87A0-C4BC-4A2B-BCFF-F4CC21F1D917}"/>
    <cellStyle name="Note 55 11" xfId="6276" xr:uid="{E1702F87-EB6B-41BC-8C3D-9E12928CAD04}"/>
    <cellStyle name="Note 55 11 2" xfId="12747" xr:uid="{23DBB2A0-E91E-4F47-A2CE-761D63E6CE23}"/>
    <cellStyle name="Note 55 12" xfId="6987" xr:uid="{B4BDAA4D-BC81-4B60-960E-DED4336485F7}"/>
    <cellStyle name="Note 55 12 2" xfId="13458" xr:uid="{89B471F7-C721-4D11-9F77-84428E2C700A}"/>
    <cellStyle name="Note 55 13" xfId="6820" xr:uid="{B863A77B-507C-4834-802D-8A6E2BF25B13}"/>
    <cellStyle name="Note 55 13 2" xfId="13291" xr:uid="{8A7448CF-EACF-4A98-80AD-D9DDF85A0208}"/>
    <cellStyle name="Note 55 14" xfId="7221" xr:uid="{63A90F3C-B556-4AA6-8C1C-783C80C4B0DF}"/>
    <cellStyle name="Note 55 14 2" xfId="13692" xr:uid="{45232D7C-D4B4-44EB-87FA-A7C72F96F5F6}"/>
    <cellStyle name="Note 55 15" xfId="7414" xr:uid="{1E78A010-A490-4130-BAA4-89CA700D1D6A}"/>
    <cellStyle name="Note 55 15 2" xfId="13885" xr:uid="{22B70B04-096E-4D0E-973A-8F7A30D0A64A}"/>
    <cellStyle name="Note 55 16" xfId="7911" xr:uid="{AC12A99C-0CCB-471F-A0EE-ACE020988789}"/>
    <cellStyle name="Note 55 16 2" xfId="14382" xr:uid="{B85454A0-02E4-4788-9C0E-6751AB71108B}"/>
    <cellStyle name="Note 55 17" xfId="8090" xr:uid="{296A903E-D033-42E6-939D-EA6BCD576FAB}"/>
    <cellStyle name="Note 55 17 2" xfId="14561" xr:uid="{98826F67-A3CF-4194-B7FD-1F95C4558B2D}"/>
    <cellStyle name="Note 55 18" xfId="8267" xr:uid="{2EE5E72F-501E-4748-965B-32ED4864642C}"/>
    <cellStyle name="Note 55 18 2" xfId="14738" xr:uid="{DBD7323A-2040-4410-940E-C4E269EFB0A7}"/>
    <cellStyle name="Note 55 19" xfId="8429" xr:uid="{88A6AAE3-1A9B-4868-8C35-67315DE64BB6}"/>
    <cellStyle name="Note 55 19 2" xfId="14900" xr:uid="{8B6EACDB-43D2-48C4-9DA0-4B39172CB018}"/>
    <cellStyle name="Note 55 2" xfId="2340" xr:uid="{00000000-0005-0000-0000-000025090000}"/>
    <cellStyle name="Note 55 2 10" xfId="6988" xr:uid="{85340A20-39D2-4961-A619-06FE5D27DB09}"/>
    <cellStyle name="Note 55 2 10 2" xfId="13459" xr:uid="{2E534779-E443-44AE-89D2-6ECFB7ECF746}"/>
    <cellStyle name="Note 55 2 11" xfId="6821" xr:uid="{65557B70-C801-49F9-80AF-63EAAAC3801A}"/>
    <cellStyle name="Note 55 2 11 2" xfId="13292" xr:uid="{5A74BA59-22DA-40E7-8D32-DD6C820F25C0}"/>
    <cellStyle name="Note 55 2 12" xfId="7222" xr:uid="{FB3A811D-CF78-4DB6-A2D8-A5C864B5B400}"/>
    <cellStyle name="Note 55 2 12 2" xfId="13693" xr:uid="{1DB44B47-CE5F-4C58-A91C-1C77C6D7DF64}"/>
    <cellStyle name="Note 55 2 13" xfId="7413" xr:uid="{4F372610-2A69-4F66-9D00-2A75EE3B64B5}"/>
    <cellStyle name="Note 55 2 13 2" xfId="13884" xr:uid="{BDF2486B-6D92-4F5F-B1C9-226E3F3ACD78}"/>
    <cellStyle name="Note 55 2 14" xfId="7912" xr:uid="{52A7267A-4159-41E5-96A1-0A84A026E8F5}"/>
    <cellStyle name="Note 55 2 14 2" xfId="14383" xr:uid="{2807A51E-D62A-489C-A9CE-E1624A95BC6B}"/>
    <cellStyle name="Note 55 2 15" xfId="8091" xr:uid="{7985CA6F-C608-4AA1-982F-920060EEC447}"/>
    <cellStyle name="Note 55 2 15 2" xfId="14562" xr:uid="{7FC32681-8FB7-4EC9-9141-0EAEBC223D48}"/>
    <cellStyle name="Note 55 2 16" xfId="8268" xr:uid="{9E015A3A-6E78-4ED8-AE6A-91AD8E976228}"/>
    <cellStyle name="Note 55 2 16 2" xfId="14739" xr:uid="{85D02AE2-AD46-4A97-BECB-FF38A54CFE56}"/>
    <cellStyle name="Note 55 2 17" xfId="8430" xr:uid="{2B6E87BF-6C62-43D9-BBDC-26582C6E8AA6}"/>
    <cellStyle name="Note 55 2 17 2" xfId="14901" xr:uid="{0A029793-C78A-4592-A923-F4BDAB8AF451}"/>
    <cellStyle name="Note 55 2 18" xfId="9066" xr:uid="{E9B7BFE6-20D5-4D9D-8794-4AC3C38F666E}"/>
    <cellStyle name="Note 55 2 19" xfId="9533" xr:uid="{05210983-B662-45BC-B922-CFDB8A0562E9}"/>
    <cellStyle name="Note 55 2 2" xfId="2341" xr:uid="{00000000-0005-0000-0000-000026090000}"/>
    <cellStyle name="Note 55 2 2 2" xfId="4973" xr:uid="{FF7F47E6-3CA1-4941-ACB7-27D722757810}"/>
    <cellStyle name="Note 55 2 2 2 2" xfId="11452" xr:uid="{1B8AFC95-48B8-425A-ADAA-9091945F2F21}"/>
    <cellStyle name="Note 55 2 2 3" xfId="9534" xr:uid="{B080EF1A-D688-4FAB-8728-9BE40B92150F}"/>
    <cellStyle name="Note 55 2 2 4" xfId="10403" xr:uid="{CA2BCDE8-721D-46AA-96FD-AFEC3B903171}"/>
    <cellStyle name="Note 55 2 20" xfId="8596" xr:uid="{D824F35B-BF95-43D5-A771-D4CABA7BA931}"/>
    <cellStyle name="Note 55 2 21" xfId="9827" xr:uid="{E8C34044-64B4-487C-B022-D651346F22B4}"/>
    <cellStyle name="Note 55 2 22" xfId="10010" xr:uid="{F0C5291A-F41F-4DF7-A019-EEDFE2615434}"/>
    <cellStyle name="Note 55 2 23" xfId="10132" xr:uid="{A84895D2-5B9B-43C8-B456-B66C15039F44}"/>
    <cellStyle name="Note 55 2 24" xfId="15153" xr:uid="{247262D3-24A5-4FFB-B7FF-28B5C72C978E}"/>
    <cellStyle name="Note 55 2 25" xfId="15358" xr:uid="{8E621E4A-6D4F-4A48-A48E-338855FD98D9}"/>
    <cellStyle name="Note 55 2 26" xfId="15712" xr:uid="{30F46AFA-41BA-468C-985A-760CC4B38E51}"/>
    <cellStyle name="Note 55 2 27" xfId="15873" xr:uid="{4B3FF4DF-BC51-4F75-B6F2-1D094C9C17C1}"/>
    <cellStyle name="Note 55 2 3" xfId="4972" xr:uid="{1D15F29D-C205-4268-B0C3-4A033136C8A5}"/>
    <cellStyle name="Note 55 2 3 2" xfId="11451" xr:uid="{81FFDA6D-DAB8-42E8-8E0F-C68934BBC63D}"/>
    <cellStyle name="Note 55 2 4" xfId="5564" xr:uid="{963742FE-7AD6-4329-B9B0-5A11DAF76CEC}"/>
    <cellStyle name="Note 55 2 4 2" xfId="12035" xr:uid="{66D00A39-0BC4-431C-AF3B-DA9DB0D880F3}"/>
    <cellStyle name="Note 55 2 5" xfId="5393" xr:uid="{DBFAEDB8-DFFB-4EBD-92A6-AB37A2FA70C5}"/>
    <cellStyle name="Note 55 2 5 2" xfId="11864" xr:uid="{27B060AA-96A5-4F82-9EEA-6AE64C2CE96D}"/>
    <cellStyle name="Note 55 2 6" xfId="5800" xr:uid="{2370A950-3EBB-416B-9779-3E75B393A411}"/>
    <cellStyle name="Note 55 2 6 2" xfId="12271" xr:uid="{6A8D495F-96F3-4445-B503-28C7E7BD48F0}"/>
    <cellStyle name="Note 55 2 7" xfId="5988" xr:uid="{0F2E0DA9-D782-4529-9F75-4A02AE2C148D}"/>
    <cellStyle name="Note 55 2 7 2" xfId="12459" xr:uid="{0DC1A6B8-A6D8-46FC-97F0-10FF6CD2E445}"/>
    <cellStyle name="Note 55 2 8" xfId="6441" xr:uid="{9694A688-4163-497B-BD0A-D3FED2658205}"/>
    <cellStyle name="Note 55 2 8 2" xfId="12912" xr:uid="{750CDE32-D5F7-4947-B965-203733CE1EBE}"/>
    <cellStyle name="Note 55 2 9" xfId="6277" xr:uid="{C99DBD8F-3891-4977-974E-68F91CCC8FC5}"/>
    <cellStyle name="Note 55 2 9 2" xfId="12748" xr:uid="{6F413901-BB8D-4123-8202-58FE237487CE}"/>
    <cellStyle name="Note 55 20" xfId="9065" xr:uid="{6A5952A2-8487-4733-BDB4-C91342ED2EA3}"/>
    <cellStyle name="Note 55 21" xfId="9532" xr:uid="{EBCEDEEA-F52C-40BB-A269-E399D84F8B5E}"/>
    <cellStyle name="Note 55 22" xfId="8597" xr:uid="{4D778BCD-67C7-4617-8C6D-FFE305BA7092}"/>
    <cellStyle name="Note 55 23" xfId="9826" xr:uid="{F49E98B0-1E4A-4A65-AFB4-C6B620A4B83C}"/>
    <cellStyle name="Note 55 24" xfId="10009" xr:uid="{AC39DFC6-55C6-4F70-8469-BD28AFDFF9A3}"/>
    <cellStyle name="Note 55 25" xfId="10131" xr:uid="{ECB2CA30-F5A5-4869-963C-C167963D8257}"/>
    <cellStyle name="Note 55 26" xfId="15152" xr:uid="{F0F27FE5-6CB4-40A7-AEDF-82235DF789C5}"/>
    <cellStyle name="Note 55 27" xfId="3595" xr:uid="{E9932EA5-612A-4BD4-972F-62E51C32A78D}"/>
    <cellStyle name="Note 55 28" xfId="15359" xr:uid="{0E3C6862-D4BE-4F3C-9936-9437728BA7F2}"/>
    <cellStyle name="Note 55 29" xfId="15711" xr:uid="{9C5F5128-45B4-4810-9FD8-357D00E8D916}"/>
    <cellStyle name="Note 55 3" xfId="2342" xr:uid="{00000000-0005-0000-0000-000027090000}"/>
    <cellStyle name="Note 55 3 2" xfId="4974" xr:uid="{F20235FA-504D-4CFA-877D-7334F2B5C617}"/>
    <cellStyle name="Note 55 3 2 2" xfId="11453" xr:uid="{F548ED81-C767-47C3-A474-84C274FA692B}"/>
    <cellStyle name="Note 55 3 3" xfId="9535" xr:uid="{F3847A42-4E7D-4620-96B5-E1C08F32287D}"/>
    <cellStyle name="Note 55 3 4" xfId="10404" xr:uid="{1682EDE6-D7AC-4024-9ED8-B8A8CD487025}"/>
    <cellStyle name="Note 55 3 5" xfId="3596" xr:uid="{BBE09CB1-CB58-4327-8D82-03C23791B983}"/>
    <cellStyle name="Note 55 30" xfId="15872" xr:uid="{9DEDF492-71D0-4479-ABBE-734FED63BD35}"/>
    <cellStyle name="Note 55 4" xfId="4334" xr:uid="{86BC277C-0573-478F-AF9C-F1FDE2AC62E5}"/>
    <cellStyle name="Note 55 4 2" xfId="10871" xr:uid="{AFEC224C-F6CB-40C0-9A39-1C485436CBD1}"/>
    <cellStyle name="Note 55 5" xfId="4971" xr:uid="{5AD40BBB-9BC0-4010-B9A6-A82E69C2C194}"/>
    <cellStyle name="Note 55 5 2" xfId="11450" xr:uid="{60AB9732-74A8-4B6E-8C2E-9453A0F1C6A8}"/>
    <cellStyle name="Note 55 6" xfId="5563" xr:uid="{4EC76E54-99F8-4C01-BC6F-67E55CC22EA0}"/>
    <cellStyle name="Note 55 6 2" xfId="12034" xr:uid="{A0D1125A-0BDD-4E91-8169-D857DB99CA9C}"/>
    <cellStyle name="Note 55 7" xfId="5392" xr:uid="{B7D76B14-938F-4FF7-8A26-9ADAFAAF2E71}"/>
    <cellStyle name="Note 55 7 2" xfId="11863" xr:uid="{901E67CD-A767-4F53-8148-F32DA2DD4DD7}"/>
    <cellStyle name="Note 55 8" xfId="5799" xr:uid="{3799A4B2-9584-424B-ABD5-0CC44D48A59C}"/>
    <cellStyle name="Note 55 8 2" xfId="12270" xr:uid="{660562D2-5292-4BBA-94E2-D65C1041A713}"/>
    <cellStyle name="Note 55 9" xfId="5989" xr:uid="{38AFAD3F-5D09-4FFE-8B63-E9DEBFE0B53E}"/>
    <cellStyle name="Note 55 9 2" xfId="12460" xr:uid="{3DA9952A-90B4-4203-B8CF-24D1E4473120}"/>
    <cellStyle name="Note 55_TRAFO" xfId="2343" xr:uid="{00000000-0005-0000-0000-000028090000}"/>
    <cellStyle name="Note 56" xfId="2344" xr:uid="{00000000-0005-0000-0000-000029090000}"/>
    <cellStyle name="Note 56 10" xfId="6442" xr:uid="{9710ABCB-ED0C-4A75-989E-839415EF7778}"/>
    <cellStyle name="Note 56 10 2" xfId="12913" xr:uid="{73623886-DEE4-4F2D-98F0-BB0FC73093F7}"/>
    <cellStyle name="Note 56 11" xfId="6278" xr:uid="{F1F9EB32-6D80-4616-93F1-FF284EFFF4AB}"/>
    <cellStyle name="Note 56 11 2" xfId="12749" xr:uid="{64EF15F6-E46B-4F33-A0F9-859178722249}"/>
    <cellStyle name="Note 56 12" xfId="6989" xr:uid="{095BE632-8038-40BE-9853-C5ECD08BD159}"/>
    <cellStyle name="Note 56 12 2" xfId="13460" xr:uid="{9A575C83-3C4B-4940-836A-1A11B08E426F}"/>
    <cellStyle name="Note 56 13" xfId="6822" xr:uid="{661458FE-3C7B-46F1-BF72-CD011786427B}"/>
    <cellStyle name="Note 56 13 2" xfId="13293" xr:uid="{1BDC8F61-1465-47F1-8234-F9B745083F8B}"/>
    <cellStyle name="Note 56 14" xfId="7223" xr:uid="{215AA998-73C0-4D86-9D18-A9C8FE5D4A1C}"/>
    <cellStyle name="Note 56 14 2" xfId="13694" xr:uid="{DE4ABE96-F683-47E8-990D-7CD8F11FEA43}"/>
    <cellStyle name="Note 56 15" xfId="7412" xr:uid="{447F8584-1F41-4698-B624-F985631C5FFE}"/>
    <cellStyle name="Note 56 15 2" xfId="13883" xr:uid="{5CEAC44B-EA98-49AF-B99C-4B3EF43AEC56}"/>
    <cellStyle name="Note 56 16" xfId="7913" xr:uid="{85E1CCF6-030E-4038-BB47-3F63558514D7}"/>
    <cellStyle name="Note 56 16 2" xfId="14384" xr:uid="{9E73ED78-1E2E-4D47-B793-55413B3323F5}"/>
    <cellStyle name="Note 56 17" xfId="8092" xr:uid="{498DAB06-1F1F-4BA1-8204-4C8D31378B48}"/>
    <cellStyle name="Note 56 17 2" xfId="14563" xr:uid="{AF474250-F32C-4949-8A3A-8ABEB4A6547E}"/>
    <cellStyle name="Note 56 18" xfId="8269" xr:uid="{D381A826-06F5-4F70-9839-F284FBCB480B}"/>
    <cellStyle name="Note 56 18 2" xfId="14740" xr:uid="{C701AFC2-3458-4463-B485-39B3A9185B71}"/>
    <cellStyle name="Note 56 19" xfId="8431" xr:uid="{1F86102F-3EE4-400D-93A5-6607D89A66E9}"/>
    <cellStyle name="Note 56 19 2" xfId="14902" xr:uid="{466335E4-5551-44A9-BB02-047E4079879B}"/>
    <cellStyle name="Note 56 2" xfId="2345" xr:uid="{00000000-0005-0000-0000-00002A090000}"/>
    <cellStyle name="Note 56 2 10" xfId="6990" xr:uid="{30B64D17-440E-47C9-B8D9-FAF93211FBC1}"/>
    <cellStyle name="Note 56 2 10 2" xfId="13461" xr:uid="{FEFD1D1F-737B-4107-9DC8-D601CD0DB9B5}"/>
    <cellStyle name="Note 56 2 11" xfId="6631" xr:uid="{A22C3E0F-766F-43D6-A738-211D1D762129}"/>
    <cellStyle name="Note 56 2 11 2" xfId="13102" xr:uid="{995A78CC-C79E-423E-9025-9C0F9AA4216A}"/>
    <cellStyle name="Note 56 2 12" xfId="7224" xr:uid="{93C64CCD-4DDA-4AAD-BEC0-50C79C49EFC2}"/>
    <cellStyle name="Note 56 2 12 2" xfId="13695" xr:uid="{4B34821B-C89B-4237-B43B-67E2853D7E7B}"/>
    <cellStyle name="Note 56 2 13" xfId="7411" xr:uid="{A0175A4C-0FA5-4620-9E4C-295D92BE3BDB}"/>
    <cellStyle name="Note 56 2 13 2" xfId="13882" xr:uid="{2E0CE6C5-B954-4714-AE3E-2228172AC59C}"/>
    <cellStyle name="Note 56 2 14" xfId="7914" xr:uid="{FC33BFF1-D8A0-4645-B9EB-5A9B4649A8D3}"/>
    <cellStyle name="Note 56 2 14 2" xfId="14385" xr:uid="{AB852B46-DCD5-46FF-9C9E-0B3B706228D7}"/>
    <cellStyle name="Note 56 2 15" xfId="8093" xr:uid="{2CF6FF40-6A1D-4744-8105-C97EFB2A434E}"/>
    <cellStyle name="Note 56 2 15 2" xfId="14564" xr:uid="{53B9A970-C075-4904-987C-027989826BA4}"/>
    <cellStyle name="Note 56 2 16" xfId="8270" xr:uid="{74026A6C-7897-4056-AB05-D5C88E0AF834}"/>
    <cellStyle name="Note 56 2 16 2" xfId="14741" xr:uid="{BCC4681C-07DA-46C1-AD09-B3BE9F3C9D5D}"/>
    <cellStyle name="Note 56 2 17" xfId="8432" xr:uid="{D8AE1F34-FF0C-474F-95E7-9E6F1F35925F}"/>
    <cellStyle name="Note 56 2 17 2" xfId="14903" xr:uid="{1CA4C48E-6776-4FA9-808F-58C5521F09F0}"/>
    <cellStyle name="Note 56 2 18" xfId="9068" xr:uid="{A7CF2362-5AFB-461B-8137-D7CFCBB7631B}"/>
    <cellStyle name="Note 56 2 19" xfId="9537" xr:uid="{D27606F2-BD66-4EC4-BCFF-4C6491DD94BE}"/>
    <cellStyle name="Note 56 2 2" xfId="2346" xr:uid="{00000000-0005-0000-0000-00002B090000}"/>
    <cellStyle name="Note 56 2 2 2" xfId="4977" xr:uid="{75D2E43B-02F3-4EAA-9567-6875F05E7B2E}"/>
    <cellStyle name="Note 56 2 2 2 2" xfId="11456" xr:uid="{7FE4AE5E-25CE-4876-BDC8-367601BB2D8C}"/>
    <cellStyle name="Note 56 2 2 3" xfId="9538" xr:uid="{2D5C71B5-74E3-4D15-AE73-2B58CD4CAE12}"/>
    <cellStyle name="Note 56 2 2 4" xfId="10405" xr:uid="{8D2B4443-0D5B-44F0-B279-CA5E45191D04}"/>
    <cellStyle name="Note 56 2 20" xfId="8594" xr:uid="{032FD121-6E80-4689-9FB8-D989E6C6B95C}"/>
    <cellStyle name="Note 56 2 21" xfId="9829" xr:uid="{D264C2A0-EC06-434B-9A07-F48DF7656FBC}"/>
    <cellStyle name="Note 56 2 22" xfId="10012" xr:uid="{537968D6-7859-4D48-9E70-1894CD8A6ECD}"/>
    <cellStyle name="Note 56 2 23" xfId="10134" xr:uid="{2217FFA2-9177-4685-AF84-C61EF7EEACA6}"/>
    <cellStyle name="Note 56 2 24" xfId="15155" xr:uid="{9FD72092-97C7-4029-A260-0DCF741AB40F}"/>
    <cellStyle name="Note 56 2 25" xfId="15356" xr:uid="{E55BEBD1-67BB-4D2E-BAD4-C4519281B21A}"/>
    <cellStyle name="Note 56 2 26" xfId="15714" xr:uid="{F9E2C4D6-A8A2-442E-A52F-0665D78C2961}"/>
    <cellStyle name="Note 56 2 27" xfId="15875" xr:uid="{05F06844-CC93-4350-B341-2E204B9B3057}"/>
    <cellStyle name="Note 56 2 3" xfId="4976" xr:uid="{46548C6D-4848-4795-9284-848989561CFD}"/>
    <cellStyle name="Note 56 2 3 2" xfId="11455" xr:uid="{C4968210-DEE5-4CB0-BDFC-CC180C9BC89F}"/>
    <cellStyle name="Note 56 2 4" xfId="5566" xr:uid="{C58A8066-EDDD-4FCC-9E1D-47565B228FEE}"/>
    <cellStyle name="Note 56 2 4 2" xfId="12037" xr:uid="{5E9BDDF7-E68F-4153-B1C0-1893A1582859}"/>
    <cellStyle name="Note 56 2 5" xfId="5394" xr:uid="{0E4278B8-08E2-48CB-81B2-61FBF4B498E2}"/>
    <cellStyle name="Note 56 2 5 2" xfId="11865" xr:uid="{C77C80F3-6E95-4CBA-AD21-0F59F0439A2B}"/>
    <cellStyle name="Note 56 2 6" xfId="5802" xr:uid="{6C20AA15-71B0-45BD-9290-14AE82BB2F36}"/>
    <cellStyle name="Note 56 2 6 2" xfId="12273" xr:uid="{29010C32-4911-4E4C-BD49-1DB884AD0B47}"/>
    <cellStyle name="Note 56 2 7" xfId="5986" xr:uid="{575A7FF2-8DB4-4DDA-9361-59CCB3ACE2DA}"/>
    <cellStyle name="Note 56 2 7 2" xfId="12457" xr:uid="{9DD8C8A9-61D3-466E-8584-50DAADCECA6A}"/>
    <cellStyle name="Note 56 2 8" xfId="6460" xr:uid="{A300F47E-0A01-468C-8AAD-26C79872C7E7}"/>
    <cellStyle name="Note 56 2 8 2" xfId="12931" xr:uid="{368F93D8-B7DC-4163-9741-163B72DFF259}"/>
    <cellStyle name="Note 56 2 9" xfId="6279" xr:uid="{D8B5CB1A-8B32-436B-A9A5-EE162B2BFB44}"/>
    <cellStyle name="Note 56 2 9 2" xfId="12750" xr:uid="{BEC43D2E-D8C0-4E18-92EC-39723BFE6F8B}"/>
    <cellStyle name="Note 56 20" xfId="9067" xr:uid="{F01CF83A-A573-46C5-9C04-CDBD1F50AE04}"/>
    <cellStyle name="Note 56 21" xfId="9536" xr:uid="{B21D8583-2A06-4AEF-B588-D2AAD2BF9E96}"/>
    <cellStyle name="Note 56 22" xfId="8595" xr:uid="{DAEB7019-C9C6-4994-8F5D-2442B24CF202}"/>
    <cellStyle name="Note 56 23" xfId="9828" xr:uid="{A07846FC-D8EC-49E1-BD75-E0A645F561EC}"/>
    <cellStyle name="Note 56 24" xfId="10011" xr:uid="{55E33A91-A263-4B91-B663-8FEB375CC57A}"/>
    <cellStyle name="Note 56 25" xfId="10133" xr:uid="{E056C66F-22C9-424F-A1F9-5AF1119D9469}"/>
    <cellStyle name="Note 56 26" xfId="15154" xr:uid="{FF2BD738-F48B-44AE-A4F3-4D1DF736BCBE}"/>
    <cellStyle name="Note 56 27" xfId="3597" xr:uid="{13696C6C-E71F-4FA5-9931-534108E99B51}"/>
    <cellStyle name="Note 56 28" xfId="15357" xr:uid="{D99E4322-BDB3-4EA2-BEC4-68C6F7FCF2AC}"/>
    <cellStyle name="Note 56 29" xfId="15713" xr:uid="{63F6FDAE-9DB8-48F4-A643-BB6DF4B8CCF6}"/>
    <cellStyle name="Note 56 3" xfId="2347" xr:uid="{00000000-0005-0000-0000-00002C090000}"/>
    <cellStyle name="Note 56 3 2" xfId="4978" xr:uid="{9F0E34FA-AF51-4EA3-B224-9815BAAC75A2}"/>
    <cellStyle name="Note 56 3 2 2" xfId="11457" xr:uid="{D94036DD-03DB-4B5F-8351-82D912C6C3FA}"/>
    <cellStyle name="Note 56 3 3" xfId="9539" xr:uid="{DE15DAF2-2CD2-479D-B766-B705FBE85ECE}"/>
    <cellStyle name="Note 56 3 4" xfId="10406" xr:uid="{42A0C6DB-6E8B-4B10-9F45-141534C0D5DB}"/>
    <cellStyle name="Note 56 3 5" xfId="3598" xr:uid="{ADFFBDB2-7D02-4BBF-BC95-068B3FBFCE9E}"/>
    <cellStyle name="Note 56 30" xfId="15874" xr:uid="{1587F883-150D-4406-B45E-9674F11BF0AC}"/>
    <cellStyle name="Note 56 4" xfId="4335" xr:uid="{48C85C4B-1B44-4A41-8765-6E8D4E83EDB6}"/>
    <cellStyle name="Note 56 4 2" xfId="10872" xr:uid="{15209CBE-9B87-455B-BA29-8F2EBFEEFD2F}"/>
    <cellStyle name="Note 56 5" xfId="4975" xr:uid="{0F760170-9444-41E0-8890-6622F7D26681}"/>
    <cellStyle name="Note 56 5 2" xfId="11454" xr:uid="{E5956CF7-5C53-42D5-845B-9A92087FC12F}"/>
    <cellStyle name="Note 56 6" xfId="5565" xr:uid="{0A607470-CB87-4F87-BF1B-9FF88BD60E1D}"/>
    <cellStyle name="Note 56 6 2" xfId="12036" xr:uid="{F96FE082-4A79-423A-929D-D64AD4CDEE6B}"/>
    <cellStyle name="Note 56 7" xfId="5168" xr:uid="{7EA2684D-A0BE-43CB-BDAA-2741D614F749}"/>
    <cellStyle name="Note 56 7 2" xfId="11639" xr:uid="{D1F78E40-7A38-494D-B010-46154634EB1A}"/>
    <cellStyle name="Note 56 8" xfId="5801" xr:uid="{5421E2D4-5723-4793-98A6-4F3947CB21A2}"/>
    <cellStyle name="Note 56 8 2" xfId="12272" xr:uid="{9E15788A-3F65-4BEF-80CA-C4FC671FC689}"/>
    <cellStyle name="Note 56 9" xfId="5987" xr:uid="{851A3732-3400-48CD-A4E5-3964F55288A4}"/>
    <cellStyle name="Note 56 9 2" xfId="12458" xr:uid="{3EE828D5-B52A-4F3D-85DB-04F4DB74C8FA}"/>
    <cellStyle name="Note 56_TRAFO" xfId="2348" xr:uid="{00000000-0005-0000-0000-00002D090000}"/>
    <cellStyle name="Note 57" xfId="2349" xr:uid="{00000000-0005-0000-0000-00002E090000}"/>
    <cellStyle name="Note 57 10" xfId="6510" xr:uid="{EE54AACB-F354-41B8-AE06-345A74F74B97}"/>
    <cellStyle name="Note 57 10 2" xfId="12981" xr:uid="{AD5076FB-C7C2-4291-BFFC-395DF4A1E9DC}"/>
    <cellStyle name="Note 57 11" xfId="6280" xr:uid="{688608DF-F1CC-453C-A565-151342C4D71C}"/>
    <cellStyle name="Note 57 11 2" xfId="12751" xr:uid="{39EDBA2E-5413-4980-9220-04069D4369A1}"/>
    <cellStyle name="Note 57 12" xfId="6991" xr:uid="{0AED3AF1-6E90-4093-982A-8866B6B4A875}"/>
    <cellStyle name="Note 57 12 2" xfId="13462" xr:uid="{07B5945A-1AC8-42AB-BEF8-25F2A0893389}"/>
    <cellStyle name="Note 57 13" xfId="6823" xr:uid="{4D3BC0DB-7751-42A5-BE12-180F71F0ECE9}"/>
    <cellStyle name="Note 57 13 2" xfId="13294" xr:uid="{C94F06F3-E661-4E56-8B50-BE50D95DCF2A}"/>
    <cellStyle name="Note 57 14" xfId="7225" xr:uid="{157A8C72-2923-4D5E-AEEA-A03A8D036598}"/>
    <cellStyle name="Note 57 14 2" xfId="13696" xr:uid="{9EEFDFF4-224F-4F96-A9E0-C4D2D743C9B4}"/>
    <cellStyle name="Note 57 15" xfId="7410" xr:uid="{5E6D7E0B-4AA7-4625-81F0-805C1F47D20C}"/>
    <cellStyle name="Note 57 15 2" xfId="13881" xr:uid="{096C3318-9B24-4333-A2ED-FBF8BD36F3BE}"/>
    <cellStyle name="Note 57 16" xfId="7915" xr:uid="{88921437-615A-4193-878E-A8533904ADA1}"/>
    <cellStyle name="Note 57 16 2" xfId="14386" xr:uid="{47FB7F06-40E8-4BF7-9A7C-0006395BA727}"/>
    <cellStyle name="Note 57 17" xfId="8094" xr:uid="{41C6187C-0290-4758-AAB7-1D643FF761F3}"/>
    <cellStyle name="Note 57 17 2" xfId="14565" xr:uid="{5A68C6A4-62DB-4F74-99A8-AC7F842A7699}"/>
    <cellStyle name="Note 57 18" xfId="8271" xr:uid="{5FAB9CAC-BED1-481E-8F87-7D8672AEBDAA}"/>
    <cellStyle name="Note 57 18 2" xfId="14742" xr:uid="{D337DAF8-8AC5-48E7-94B6-592E0C6344B3}"/>
    <cellStyle name="Note 57 19" xfId="8433" xr:uid="{ED44C6A1-421F-440E-A226-9D6337A3E668}"/>
    <cellStyle name="Note 57 19 2" xfId="14904" xr:uid="{869CFF9D-F906-49B9-9D50-AB4AAFD3F9F9}"/>
    <cellStyle name="Note 57 2" xfId="2350" xr:uid="{00000000-0005-0000-0000-00002F090000}"/>
    <cellStyle name="Note 57 2 10" xfId="6992" xr:uid="{F4622045-942A-48DA-81A2-DAB60D333F45}"/>
    <cellStyle name="Note 57 2 10 2" xfId="13463" xr:uid="{2BA6733D-4A4C-48B6-A4A3-1F48E717B272}"/>
    <cellStyle name="Note 57 2 11" xfId="6824" xr:uid="{BDA520FB-EAE1-4190-A098-74A07754D63D}"/>
    <cellStyle name="Note 57 2 11 2" xfId="13295" xr:uid="{7B2CC867-1B72-4C65-828F-A6C5F80AEDF9}"/>
    <cellStyle name="Note 57 2 12" xfId="7226" xr:uid="{CC9267A4-7DD2-4585-B0B0-0E907092F1F2}"/>
    <cellStyle name="Note 57 2 12 2" xfId="13697" xr:uid="{33E53592-E97E-4F53-861E-23C0E8CCEAB1}"/>
    <cellStyle name="Note 57 2 13" xfId="7409" xr:uid="{6D5FC3D9-4159-44DC-BAF2-81B98213AB4D}"/>
    <cellStyle name="Note 57 2 13 2" xfId="13880" xr:uid="{82AC9CA4-AC39-4802-BC6F-A1C021D9D8A4}"/>
    <cellStyle name="Note 57 2 14" xfId="7916" xr:uid="{D4C45EBE-A0BC-4CF0-BAA0-B08419B35183}"/>
    <cellStyle name="Note 57 2 14 2" xfId="14387" xr:uid="{88AA3905-FC7F-4168-8858-D63AAEA17734}"/>
    <cellStyle name="Note 57 2 15" xfId="8095" xr:uid="{6443D866-CF17-472A-8011-B90FA6B85ACB}"/>
    <cellStyle name="Note 57 2 15 2" xfId="14566" xr:uid="{01BFBAD4-F08A-4714-B2D9-FE1332E13BA9}"/>
    <cellStyle name="Note 57 2 16" xfId="8272" xr:uid="{92AFC60D-CDCC-49B0-988D-3B9B7F5867F8}"/>
    <cellStyle name="Note 57 2 16 2" xfId="14743" xr:uid="{E81404D4-E600-41C2-8F67-62EF62F79167}"/>
    <cellStyle name="Note 57 2 17" xfId="8434" xr:uid="{BEDCB231-9DB0-44FB-80E3-B5CBF2A574FC}"/>
    <cellStyle name="Note 57 2 17 2" xfId="14905" xr:uid="{DB1A9DC1-35B9-49B9-8501-5CF93B210288}"/>
    <cellStyle name="Note 57 2 18" xfId="9070" xr:uid="{7C668CF3-2125-45F1-ACB2-8B0400EA2E51}"/>
    <cellStyle name="Note 57 2 19" xfId="9541" xr:uid="{81AC945E-5494-457D-BF2B-AB4A6D30A4C5}"/>
    <cellStyle name="Note 57 2 2" xfId="2351" xr:uid="{00000000-0005-0000-0000-000030090000}"/>
    <cellStyle name="Note 57 2 2 2" xfId="4981" xr:uid="{C649C37E-4F28-431D-A856-C563015B4C85}"/>
    <cellStyle name="Note 57 2 2 2 2" xfId="11460" xr:uid="{B0DCBAB4-22A0-458A-A300-A0E5D7B60941}"/>
    <cellStyle name="Note 57 2 2 3" xfId="9542" xr:uid="{068C0DCC-F84A-48A0-BBBF-5EF6FA530C7D}"/>
    <cellStyle name="Note 57 2 2 4" xfId="10407" xr:uid="{9A95F3C5-1A43-4F02-A9A8-B42A74760899}"/>
    <cellStyle name="Note 57 2 20" xfId="9242" xr:uid="{30407776-FB05-4A4D-A9D1-B325F6E5CDAC}"/>
    <cellStyle name="Note 57 2 21" xfId="9831" xr:uid="{68AA0C6E-24ED-4EED-A40F-6466FA88A148}"/>
    <cellStyle name="Note 57 2 22" xfId="10014" xr:uid="{F06B0EAA-2776-4B45-9E8B-CA14C321C741}"/>
    <cellStyle name="Note 57 2 23" xfId="10136" xr:uid="{98D7EE04-23ED-46BA-A904-8BF366A8989A}"/>
    <cellStyle name="Note 57 2 24" xfId="15157" xr:uid="{26B01223-9F1A-41C8-8825-F39892BBE71A}"/>
    <cellStyle name="Note 57 2 25" xfId="15354" xr:uid="{85DA0AAE-37FA-4C9C-A5D8-3F3F69B2EFBE}"/>
    <cellStyle name="Note 57 2 26" xfId="15716" xr:uid="{A2993BE7-F5FB-4536-97FC-AC144FCA3FC0}"/>
    <cellStyle name="Note 57 2 27" xfId="15877" xr:uid="{8E528FBC-35D1-4906-9EEB-4E91B1656F33}"/>
    <cellStyle name="Note 57 2 3" xfId="4980" xr:uid="{EC695BFF-7469-42C8-9833-9B4967A8C208}"/>
    <cellStyle name="Note 57 2 3 2" xfId="11459" xr:uid="{481CCE12-C4BF-47BA-8188-4AD3B64922A7}"/>
    <cellStyle name="Note 57 2 4" xfId="5568" xr:uid="{ED30A06E-4638-437C-8C54-6DD58E3B57CB}"/>
    <cellStyle name="Note 57 2 4 2" xfId="12039" xr:uid="{11D80B3E-241F-44B6-A9B4-2780341D30B7}"/>
    <cellStyle name="Note 57 2 5" xfId="5396" xr:uid="{E6355B6C-C258-4D72-8F31-265E37DE6A79}"/>
    <cellStyle name="Note 57 2 5 2" xfId="11867" xr:uid="{A141C630-0F1E-421E-9385-11E59FE530E0}"/>
    <cellStyle name="Note 57 2 6" xfId="5804" xr:uid="{C4E04420-B018-43F6-92F7-E3C2D230A675}"/>
    <cellStyle name="Note 57 2 6 2" xfId="12275" xr:uid="{4C005567-2DAC-4B52-ADE4-85B511E0BE4A}"/>
    <cellStyle name="Note 57 2 7" xfId="5984" xr:uid="{D2B72AE6-7F33-4F6D-B24E-586640E96449}"/>
    <cellStyle name="Note 57 2 7 2" xfId="12455" xr:uid="{2AD47E3F-AC2B-4768-AF95-AE260AF8083E}"/>
    <cellStyle name="Note 57 2 8" xfId="6511" xr:uid="{B225C31E-235E-437E-BD48-907C325E99C3}"/>
    <cellStyle name="Note 57 2 8 2" xfId="12982" xr:uid="{E53DE697-D91B-4F4C-A1F1-4BCD5A1085E4}"/>
    <cellStyle name="Note 57 2 9" xfId="6281" xr:uid="{BB90BFBD-F351-4318-9A34-A3EBFFC7657C}"/>
    <cellStyle name="Note 57 2 9 2" xfId="12752" xr:uid="{C6F80A03-F2D1-4AD1-9981-A38FC33CD467}"/>
    <cellStyle name="Note 57 20" xfId="9069" xr:uid="{998A5A27-B5FC-4624-95F3-0C36ABC27512}"/>
    <cellStyle name="Note 57 21" xfId="9540" xr:uid="{4F28DE91-9347-4C8E-A4D7-046B3574A253}"/>
    <cellStyle name="Note 57 22" xfId="8593" xr:uid="{C171826F-C593-4D7D-9842-295C13A9CA87}"/>
    <cellStyle name="Note 57 23" xfId="9830" xr:uid="{BE0FCABF-BBDF-44D5-8A9D-677EA02F49D7}"/>
    <cellStyle name="Note 57 24" xfId="10013" xr:uid="{E484E78B-5347-4B7C-9F99-D755AB313F4E}"/>
    <cellStyle name="Note 57 25" xfId="10135" xr:uid="{02757568-9B9C-490E-9FBD-429A50641668}"/>
    <cellStyle name="Note 57 26" xfId="15156" xr:uid="{022F2ACA-F448-4ECB-8754-1BD763FBED15}"/>
    <cellStyle name="Note 57 27" xfId="3599" xr:uid="{514EFC97-FF81-4A69-8149-EE0FA4A85DA6}"/>
    <cellStyle name="Note 57 28" xfId="15355" xr:uid="{3F693E85-F628-44E6-868D-3E0DA63F7D5A}"/>
    <cellStyle name="Note 57 29" xfId="15715" xr:uid="{2F238699-C940-4F17-A9E5-DED223238D10}"/>
    <cellStyle name="Note 57 3" xfId="2352" xr:uid="{00000000-0005-0000-0000-000031090000}"/>
    <cellStyle name="Note 57 3 2" xfId="4982" xr:uid="{9C035A1B-AACD-4FB1-9ADE-6D2FCB69FE5C}"/>
    <cellStyle name="Note 57 3 2 2" xfId="11461" xr:uid="{6D7096E4-00A7-4F3D-88CF-BC35ABAD20AB}"/>
    <cellStyle name="Note 57 3 3" xfId="9543" xr:uid="{A2CBBDCD-BD91-486F-B0E8-674D2BFD4161}"/>
    <cellStyle name="Note 57 3 4" xfId="10408" xr:uid="{69B70878-0F20-4832-9552-007C3CEFC714}"/>
    <cellStyle name="Note 57 3 5" xfId="3600" xr:uid="{C8F6A395-4C5E-4ACF-BCAB-8F4D478662A9}"/>
    <cellStyle name="Note 57 30" xfId="15876" xr:uid="{6A98A212-6CBF-4DE2-92BF-44065B95E757}"/>
    <cellStyle name="Note 57 4" xfId="4336" xr:uid="{40618EEE-2EDD-4493-906C-DB7D703A76C2}"/>
    <cellStyle name="Note 57 4 2" xfId="10873" xr:uid="{FA08B274-9A4D-4DFF-A7A2-92078F386052}"/>
    <cellStyle name="Note 57 5" xfId="4979" xr:uid="{8063A6E0-4C7B-4B4B-B4DA-615B9A7F005B}"/>
    <cellStyle name="Note 57 5 2" xfId="11458" xr:uid="{13172B76-F051-4138-9614-78F31BE5F966}"/>
    <cellStyle name="Note 57 6" xfId="5567" xr:uid="{B887CAC6-C3C8-4D17-B7F6-CF1BD6876820}"/>
    <cellStyle name="Note 57 6 2" xfId="12038" xr:uid="{267A4EA1-BF57-4975-AE13-74FD8444FBB0}"/>
    <cellStyle name="Note 57 7" xfId="5395" xr:uid="{03193F39-5160-4BA9-92AC-04DA0C3EA619}"/>
    <cellStyle name="Note 57 7 2" xfId="11866" xr:uid="{1AD45A82-6DD8-49A4-BC46-401F356DB45C}"/>
    <cellStyle name="Note 57 8" xfId="5803" xr:uid="{0D6988B0-D4E0-4584-8889-408040730230}"/>
    <cellStyle name="Note 57 8 2" xfId="12274" xr:uid="{F2066645-F38F-44CA-A099-00DECD91841F}"/>
    <cellStyle name="Note 57 9" xfId="5985" xr:uid="{268CE7E8-BD5A-420B-A2AF-D4102C33F7E2}"/>
    <cellStyle name="Note 57 9 2" xfId="12456" xr:uid="{48DABEEB-D033-429C-9196-ECDBE1DD9F7F}"/>
    <cellStyle name="Note 57_TRAFO" xfId="2353" xr:uid="{00000000-0005-0000-0000-000032090000}"/>
    <cellStyle name="Note 58" xfId="2354" xr:uid="{00000000-0005-0000-0000-000033090000}"/>
    <cellStyle name="Note 58 10" xfId="6512" xr:uid="{98083AF6-64B6-4849-A53E-00799447EBD5}"/>
    <cellStyle name="Note 58 10 2" xfId="12983" xr:uid="{3C416B68-B9FE-4FFD-9832-6FDA5B5C4B79}"/>
    <cellStyle name="Note 58 11" xfId="6282" xr:uid="{CC88C18E-73C3-4DB6-94BA-93017FE9F47B}"/>
    <cellStyle name="Note 58 11 2" xfId="12753" xr:uid="{4DC7DAC5-41E7-4643-BB18-12D78CD7E117}"/>
    <cellStyle name="Note 58 12" xfId="6993" xr:uid="{C1C249BF-B418-4015-897D-D776F7AD54F8}"/>
    <cellStyle name="Note 58 12 2" xfId="13464" xr:uid="{994FC89C-3BA8-46C4-9294-F05B86C30046}"/>
    <cellStyle name="Note 58 13" xfId="6825" xr:uid="{075BDC10-090F-4166-9873-29D70D880F7D}"/>
    <cellStyle name="Note 58 13 2" xfId="13296" xr:uid="{3218787E-B94A-44B7-9129-BE264965706A}"/>
    <cellStyle name="Note 58 14" xfId="7227" xr:uid="{8CC88E12-9F2D-41E3-B083-0D1FD13485D3}"/>
    <cellStyle name="Note 58 14 2" xfId="13698" xr:uid="{E99FAD14-5FA2-4FB2-8AA8-13360B091CCA}"/>
    <cellStyle name="Note 58 15" xfId="7408" xr:uid="{FAFB84C7-182D-4334-9626-FD6F6A05DF33}"/>
    <cellStyle name="Note 58 15 2" xfId="13879" xr:uid="{471F121D-DEC9-4A70-958D-E875FAAAA91D}"/>
    <cellStyle name="Note 58 16" xfId="7917" xr:uid="{E79843EC-71DB-4B54-BB84-1D112A7B536B}"/>
    <cellStyle name="Note 58 16 2" xfId="14388" xr:uid="{B890E218-DC6A-4FAB-BB2A-6C7AAFC33B53}"/>
    <cellStyle name="Note 58 17" xfId="8096" xr:uid="{34631EBF-8615-445F-A25C-596BDC8CE86B}"/>
    <cellStyle name="Note 58 17 2" xfId="14567" xr:uid="{F944B73A-3EC4-4EB4-BA3F-DC3C153DB0A1}"/>
    <cellStyle name="Note 58 18" xfId="8273" xr:uid="{05AC743B-C4FD-404C-8738-93EECEB74A9C}"/>
    <cellStyle name="Note 58 18 2" xfId="14744" xr:uid="{00E87A82-42AB-4C5D-BDEA-AE082989AF62}"/>
    <cellStyle name="Note 58 19" xfId="8435" xr:uid="{D583C0BD-4AAD-462C-8812-3E4700A786EF}"/>
    <cellStyle name="Note 58 19 2" xfId="14906" xr:uid="{2AA2DF30-DCFA-44F8-AD4D-D1096DC3D199}"/>
    <cellStyle name="Note 58 2" xfId="2355" xr:uid="{00000000-0005-0000-0000-000034090000}"/>
    <cellStyle name="Note 58 2 10" xfId="6994" xr:uid="{6CF9819D-665D-45B9-99CB-99BF893C094C}"/>
    <cellStyle name="Note 58 2 10 2" xfId="13465" xr:uid="{A5B26133-B544-43E1-9D08-C6876340A0A8}"/>
    <cellStyle name="Note 58 2 11" xfId="6642" xr:uid="{44608FBF-6F8E-4519-AA9E-4A056E23F639}"/>
    <cellStyle name="Note 58 2 11 2" xfId="13113" xr:uid="{B1AC13DF-47E6-494A-B92A-88828E9D946E}"/>
    <cellStyle name="Note 58 2 12" xfId="7228" xr:uid="{942B7807-0BEB-45A0-A6EC-54CF6189EF51}"/>
    <cellStyle name="Note 58 2 12 2" xfId="13699" xr:uid="{6A7A9A61-E837-46FF-9305-57FAD3C8862B}"/>
    <cellStyle name="Note 58 2 13" xfId="7318" xr:uid="{A9032DF1-33FC-4900-9067-AA45A1F81987}"/>
    <cellStyle name="Note 58 2 13 2" xfId="13789" xr:uid="{2D28394B-2CEB-4742-9864-DAB37BB1C7B1}"/>
    <cellStyle name="Note 58 2 14" xfId="7918" xr:uid="{DAF8F8A5-339F-44C6-8F56-1FBA14B386A2}"/>
    <cellStyle name="Note 58 2 14 2" xfId="14389" xr:uid="{8577C6A8-BDA8-4432-966D-469849FA7A17}"/>
    <cellStyle name="Note 58 2 15" xfId="8097" xr:uid="{67E74344-BEE0-4609-A6B7-D3EE1EC5A8F8}"/>
    <cellStyle name="Note 58 2 15 2" xfId="14568" xr:uid="{B6CE09DC-4AC8-4FF8-AD7C-7AD5A18AB631}"/>
    <cellStyle name="Note 58 2 16" xfId="8274" xr:uid="{E25B2DEA-1A8D-44BB-B07B-FB94791CA236}"/>
    <cellStyle name="Note 58 2 16 2" xfId="14745" xr:uid="{DA53CEED-42A1-4A87-96A9-1759CDDBA2E5}"/>
    <cellStyle name="Note 58 2 17" xfId="8436" xr:uid="{81517A7C-D09A-4179-8F00-212DF97DD5D7}"/>
    <cellStyle name="Note 58 2 17 2" xfId="14907" xr:uid="{B2FEF452-F443-494E-A899-0A2261098D88}"/>
    <cellStyle name="Note 58 2 18" xfId="9072" xr:uid="{1A2EA5C5-FE71-499C-B4C0-1D025030E782}"/>
    <cellStyle name="Note 58 2 19" xfId="9545" xr:uid="{CA67697B-4E06-497B-90D2-6D5546D164FE}"/>
    <cellStyle name="Note 58 2 2" xfId="2356" xr:uid="{00000000-0005-0000-0000-000035090000}"/>
    <cellStyle name="Note 58 2 2 2" xfId="4985" xr:uid="{BF1AF319-56F0-4596-8BF8-2CA5175CA9F1}"/>
    <cellStyle name="Note 58 2 2 2 2" xfId="11464" xr:uid="{497B4690-A3AD-49A5-B78A-C29BA1E7F6D6}"/>
    <cellStyle name="Note 58 2 2 3" xfId="9546" xr:uid="{5125F699-642E-40BB-B74F-8F8C97608016}"/>
    <cellStyle name="Note 58 2 2 4" xfId="10409" xr:uid="{CF68B8C1-F34E-4329-BDE5-4AAC22039F8B}"/>
    <cellStyle name="Note 58 2 20" xfId="8591" xr:uid="{1A04379D-E907-46C9-91C4-0B01E1A8CD05}"/>
    <cellStyle name="Note 58 2 21" xfId="9833" xr:uid="{E0E90853-9936-4480-B10E-AAA290224E3C}"/>
    <cellStyle name="Note 58 2 22" xfId="10016" xr:uid="{7C2CF5A6-3E0F-4928-AA3F-C7373DFAB830}"/>
    <cellStyle name="Note 58 2 23" xfId="10138" xr:uid="{290C145C-E952-4540-BD66-90B18E60439F}"/>
    <cellStyle name="Note 58 2 24" xfId="15159" xr:uid="{EEE44E85-BE8A-4E18-861A-88A7C698E634}"/>
    <cellStyle name="Note 58 2 25" xfId="15352" xr:uid="{0C7AF1DC-5C8F-4BF7-A44B-D48165C7E411}"/>
    <cellStyle name="Note 58 2 26" xfId="15718" xr:uid="{970472A0-D7F5-403F-9762-A69A9B4A97AF}"/>
    <cellStyle name="Note 58 2 27" xfId="15879" xr:uid="{686074A3-14D1-42AF-85EA-B563BF0724DB}"/>
    <cellStyle name="Note 58 2 3" xfId="4984" xr:uid="{689784CF-DEF0-4627-8F23-53D79C50FBE5}"/>
    <cellStyle name="Note 58 2 3 2" xfId="11463" xr:uid="{935A415A-3780-4EAF-AFEE-DD4DEC68EA73}"/>
    <cellStyle name="Note 58 2 4" xfId="5570" xr:uid="{6D05B0C8-8DF1-4F2A-B41B-61537D6668E7}"/>
    <cellStyle name="Note 58 2 4 2" xfId="12041" xr:uid="{E5C3E9B1-58C1-4343-864F-A60BA31B59F3}"/>
    <cellStyle name="Note 58 2 5" xfId="5397" xr:uid="{E2957E12-A638-4660-BA20-8E65E662A0E8}"/>
    <cellStyle name="Note 58 2 5 2" xfId="11868" xr:uid="{CDF39DF7-7BC9-46D3-8469-1F88159312A5}"/>
    <cellStyle name="Note 58 2 6" xfId="5806" xr:uid="{63B1100A-4D82-4876-BF80-D2B96A674F92}"/>
    <cellStyle name="Note 58 2 6 2" xfId="12277" xr:uid="{BC289E4B-7C81-4645-9BE0-D7B79369001F}"/>
    <cellStyle name="Note 58 2 7" xfId="5982" xr:uid="{04AD882A-36F9-4B58-A4FD-313169F8C295}"/>
    <cellStyle name="Note 58 2 7 2" xfId="12453" xr:uid="{27E61DC8-A614-4DD9-AD96-1E82FEF13148}"/>
    <cellStyle name="Note 58 2 8" xfId="6513" xr:uid="{98B4E254-E87E-4DA6-AC60-26EE280592D4}"/>
    <cellStyle name="Note 58 2 8 2" xfId="12984" xr:uid="{4BC8D045-33BF-4964-9546-97B00D94F7A0}"/>
    <cellStyle name="Note 58 2 9" xfId="6283" xr:uid="{8B433025-E339-4298-8DDC-E0F385278AD8}"/>
    <cellStyle name="Note 58 2 9 2" xfId="12754" xr:uid="{132342C3-B8BD-4621-BDD3-C595A786B3F4}"/>
    <cellStyle name="Note 58 20" xfId="9071" xr:uid="{F13C78E0-F269-45A9-8281-541EF82049A1}"/>
    <cellStyle name="Note 58 21" xfId="9544" xr:uid="{9C2D01AF-1B06-4432-881B-4CCB9479D699}"/>
    <cellStyle name="Note 58 22" xfId="8592" xr:uid="{103D57A1-9967-42E4-AE83-2563EE59BE36}"/>
    <cellStyle name="Note 58 23" xfId="9832" xr:uid="{CA1089B7-EDFB-4ECA-98E2-E65266AE9E01}"/>
    <cellStyle name="Note 58 24" xfId="10015" xr:uid="{B1265BBD-3CAE-4E56-9BE9-CC23BC6E43AF}"/>
    <cellStyle name="Note 58 25" xfId="10137" xr:uid="{2FE5922F-DD4E-4925-A6FE-6A6AB2CAC369}"/>
    <cellStyle name="Note 58 26" xfId="15158" xr:uid="{1ED348B1-5A4F-4E36-96CD-4B18E8E86C13}"/>
    <cellStyle name="Note 58 27" xfId="3601" xr:uid="{A08F5C91-C83D-4114-8327-CDB8A55B3EA4}"/>
    <cellStyle name="Note 58 28" xfId="15353" xr:uid="{8A2AF9CB-74BB-4E89-999C-8A2ABCCF629C}"/>
    <cellStyle name="Note 58 29" xfId="15717" xr:uid="{FB008687-9C84-4C08-B6BE-8CA475B647BB}"/>
    <cellStyle name="Note 58 3" xfId="2357" xr:uid="{00000000-0005-0000-0000-000036090000}"/>
    <cellStyle name="Note 58 3 2" xfId="4986" xr:uid="{69F7DB8A-D4B2-4B9A-93E7-16FA5CDCC03F}"/>
    <cellStyle name="Note 58 3 2 2" xfId="11465" xr:uid="{ECEB424D-AD40-495A-9CB3-88A705A688BF}"/>
    <cellStyle name="Note 58 3 3" xfId="9547" xr:uid="{E219029E-4E06-4A70-8466-2AF9B94FCD0A}"/>
    <cellStyle name="Note 58 3 4" xfId="10410" xr:uid="{8BBE46D9-641D-48A0-A05A-69AD2D2E8707}"/>
    <cellStyle name="Note 58 3 5" xfId="3602" xr:uid="{F6151966-9452-48BD-9F46-7D251B818360}"/>
    <cellStyle name="Note 58 30" xfId="15878" xr:uid="{67796ECD-BCC3-4362-8C56-3D148E054FF7}"/>
    <cellStyle name="Note 58 4" xfId="4337" xr:uid="{A56D533B-F625-4A90-963F-0CF934CE26B1}"/>
    <cellStyle name="Note 58 4 2" xfId="10874" xr:uid="{D8574DCD-A848-436B-AD6B-EA9425E93182}"/>
    <cellStyle name="Note 58 5" xfId="4983" xr:uid="{F1A384A1-1CE7-4423-ADB8-003F557114AF}"/>
    <cellStyle name="Note 58 5 2" xfId="11462" xr:uid="{C9F4A10C-6C8A-46EE-A59C-D18B72B84F8F}"/>
    <cellStyle name="Note 58 6" xfId="5569" xr:uid="{F089F16F-5A84-402A-8F21-772649EECB59}"/>
    <cellStyle name="Note 58 6 2" xfId="12040" xr:uid="{2F90ED9D-2E42-4E7D-92CA-F3521EAD8B9F}"/>
    <cellStyle name="Note 58 7" xfId="5177" xr:uid="{DA180F28-97CF-44BB-ABBB-DDC0EAC7B1A0}"/>
    <cellStyle name="Note 58 7 2" xfId="11648" xr:uid="{1C03000B-52A9-4E81-BA66-880EFD4AA269}"/>
    <cellStyle name="Note 58 8" xfId="5805" xr:uid="{E18DED85-45D5-4287-BA74-028C9108324D}"/>
    <cellStyle name="Note 58 8 2" xfId="12276" xr:uid="{0F18F998-3071-4922-B6D4-BF9445C06E22}"/>
    <cellStyle name="Note 58 9" xfId="5983" xr:uid="{D6FE5365-4BE1-4895-BBAA-CE9DE72164B7}"/>
    <cellStyle name="Note 58 9 2" xfId="12454" xr:uid="{1E445577-533A-4C9F-B1CA-9EC0A0424E9F}"/>
    <cellStyle name="Note 58_TRAFO" xfId="2358" xr:uid="{00000000-0005-0000-0000-000037090000}"/>
    <cellStyle name="Note 59" xfId="2359" xr:uid="{00000000-0005-0000-0000-000038090000}"/>
    <cellStyle name="Note 59 10" xfId="6514" xr:uid="{D5D19460-FEAF-41EB-B009-E2DABAEEB7A6}"/>
    <cellStyle name="Note 59 10 2" xfId="12985" xr:uid="{47B57BF2-1551-49C6-82B5-811256B7CA67}"/>
    <cellStyle name="Note 59 11" xfId="5910" xr:uid="{4F7AB411-E2C0-4CB2-BACB-B8F768F7E386}"/>
    <cellStyle name="Note 59 11 2" xfId="12381" xr:uid="{F8A96C34-E77C-4F2F-9706-F233C8011939}"/>
    <cellStyle name="Note 59 12" xfId="6995" xr:uid="{76F8384A-3226-46E5-B076-A892FCE54850}"/>
    <cellStyle name="Note 59 12 2" xfId="13466" xr:uid="{F98BBDBE-70DD-40C3-8580-3C23A7F9FA52}"/>
    <cellStyle name="Note 59 13" xfId="6826" xr:uid="{13F2A5C8-8D60-4251-9764-59CEA5F3486F}"/>
    <cellStyle name="Note 59 13 2" xfId="13297" xr:uid="{18F47746-6F6F-4338-867B-5ABC3EA17F33}"/>
    <cellStyle name="Note 59 14" xfId="7229" xr:uid="{815D48C4-F885-4ED8-83E8-E423B1CE9BF7}"/>
    <cellStyle name="Note 59 14 2" xfId="13700" xr:uid="{21606AA2-B6E8-4490-B6C0-39E13DD6D4C4}"/>
    <cellStyle name="Note 59 15" xfId="7407" xr:uid="{3F8E25E1-500B-4B13-82EB-32DC915145B3}"/>
    <cellStyle name="Note 59 15 2" xfId="13878" xr:uid="{D1E5B9A1-1139-4D03-BC2F-078D2C67B241}"/>
    <cellStyle name="Note 59 16" xfId="7919" xr:uid="{EA6D94E6-FC76-4623-AE29-E4D0AFCDBE11}"/>
    <cellStyle name="Note 59 16 2" xfId="14390" xr:uid="{CA551A5C-EF56-46E0-B58F-A01781EDF4E1}"/>
    <cellStyle name="Note 59 17" xfId="8098" xr:uid="{B1C1D972-AE79-4E3A-8CB8-EBCE94582C67}"/>
    <cellStyle name="Note 59 17 2" xfId="14569" xr:uid="{03714641-70EB-46BA-A3F4-A227438435A4}"/>
    <cellStyle name="Note 59 18" xfId="8275" xr:uid="{98266C72-A5B0-46A6-8520-5B9E03207E67}"/>
    <cellStyle name="Note 59 18 2" xfId="14746" xr:uid="{7456C250-D80F-4EE1-B4A7-FCA234DC4D0C}"/>
    <cellStyle name="Note 59 19" xfId="8437" xr:uid="{CBB48340-642C-4C8F-8015-A32C5861CB12}"/>
    <cellStyle name="Note 59 19 2" xfId="14908" xr:uid="{4B2A40C7-3CFC-4EC2-A905-BEF873D0DA68}"/>
    <cellStyle name="Note 59 2" xfId="2360" xr:uid="{00000000-0005-0000-0000-000039090000}"/>
    <cellStyle name="Note 59 2 10" xfId="6996" xr:uid="{C05AD2D0-BE71-49AF-9437-4E91BA4AC305}"/>
    <cellStyle name="Note 59 2 10 2" xfId="13467" xr:uid="{58B6F729-68D4-4B3F-84CD-A603CF3DC363}"/>
    <cellStyle name="Note 59 2 11" xfId="6827" xr:uid="{087AD1D1-33CC-434D-BCC6-D21BD0BD8038}"/>
    <cellStyle name="Note 59 2 11 2" xfId="13298" xr:uid="{E28E60A8-FE76-44AB-B307-0C00B51C7376}"/>
    <cellStyle name="Note 59 2 12" xfId="7230" xr:uid="{D9995DCF-1FEE-4040-AC53-5894B4F7BF8B}"/>
    <cellStyle name="Note 59 2 12 2" xfId="13701" xr:uid="{AC0CFDA4-E29C-49DB-96C0-884A7CEB3DF1}"/>
    <cellStyle name="Note 59 2 13" xfId="7406" xr:uid="{218918A1-862E-4030-A038-AF31D59D2034}"/>
    <cellStyle name="Note 59 2 13 2" xfId="13877" xr:uid="{1BDF061D-BFA8-4BAD-A438-003E37A5089F}"/>
    <cellStyle name="Note 59 2 14" xfId="7920" xr:uid="{6BE25F51-5C8B-42A8-AF5B-94EEECF9C5CA}"/>
    <cellStyle name="Note 59 2 14 2" xfId="14391" xr:uid="{37B8528E-9445-49AA-8462-5A8A35495B25}"/>
    <cellStyle name="Note 59 2 15" xfId="8099" xr:uid="{D94DF9FC-793B-4E24-AAB7-16DA502580F2}"/>
    <cellStyle name="Note 59 2 15 2" xfId="14570" xr:uid="{650C0C44-9BD8-4B69-9595-FEED98462BC5}"/>
    <cellStyle name="Note 59 2 16" xfId="8276" xr:uid="{0A272019-22AD-4DCA-9081-037C8247A0D0}"/>
    <cellStyle name="Note 59 2 16 2" xfId="14747" xr:uid="{735B847E-E19D-44F0-8F88-43C57CD3735B}"/>
    <cellStyle name="Note 59 2 17" xfId="8438" xr:uid="{53D5E877-5849-4615-B265-F4B1A0AA74B8}"/>
    <cellStyle name="Note 59 2 17 2" xfId="14909" xr:uid="{D9DC9D6D-F043-448D-B2DE-373C635E289B}"/>
    <cellStyle name="Note 59 2 18" xfId="9074" xr:uid="{832E14F6-C6A8-40F4-8305-A13C9D16C6BD}"/>
    <cellStyle name="Note 59 2 19" xfId="9549" xr:uid="{A09D2739-5A8A-4620-A358-1EBF1AB16DB2}"/>
    <cellStyle name="Note 59 2 2" xfId="2361" xr:uid="{00000000-0005-0000-0000-00003A090000}"/>
    <cellStyle name="Note 59 2 2 2" xfId="4989" xr:uid="{ED8939F4-CA46-4F79-93D4-8C8F8A789DD0}"/>
    <cellStyle name="Note 59 2 2 2 2" xfId="11468" xr:uid="{B0FB697B-ED7A-457D-A398-1D16C4175A43}"/>
    <cellStyle name="Note 59 2 2 3" xfId="9550" xr:uid="{DF2D5699-F5AF-4D87-BB9F-FF530664186B}"/>
    <cellStyle name="Note 59 2 2 4" xfId="10411" xr:uid="{34A6E29B-F35F-40EB-9F82-8522D4C2085E}"/>
    <cellStyle name="Note 59 2 20" xfId="8589" xr:uid="{D313D9D5-1938-4D8D-A34C-5F8CF537D9E2}"/>
    <cellStyle name="Note 59 2 21" xfId="9835" xr:uid="{A41797CE-BFB2-4D75-ADE5-C5B3B4F6CED5}"/>
    <cellStyle name="Note 59 2 22" xfId="10018" xr:uid="{34684588-56F3-4D70-8417-991924727499}"/>
    <cellStyle name="Note 59 2 23" xfId="10140" xr:uid="{E79F4377-242F-49F2-8533-6FEAC3731A6F}"/>
    <cellStyle name="Note 59 2 24" xfId="15161" xr:uid="{31E66535-68DA-425E-A608-3BFA705DF431}"/>
    <cellStyle name="Note 59 2 25" xfId="15351" xr:uid="{D9B265E2-E9B9-45E7-9DE5-34F281254F17}"/>
    <cellStyle name="Note 59 2 26" xfId="15720" xr:uid="{199B1087-5EDF-4A2E-B963-C85F78939764}"/>
    <cellStyle name="Note 59 2 27" xfId="15881" xr:uid="{36B34E82-7D28-4997-9E8C-B200DE4256B5}"/>
    <cellStyle name="Note 59 2 3" xfId="4988" xr:uid="{250BCDA4-F428-4569-8F80-AB5411B7E745}"/>
    <cellStyle name="Note 59 2 3 2" xfId="11467" xr:uid="{754FE361-C07E-42D3-ABCE-44E716174B82}"/>
    <cellStyle name="Note 59 2 4" xfId="5572" xr:uid="{D1757309-BA40-4E2D-95A4-FE38DF2D1009}"/>
    <cellStyle name="Note 59 2 4 2" xfId="12043" xr:uid="{CCF4B7F8-3E19-4524-B889-F554D3469AA2}"/>
    <cellStyle name="Note 59 2 5" xfId="5399" xr:uid="{0D0547F3-6623-4495-80A7-C3FAB3852F8B}"/>
    <cellStyle name="Note 59 2 5 2" xfId="11870" xr:uid="{B7DD97E0-4346-4BEC-B6BA-FF537E4EB1BD}"/>
    <cellStyle name="Note 59 2 6" xfId="5808" xr:uid="{7624B81A-9618-4BD3-B922-FA03803586D8}"/>
    <cellStyle name="Note 59 2 6 2" xfId="12279" xr:uid="{916019C3-399D-4618-ADCD-6165BF4EC2F3}"/>
    <cellStyle name="Note 59 2 7" xfId="5980" xr:uid="{3CF8DD15-5093-48E7-95DB-9837C478CE3E}"/>
    <cellStyle name="Note 59 2 7 2" xfId="12451" xr:uid="{2A881C34-19BE-487B-B576-70C2924A55DF}"/>
    <cellStyle name="Note 59 2 8" xfId="6515" xr:uid="{F2176240-9DA3-4636-A05F-6BE63E63FB49}"/>
    <cellStyle name="Note 59 2 8 2" xfId="12986" xr:uid="{6BE03164-4897-485C-8DF8-AB9E038FD7D0}"/>
    <cellStyle name="Note 59 2 9" xfId="6284" xr:uid="{08E20F82-D8FB-499D-B6F4-B66429ED320E}"/>
    <cellStyle name="Note 59 2 9 2" xfId="12755" xr:uid="{96B08565-FCC5-470C-B541-3EE11406FFB9}"/>
    <cellStyle name="Note 59 20" xfId="9073" xr:uid="{8565BA02-25D6-429F-9CCB-354358FF2D31}"/>
    <cellStyle name="Note 59 21" xfId="9548" xr:uid="{1735F5C7-7E79-4AC2-9DE6-BB21FB23BD2B}"/>
    <cellStyle name="Note 59 22" xfId="8590" xr:uid="{FF56CAB9-8CBD-439B-ABC2-65FB847D403E}"/>
    <cellStyle name="Note 59 23" xfId="9834" xr:uid="{A3F23F9F-002E-4BA8-BF63-B8E46064808C}"/>
    <cellStyle name="Note 59 24" xfId="10017" xr:uid="{DFD066B7-15B8-46A1-B299-7655AD2119B5}"/>
    <cellStyle name="Note 59 25" xfId="10139" xr:uid="{B868B4C0-61D6-4533-9924-6E1CA15BA146}"/>
    <cellStyle name="Note 59 26" xfId="15160" xr:uid="{91CB745E-0C5A-4D5D-84F7-C5FC33C946BD}"/>
    <cellStyle name="Note 59 27" xfId="3603" xr:uid="{783299E0-A57C-4B0E-BBC4-46403D2B9A0D}"/>
    <cellStyle name="Note 59 28" xfId="15259" xr:uid="{D3653DD5-3004-4CE5-96D8-22D557CF05CB}"/>
    <cellStyle name="Note 59 29" xfId="15719" xr:uid="{B393484D-9564-4276-9752-7804378C8400}"/>
    <cellStyle name="Note 59 3" xfId="2362" xr:uid="{00000000-0005-0000-0000-00003B090000}"/>
    <cellStyle name="Note 59 3 2" xfId="4990" xr:uid="{E7789ADC-924D-4075-AC03-124C424B1B6B}"/>
    <cellStyle name="Note 59 3 2 2" xfId="11469" xr:uid="{8FA66143-BF49-4326-8E51-A3B2C617DB62}"/>
    <cellStyle name="Note 59 3 3" xfId="9551" xr:uid="{51E3284A-8DA8-4030-937D-DF9D3BE19B8F}"/>
    <cellStyle name="Note 59 3 4" xfId="10412" xr:uid="{BE36F561-BA97-4BF2-8821-E9FB186F0D5B}"/>
    <cellStyle name="Note 59 3 5" xfId="3604" xr:uid="{6AF6E387-C438-4744-9C67-65E1AC2C9DC7}"/>
    <cellStyle name="Note 59 30" xfId="15880" xr:uid="{3EFBEDB4-7958-492B-AD9B-F132CACAD16D}"/>
    <cellStyle name="Note 59 4" xfId="4338" xr:uid="{70096B7D-0C41-4669-B91D-4E3165EF71C2}"/>
    <cellStyle name="Note 59 4 2" xfId="10875" xr:uid="{6AC8BBD4-F64F-40B2-9BF0-F740BDD4BE9D}"/>
    <cellStyle name="Note 59 5" xfId="4987" xr:uid="{000620DA-F3A7-4F23-ABCB-8ECED582266D}"/>
    <cellStyle name="Note 59 5 2" xfId="11466" xr:uid="{E9410584-4B1B-4669-86D2-5BF30FC96098}"/>
    <cellStyle name="Note 59 6" xfId="5571" xr:uid="{B169B06F-B2B4-4865-86C4-38DCE859D573}"/>
    <cellStyle name="Note 59 6 2" xfId="12042" xr:uid="{1F1FBA69-B8D5-42FC-9DD5-FD8FBBAE33E0}"/>
    <cellStyle name="Note 59 7" xfId="5398" xr:uid="{843C83FE-17B3-4530-AE80-DD4859605146}"/>
    <cellStyle name="Note 59 7 2" xfId="11869" xr:uid="{CDB5FD2F-8D4A-4790-8C3D-FFCAB1476325}"/>
    <cellStyle name="Note 59 8" xfId="5807" xr:uid="{1CB5BD90-6D22-4A04-916B-95FEC26D1B42}"/>
    <cellStyle name="Note 59 8 2" xfId="12278" xr:uid="{D6014ABA-5DF3-404C-AD2F-E4C892FB5BF1}"/>
    <cellStyle name="Note 59 9" xfId="5981" xr:uid="{56FA8BA6-636C-444B-8DB7-4146410E7D0D}"/>
    <cellStyle name="Note 59 9 2" xfId="12452" xr:uid="{02C4C17E-9CCF-482D-8814-1E8565518479}"/>
    <cellStyle name="Note 59_TRAFO" xfId="2363" xr:uid="{00000000-0005-0000-0000-00003C090000}"/>
    <cellStyle name="Note 6" xfId="2364" xr:uid="{00000000-0005-0000-0000-00003D090000}"/>
    <cellStyle name="Note 6 10" xfId="6285" xr:uid="{E24BFA5E-7873-411F-A692-5276D84486E8}"/>
    <cellStyle name="Note 6 10 2" xfId="12756" xr:uid="{59AF93E6-A35C-465B-8080-A90BDC51DC73}"/>
    <cellStyle name="Note 6 11" xfId="6997" xr:uid="{B41DD219-A51E-48DA-A415-621A9C5F4DA2}"/>
    <cellStyle name="Note 6 11 2" xfId="13468" xr:uid="{73285034-3856-45E5-A41B-9A549FDB2CAF}"/>
    <cellStyle name="Note 6 12" xfId="6828" xr:uid="{AAE09514-A192-44DA-9F38-358FB3A1D1C4}"/>
    <cellStyle name="Note 6 12 2" xfId="13299" xr:uid="{BC9196F0-F1E7-42EB-BA8B-E1387C68192F}"/>
    <cellStyle name="Note 6 13" xfId="7231" xr:uid="{66E93313-72EA-4171-BC4C-2271ED545A3C}"/>
    <cellStyle name="Note 6 13 2" xfId="13702" xr:uid="{6FF78E6A-AEF5-4FAA-BA47-45E58F591214}"/>
    <cellStyle name="Note 6 14" xfId="7405" xr:uid="{87FF7C32-21E8-4ED7-A3D2-845BA7CD2FC2}"/>
    <cellStyle name="Note 6 14 2" xfId="13876" xr:uid="{B2D7E31C-7BA0-40C1-B389-67D85012B78A}"/>
    <cellStyle name="Note 6 15" xfId="7921" xr:uid="{095D064D-8A24-45AC-B606-B02F12A391B8}"/>
    <cellStyle name="Note 6 15 2" xfId="14392" xr:uid="{81220BA4-D5C8-4D06-9420-213EC511E4BD}"/>
    <cellStyle name="Note 6 16" xfId="8100" xr:uid="{9DEB5312-7417-46B0-9E11-56E227DB4505}"/>
    <cellStyle name="Note 6 16 2" xfId="14571" xr:uid="{6CE0FD35-F540-4676-9496-85DBC1727A56}"/>
    <cellStyle name="Note 6 17" xfId="8277" xr:uid="{5718B471-FD4F-47E4-A3A9-907B9CFFF217}"/>
    <cellStyle name="Note 6 17 2" xfId="14748" xr:uid="{F5977293-7B98-4EB9-856F-45553E8B70FB}"/>
    <cellStyle name="Note 6 18" xfId="8439" xr:uid="{0E35545E-3E2C-40E5-8757-E39DCD4503AB}"/>
    <cellStyle name="Note 6 18 2" xfId="14910" xr:uid="{450B64F7-2EFB-4700-BCD2-98D912152776}"/>
    <cellStyle name="Note 6 19" xfId="9075" xr:uid="{3F131C7D-C260-4B87-8025-52A98A80E048}"/>
    <cellStyle name="Note 6 2" xfId="2365" xr:uid="{00000000-0005-0000-0000-00003E090000}"/>
    <cellStyle name="Note 6 2 10" xfId="6998" xr:uid="{9C94CDBF-6CDF-4FDF-880C-784B36CF0666}"/>
    <cellStyle name="Note 6 2 10 2" xfId="13469" xr:uid="{77446403-7D19-496C-972D-7ED566383F89}"/>
    <cellStyle name="Note 6 2 11" xfId="6829" xr:uid="{D4B83966-D10B-4374-8A32-209FF90AE59C}"/>
    <cellStyle name="Note 6 2 11 2" xfId="13300" xr:uid="{852A9322-D3E0-47C0-8784-B00D4D624A35}"/>
    <cellStyle name="Note 6 2 12" xfId="7232" xr:uid="{A5D01FCF-81AD-48C4-AAAE-A141A406CB33}"/>
    <cellStyle name="Note 6 2 12 2" xfId="13703" xr:uid="{F9241F15-34FD-460C-B12B-F28CB77D2E41}"/>
    <cellStyle name="Note 6 2 13" xfId="7404" xr:uid="{704C3593-4799-4950-8DF6-BA0587CD2F60}"/>
    <cellStyle name="Note 6 2 13 2" xfId="13875" xr:uid="{2E8186C9-0A2C-44DF-9150-AB1CF24DA2E7}"/>
    <cellStyle name="Note 6 2 14" xfId="7922" xr:uid="{C301DDB2-46AD-4C17-A1A7-F7B0AAF350B1}"/>
    <cellStyle name="Note 6 2 14 2" xfId="14393" xr:uid="{D0EC2A89-BF58-4FEC-8033-6FDD8C4F9535}"/>
    <cellStyle name="Note 6 2 15" xfId="8101" xr:uid="{82BB4412-0E9A-41A0-BB29-D582189E9468}"/>
    <cellStyle name="Note 6 2 15 2" xfId="14572" xr:uid="{9E121B4B-CC2C-4127-A959-501F82B2D0DB}"/>
    <cellStyle name="Note 6 2 16" xfId="8278" xr:uid="{9E566485-30EE-438C-8862-09792693D551}"/>
    <cellStyle name="Note 6 2 16 2" xfId="14749" xr:uid="{70C5D1D0-C667-4286-995C-B28541C3D49D}"/>
    <cellStyle name="Note 6 2 17" xfId="8440" xr:uid="{E0A6D5FB-9793-4AB5-8813-DD1409652992}"/>
    <cellStyle name="Note 6 2 17 2" xfId="14911" xr:uid="{625B9308-6AC1-49D2-A97A-1DC1621F2A8A}"/>
    <cellStyle name="Note 6 2 18" xfId="9076" xr:uid="{09DEDBAE-61B0-4937-BEE0-8E96086777B8}"/>
    <cellStyle name="Note 6 2 19" xfId="9553" xr:uid="{BBF4287E-5A0F-4EDA-A94D-D767959C6105}"/>
    <cellStyle name="Note 6 2 2" xfId="2366" xr:uid="{00000000-0005-0000-0000-00003F090000}"/>
    <cellStyle name="Note 6 2 2 2" xfId="4993" xr:uid="{6F4D1098-5C74-4E36-856A-4CC42D5829E3}"/>
    <cellStyle name="Note 6 2 2 2 2" xfId="11472" xr:uid="{D680B3A6-8F2A-444D-A9A1-305B8B393DE6}"/>
    <cellStyle name="Note 6 2 2 3" xfId="9554" xr:uid="{6F06F990-7433-46A3-88F7-D34DC94FA85F}"/>
    <cellStyle name="Note 6 2 2 4" xfId="10413" xr:uid="{68E3B199-DAE9-45FD-B25F-390A27C1651A}"/>
    <cellStyle name="Note 6 2 20" xfId="8587" xr:uid="{CD3EC7DC-9819-4BE2-A72A-C0AAEC77A261}"/>
    <cellStyle name="Note 6 2 21" xfId="9837" xr:uid="{CF981FCB-6851-411E-BB38-A801FDC6F255}"/>
    <cellStyle name="Note 6 2 22" xfId="10020" xr:uid="{00E47E27-F7B1-47D9-8C65-3EE1596731DE}"/>
    <cellStyle name="Note 6 2 23" xfId="10225" xr:uid="{0A53295D-D032-4019-A32A-AB6071568883}"/>
    <cellStyle name="Note 6 2 24" xfId="15163" xr:uid="{5AE9562E-92E9-458A-95E1-269FEAED5938}"/>
    <cellStyle name="Note 6 2 25" xfId="15349" xr:uid="{987D72E0-3E4C-4406-936D-A4A18695AE8C}"/>
    <cellStyle name="Note 6 2 26" xfId="15722" xr:uid="{A0F3C919-73CA-430D-95F1-63223880697E}"/>
    <cellStyle name="Note 6 2 27" xfId="15883" xr:uid="{5641089E-309A-419F-86EF-27B50E04A463}"/>
    <cellStyle name="Note 6 2 3" xfId="4992" xr:uid="{541596D0-0564-4DF9-87F4-F84BF1461BF2}"/>
    <cellStyle name="Note 6 2 3 2" xfId="11471" xr:uid="{CDB9C4F7-6A8C-41EC-A9AD-D8148DA23FC1}"/>
    <cellStyle name="Note 6 2 4" xfId="5574" xr:uid="{4C6D05E7-3845-4A69-9B0A-6914D58BE34A}"/>
    <cellStyle name="Note 6 2 4 2" xfId="12045" xr:uid="{C8DBB8AD-36A8-4F91-AC65-98C8746A5813}"/>
    <cellStyle name="Note 6 2 5" xfId="5401" xr:uid="{CD66CFFD-0ED9-4949-A085-BF998CEF75A3}"/>
    <cellStyle name="Note 6 2 5 2" xfId="11872" xr:uid="{8BE9B084-EFF4-45D3-B208-6E6DD45DDE56}"/>
    <cellStyle name="Note 6 2 6" xfId="5810" xr:uid="{0C83B212-73B2-4187-B8BB-3699348B89B0}"/>
    <cellStyle name="Note 6 2 6 2" xfId="12281" xr:uid="{8944D368-9E87-440A-9D09-04336CC2A65A}"/>
    <cellStyle name="Note 6 2 7" xfId="5978" xr:uid="{9EEFDAF8-73C3-4235-B598-8DFDB8F201DE}"/>
    <cellStyle name="Note 6 2 7 2" xfId="12449" xr:uid="{1D9610A4-1E41-464C-AB03-7BF5AB59ED78}"/>
    <cellStyle name="Note 6 2 8" xfId="6517" xr:uid="{EFBCA9B5-CFB0-4E53-9126-976DD27827D0}"/>
    <cellStyle name="Note 6 2 8 2" xfId="12988" xr:uid="{8D799659-6F4F-45F2-9216-A81D789D0110}"/>
    <cellStyle name="Note 6 2 9" xfId="6286" xr:uid="{77657947-1DFA-49B2-98D1-8A2D90B13CDE}"/>
    <cellStyle name="Note 6 2 9 2" xfId="12757" xr:uid="{F13AE7A1-868E-409B-9FB5-F3A8680BA197}"/>
    <cellStyle name="Note 6 20" xfId="9552" xr:uid="{C4C4D642-789B-4057-9DFA-33B41D27087E}"/>
    <cellStyle name="Note 6 21" xfId="8588" xr:uid="{2734E603-138C-47F4-A247-F5221DFBB141}"/>
    <cellStyle name="Note 6 22" xfId="9836" xr:uid="{F1E9DFA6-9063-4E6C-B42C-08936DE662E8}"/>
    <cellStyle name="Note 6 23" xfId="10019" xr:uid="{AC8A6C86-EE88-4342-A6DA-B4A8C58D4B07}"/>
    <cellStyle name="Note 6 24" xfId="10141" xr:uid="{2E8824CC-8701-42D0-9B6D-1848D700B548}"/>
    <cellStyle name="Note 6 25" xfId="15162" xr:uid="{AFA75741-C735-4BE8-B9CB-5CF001DC7CD7}"/>
    <cellStyle name="Note 6 26" xfId="15350" xr:uid="{44EFD629-CD4C-482C-A950-0B669648C879}"/>
    <cellStyle name="Note 6 27" xfId="15721" xr:uid="{E97059CB-7F4D-4F9C-9459-0749EDFC1691}"/>
    <cellStyle name="Note 6 28" xfId="15882" xr:uid="{242341D7-C20B-47D8-86D7-14499AB3D4B3}"/>
    <cellStyle name="Note 6 3" xfId="2367" xr:uid="{00000000-0005-0000-0000-000040090000}"/>
    <cellStyle name="Note 6 3 2" xfId="4994" xr:uid="{371C6536-CDDB-4D78-A10E-01712E5611C4}"/>
    <cellStyle name="Note 6 3 2 2" xfId="11473" xr:uid="{45186E26-3CA2-41B6-B725-B5CFA2331F4F}"/>
    <cellStyle name="Note 6 3 3" xfId="9555" xr:uid="{9165F625-5B09-41CB-AAAB-BC65E80EEC43}"/>
    <cellStyle name="Note 6 3 4" xfId="10414" xr:uid="{428D075D-EFE7-4336-9353-6B20EB274B45}"/>
    <cellStyle name="Note 6 4" xfId="4991" xr:uid="{28C3AAF3-9441-4A6A-B017-6787FA47C9D7}"/>
    <cellStyle name="Note 6 4 2" xfId="11470" xr:uid="{27A56E77-1930-46B8-A0D9-97873D0F5ED1}"/>
    <cellStyle name="Note 6 5" xfId="5573" xr:uid="{044B008A-EAA4-4B4C-B10F-5C20CD409667}"/>
    <cellStyle name="Note 6 5 2" xfId="12044" xr:uid="{8E29B48F-33A9-416D-A6D9-ED86444507FD}"/>
    <cellStyle name="Note 6 6" xfId="5400" xr:uid="{83F012F0-1569-402E-AA3A-B909006BC047}"/>
    <cellStyle name="Note 6 6 2" xfId="11871" xr:uid="{BE21C987-4D4C-4314-BF6A-DC80C66C548E}"/>
    <cellStyle name="Note 6 7" xfId="5809" xr:uid="{EE0F1CEE-20FD-4ADF-A2BD-92D4C373E161}"/>
    <cellStyle name="Note 6 7 2" xfId="12280" xr:uid="{BAED9D22-93C6-4D4B-B1F7-96D9D8161EE1}"/>
    <cellStyle name="Note 6 8" xfId="5979" xr:uid="{257520E5-CF7E-490E-BC84-17F3FFBE2E9A}"/>
    <cellStyle name="Note 6 8 2" xfId="12450" xr:uid="{9E45059F-3964-4FB5-9FCD-16F80EC8CA6C}"/>
    <cellStyle name="Note 6 9" xfId="6516" xr:uid="{ADAC8B38-05CE-411A-96AA-1B7B6FEAE59B}"/>
    <cellStyle name="Note 6 9 2" xfId="12987" xr:uid="{6783F484-E881-430A-90D5-259950D26412}"/>
    <cellStyle name="Note 6_TRAFO" xfId="2368" xr:uid="{00000000-0005-0000-0000-000041090000}"/>
    <cellStyle name="Note 60" xfId="2369" xr:uid="{00000000-0005-0000-0000-000042090000}"/>
    <cellStyle name="Note 60 10" xfId="6518" xr:uid="{80E8C0C5-99B6-40E7-94DD-B06B3E9F8B0A}"/>
    <cellStyle name="Note 60 10 2" xfId="12989" xr:uid="{3EAC5F60-1F4C-4F31-8029-9D2C45816C1C}"/>
    <cellStyle name="Note 60 11" xfId="6287" xr:uid="{8A4A96B0-8A91-4F2A-928C-6130121C9B89}"/>
    <cellStyle name="Note 60 11 2" xfId="12758" xr:uid="{57F16C5A-90A7-4894-B948-A98C7C580812}"/>
    <cellStyle name="Note 60 12" xfId="6999" xr:uid="{2A6BAC39-EB23-4973-9821-100294EBBDDC}"/>
    <cellStyle name="Note 60 12 2" xfId="13470" xr:uid="{9DB7C6B7-2C53-4F20-AB7A-2B3CD3683DEA}"/>
    <cellStyle name="Note 60 13" xfId="6830" xr:uid="{3245CFCF-7F49-4E6C-9E71-0AE12EB062B9}"/>
    <cellStyle name="Note 60 13 2" xfId="13301" xr:uid="{24AE6103-9CD2-4BF2-B01A-A3DE6A14E2C6}"/>
    <cellStyle name="Note 60 14" xfId="7233" xr:uid="{4F9ED493-5B06-489C-B84B-10807AF9B274}"/>
    <cellStyle name="Note 60 14 2" xfId="13704" xr:uid="{E3D6C693-CF56-4D1D-A604-07C4EECFB4D2}"/>
    <cellStyle name="Note 60 15" xfId="7403" xr:uid="{B9B9A379-4BBD-4BCB-AB67-A37CA36C2AAC}"/>
    <cellStyle name="Note 60 15 2" xfId="13874" xr:uid="{ADCF6D72-385F-4CA1-B952-556B3D688F5E}"/>
    <cellStyle name="Note 60 16" xfId="7923" xr:uid="{EAD19611-B70A-4B0C-8B32-2D5C7E7B5665}"/>
    <cellStyle name="Note 60 16 2" xfId="14394" xr:uid="{95F6FB23-0E12-4260-94EF-372FE27E9E8D}"/>
    <cellStyle name="Note 60 17" xfId="8102" xr:uid="{22AF2E5B-9A42-4B7B-BC9B-5A53A538FF45}"/>
    <cellStyle name="Note 60 17 2" xfId="14573" xr:uid="{F63C284C-A7CC-4818-B5BF-E9DEB674C5A7}"/>
    <cellStyle name="Note 60 18" xfId="8279" xr:uid="{9BC2B325-696E-4907-8622-50D23D34C990}"/>
    <cellStyle name="Note 60 18 2" xfId="14750" xr:uid="{9BB98A33-ECA0-4AE0-B0DF-A3D1D1779805}"/>
    <cellStyle name="Note 60 19" xfId="8441" xr:uid="{8F839991-F1EC-4836-93E4-C31A06D3B9EB}"/>
    <cellStyle name="Note 60 19 2" xfId="14912" xr:uid="{FE6EBA11-921F-4C06-A73D-43C2F8A4F430}"/>
    <cellStyle name="Note 60 2" xfId="2370" xr:uid="{00000000-0005-0000-0000-000043090000}"/>
    <cellStyle name="Note 60 2 10" xfId="7000" xr:uid="{8A23DDBE-86F7-44A7-8A3F-D5B7BE6B73AD}"/>
    <cellStyle name="Note 60 2 10 2" xfId="13471" xr:uid="{D473B6B6-BF8B-496B-B505-43A0475971B2}"/>
    <cellStyle name="Note 60 2 11" xfId="6831" xr:uid="{4A29CF2D-742F-43F3-827C-39267F2A86E9}"/>
    <cellStyle name="Note 60 2 11 2" xfId="13302" xr:uid="{F9E32341-B20D-48DD-888C-E47C94F0FBFD}"/>
    <cellStyle name="Note 60 2 12" xfId="7234" xr:uid="{994072D6-0118-4A4A-BE93-2C8838295531}"/>
    <cellStyle name="Note 60 2 12 2" xfId="13705" xr:uid="{28641D54-37FA-4032-BFC3-76E7DB4ACC83}"/>
    <cellStyle name="Note 60 2 13" xfId="7402" xr:uid="{BBB7F755-A209-4786-AC04-A4446AAC996A}"/>
    <cellStyle name="Note 60 2 13 2" xfId="13873" xr:uid="{9C8D33EB-6EB4-41AE-AFF3-E4E4D1C44AD6}"/>
    <cellStyle name="Note 60 2 14" xfId="7924" xr:uid="{DFB2ED22-D182-4C04-B59E-F22996735B02}"/>
    <cellStyle name="Note 60 2 14 2" xfId="14395" xr:uid="{C2AE5B76-474C-4DDC-BF78-18309A888A18}"/>
    <cellStyle name="Note 60 2 15" xfId="8103" xr:uid="{69F74324-1AEC-4DE8-9ADB-571BC40F1BA1}"/>
    <cellStyle name="Note 60 2 15 2" xfId="14574" xr:uid="{4838C266-8F85-4B7E-9105-1C1C1A971465}"/>
    <cellStyle name="Note 60 2 16" xfId="8280" xr:uid="{7878A52A-7BFD-43AE-A6C2-34743194D066}"/>
    <cellStyle name="Note 60 2 16 2" xfId="14751" xr:uid="{089EB3D9-9543-4B30-9ADF-9D59C69F220F}"/>
    <cellStyle name="Note 60 2 17" xfId="8442" xr:uid="{7EEA9867-DCE7-4F00-8FD6-EF17175F429D}"/>
    <cellStyle name="Note 60 2 17 2" xfId="14913" xr:uid="{4C26F178-67FF-442F-A3EF-BC6D9CA206EE}"/>
    <cellStyle name="Note 60 2 18" xfId="9078" xr:uid="{415134B2-6E7F-48F6-AAF5-BD8A5D86782B}"/>
    <cellStyle name="Note 60 2 19" xfId="9557" xr:uid="{526F7136-AD5C-4CAE-8D2A-D5C79A3EF677}"/>
    <cellStyle name="Note 60 2 2" xfId="2371" xr:uid="{00000000-0005-0000-0000-000044090000}"/>
    <cellStyle name="Note 60 2 2 2" xfId="4997" xr:uid="{7CCD07DB-BC5A-44BE-BA3A-9DD22E54FB02}"/>
    <cellStyle name="Note 60 2 2 2 2" xfId="11476" xr:uid="{7B7A2BC1-F9AA-416D-B5FA-F5B8F9F8799A}"/>
    <cellStyle name="Note 60 2 2 3" xfId="9558" xr:uid="{A04708D8-9E5E-43AE-8DFD-4B6525918C4B}"/>
    <cellStyle name="Note 60 2 2 4" xfId="10415" xr:uid="{D0EE0C83-C782-4858-BD1E-EA7526D39697}"/>
    <cellStyle name="Note 60 2 20" xfId="8585" xr:uid="{008A5AA2-D036-4925-8FA0-52E17E800D01}"/>
    <cellStyle name="Note 60 2 21" xfId="9839" xr:uid="{E179BA18-1AB5-442C-869F-1ECEA7DD1EC1}"/>
    <cellStyle name="Note 60 2 22" xfId="10022" xr:uid="{DD06B02E-0F28-48D9-923E-9365F2644BF9}"/>
    <cellStyle name="Note 60 2 23" xfId="10143" xr:uid="{9E22BB00-EFA8-4FDD-840A-39C3141B576E}"/>
    <cellStyle name="Note 60 2 24" xfId="15165" xr:uid="{DED1EED2-D76D-4CC7-8340-2707B7159D14}"/>
    <cellStyle name="Note 60 2 25" xfId="15347" xr:uid="{78A0D9A2-1976-492F-AC38-EB7AB89F05FE}"/>
    <cellStyle name="Note 60 2 26" xfId="15724" xr:uid="{B7EB2800-4C6C-40A4-A931-7C9D68AC0744}"/>
    <cellStyle name="Note 60 2 27" xfId="15885" xr:uid="{D84A3533-182F-461B-901C-D9541710F05C}"/>
    <cellStyle name="Note 60 2 3" xfId="4996" xr:uid="{58756998-BE1D-466C-8449-E23E2D1A9D38}"/>
    <cellStyle name="Note 60 2 3 2" xfId="11475" xr:uid="{E8A165CE-2FD3-451E-99AA-54216515CE48}"/>
    <cellStyle name="Note 60 2 4" xfId="5576" xr:uid="{F129CB5D-AC7A-497C-974C-F06D67217175}"/>
    <cellStyle name="Note 60 2 4 2" xfId="12047" xr:uid="{C1463E82-31E0-4B57-8DE5-43B54361C345}"/>
    <cellStyle name="Note 60 2 5" xfId="5178" xr:uid="{CC9DE22F-217C-43BB-841C-3A9366199B72}"/>
    <cellStyle name="Note 60 2 5 2" xfId="11649" xr:uid="{8532FC70-EF6C-4022-9DAE-B8742BB77C37}"/>
    <cellStyle name="Note 60 2 6" xfId="5812" xr:uid="{1671E7CF-CE84-4457-8D69-56E4B978B4E0}"/>
    <cellStyle name="Note 60 2 6 2" xfId="12283" xr:uid="{CEF41D7C-F049-4D2E-8E16-976F692E78B0}"/>
    <cellStyle name="Note 60 2 7" xfId="5976" xr:uid="{B05AAEEC-F6D1-4909-BC1D-FE4A75686A89}"/>
    <cellStyle name="Note 60 2 7 2" xfId="12447" xr:uid="{67E9CF56-3DFC-44C4-A81B-A812AEFB9DFE}"/>
    <cellStyle name="Note 60 2 8" xfId="6519" xr:uid="{9D435338-2B4A-4BF2-AC67-FA2498BEE191}"/>
    <cellStyle name="Note 60 2 8 2" xfId="12990" xr:uid="{C799D1F7-3A26-43AF-A2BF-26103F11A7A3}"/>
    <cellStyle name="Note 60 2 9" xfId="6289" xr:uid="{E4F68D96-70B7-426A-9622-37508315D245}"/>
    <cellStyle name="Note 60 2 9 2" xfId="12760" xr:uid="{91DC77C8-883D-439E-BE81-807AF2852D0B}"/>
    <cellStyle name="Note 60 20" xfId="9077" xr:uid="{AA6ED08E-4467-4475-8812-41F7A0E79E8B}"/>
    <cellStyle name="Note 60 21" xfId="9556" xr:uid="{F902C31E-3DBA-4A26-BA1A-0FBBE7A8FB25}"/>
    <cellStyle name="Note 60 22" xfId="8586" xr:uid="{0B39CB8E-3A4F-4853-A03D-1FE880A53542}"/>
    <cellStyle name="Note 60 23" xfId="9838" xr:uid="{F6896048-ADD9-4636-872F-A3D6BF39D508}"/>
    <cellStyle name="Note 60 24" xfId="10021" xr:uid="{789BAFE8-7598-4FB1-BF06-6112140B5CE4}"/>
    <cellStyle name="Note 60 25" xfId="10142" xr:uid="{B43A36F6-1CA3-40FC-9E9A-AAAB62B2B4DB}"/>
    <cellStyle name="Note 60 26" xfId="15164" xr:uid="{AB0DBF98-9625-493D-88AD-C1C2E81395EE}"/>
    <cellStyle name="Note 60 27" xfId="3605" xr:uid="{4A4A765B-2F66-45A3-8FAD-A5566117DFB7}"/>
    <cellStyle name="Note 60 28" xfId="15348" xr:uid="{1EABD060-9387-4656-AF14-E66023EC993C}"/>
    <cellStyle name="Note 60 29" xfId="15723" xr:uid="{287B378B-BE02-4DFD-9F69-88836A5ED3BE}"/>
    <cellStyle name="Note 60 3" xfId="2372" xr:uid="{00000000-0005-0000-0000-000045090000}"/>
    <cellStyle name="Note 60 3 2" xfId="4998" xr:uid="{3806541B-599E-4D41-8412-B9A5465AB6E2}"/>
    <cellStyle name="Note 60 3 2 2" xfId="11477" xr:uid="{858DCD10-8432-47F9-BAE3-04915F330627}"/>
    <cellStyle name="Note 60 3 3" xfId="9559" xr:uid="{ABA4788B-EE39-48F4-B372-16995C4FFA65}"/>
    <cellStyle name="Note 60 3 4" xfId="10416" xr:uid="{04F15179-FC89-4B78-BE7A-C88815F41A11}"/>
    <cellStyle name="Note 60 3 5" xfId="3606" xr:uid="{E2C9B337-94CD-412D-A1D1-5551492A8F6D}"/>
    <cellStyle name="Note 60 30" xfId="15884" xr:uid="{3E054C93-A0C5-4E69-9953-646320045022}"/>
    <cellStyle name="Note 60 4" xfId="4339" xr:uid="{62BB644F-95FF-42AA-BE06-7D8F8517912F}"/>
    <cellStyle name="Note 60 4 2" xfId="10876" xr:uid="{C066BDA0-A603-499B-9825-56D78BFDFD53}"/>
    <cellStyle name="Note 60 5" xfId="4995" xr:uid="{0FFA5493-210C-42E9-84EE-B24A5426FEED}"/>
    <cellStyle name="Note 60 5 2" xfId="11474" xr:uid="{23D97F11-47CB-4CCE-9B1B-5C1B2B865D13}"/>
    <cellStyle name="Note 60 6" xfId="5575" xr:uid="{08088841-F812-439C-A397-83C861B1AC2A}"/>
    <cellStyle name="Note 60 6 2" xfId="12046" xr:uid="{7EA4C0BF-DC81-4B4C-A321-07BFF7B01EED}"/>
    <cellStyle name="Note 60 7" xfId="5402" xr:uid="{7D586B70-7A4E-42ED-BDBB-436125978EF6}"/>
    <cellStyle name="Note 60 7 2" xfId="11873" xr:uid="{42E299EA-687F-4881-A080-24BC298FFFDD}"/>
    <cellStyle name="Note 60 8" xfId="5811" xr:uid="{D4EAC574-238F-4A49-9019-61AB7AE21D1A}"/>
    <cellStyle name="Note 60 8 2" xfId="12282" xr:uid="{A64302F4-D64B-44BE-8E92-E2BABF70F612}"/>
    <cellStyle name="Note 60 9" xfId="5977" xr:uid="{B062AA7D-55A4-44C2-BCEC-66D544D95A6B}"/>
    <cellStyle name="Note 60 9 2" xfId="12448" xr:uid="{63F69A89-3B15-4F12-ACD2-3EC038DBBC00}"/>
    <cellStyle name="Note 60_TRAFO" xfId="2373" xr:uid="{00000000-0005-0000-0000-000046090000}"/>
    <cellStyle name="Note 61" xfId="2374" xr:uid="{00000000-0005-0000-0000-000047090000}"/>
    <cellStyle name="Note 61 10" xfId="6520" xr:uid="{06F19B2D-0AD7-4CFC-824B-53F615E2D470}"/>
    <cellStyle name="Note 61 10 2" xfId="12991" xr:uid="{A837A84E-7872-4A2F-AE63-32F21D3B44E0}"/>
    <cellStyle name="Note 61 11" xfId="6290" xr:uid="{4E825A34-4058-4429-A100-8B25F5F8B1C3}"/>
    <cellStyle name="Note 61 11 2" xfId="12761" xr:uid="{6D1FF988-0D19-4598-9B23-6F33DD8371D7}"/>
    <cellStyle name="Note 61 12" xfId="7001" xr:uid="{CDD6271C-AF03-42D5-99A5-AFB5308916B2}"/>
    <cellStyle name="Note 61 12 2" xfId="13472" xr:uid="{20BD761D-7F66-45B7-98BA-DDFDE4D3D6A4}"/>
    <cellStyle name="Note 61 13" xfId="6643" xr:uid="{9F8FD5FC-1A9D-4B52-A830-1257D9C8880F}"/>
    <cellStyle name="Note 61 13 2" xfId="13114" xr:uid="{6EC4AC6D-8D8F-4B2E-9D97-8C555414E40F}"/>
    <cellStyle name="Note 61 14" xfId="7235" xr:uid="{284622FC-3FC3-4AC5-B933-4677E102736E}"/>
    <cellStyle name="Note 61 14 2" xfId="13706" xr:uid="{1772E317-2AED-4C45-B183-08BFDEC3D41D}"/>
    <cellStyle name="Note 61 15" xfId="7401" xr:uid="{00BC1225-9107-4B8D-A252-692CCB483435}"/>
    <cellStyle name="Note 61 15 2" xfId="13872" xr:uid="{E9682F8D-1E56-45BB-8052-1AA42A52DC0A}"/>
    <cellStyle name="Note 61 16" xfId="7925" xr:uid="{C492ABBC-D46B-46AF-BAE4-2643C7F4C082}"/>
    <cellStyle name="Note 61 16 2" xfId="14396" xr:uid="{2AC0AF88-CFE3-4285-9A64-2412C86379AD}"/>
    <cellStyle name="Note 61 17" xfId="8104" xr:uid="{4505EA5B-8B17-44FB-B47F-6279C2E60B13}"/>
    <cellStyle name="Note 61 17 2" xfId="14575" xr:uid="{9810092D-0CF7-4443-B51C-243CA3394EF4}"/>
    <cellStyle name="Note 61 18" xfId="8281" xr:uid="{AC589F2C-86E5-478F-8549-2C774C7BC928}"/>
    <cellStyle name="Note 61 18 2" xfId="14752" xr:uid="{BB310B8C-0476-417B-AB50-EF21A1136FB1}"/>
    <cellStyle name="Note 61 19" xfId="8443" xr:uid="{CF8F792D-25F2-48D7-9924-21D44AA9E17D}"/>
    <cellStyle name="Note 61 19 2" xfId="14914" xr:uid="{3709EDAC-F1EA-4CB9-B506-F6AB1EC37510}"/>
    <cellStyle name="Note 61 2" xfId="2375" xr:uid="{00000000-0005-0000-0000-000048090000}"/>
    <cellStyle name="Note 61 2 10" xfId="7002" xr:uid="{22F0F797-26E1-4FBC-BA15-EE34579FC62E}"/>
    <cellStyle name="Note 61 2 10 2" xfId="13473" xr:uid="{E44F300D-C802-4534-91A1-34975E01A034}"/>
    <cellStyle name="Note 61 2 11" xfId="6644" xr:uid="{C24A881E-4F03-4FDA-9163-97C2D8AB4274}"/>
    <cellStyle name="Note 61 2 11 2" xfId="13115" xr:uid="{C0CED0CD-CA1F-4A48-9564-D3C7C83043A3}"/>
    <cellStyle name="Note 61 2 12" xfId="7236" xr:uid="{40D80FF7-ADD8-4F23-98FE-0463D8604758}"/>
    <cellStyle name="Note 61 2 12 2" xfId="13707" xr:uid="{2D613007-0F26-4501-929C-6CB4814B0847}"/>
    <cellStyle name="Note 61 2 13" xfId="7400" xr:uid="{A71BE8DE-262E-4AAC-A8E9-88373193794D}"/>
    <cellStyle name="Note 61 2 13 2" xfId="13871" xr:uid="{89CD0DDA-CB8D-4BA0-8852-33284C077164}"/>
    <cellStyle name="Note 61 2 14" xfId="7926" xr:uid="{4E68AC92-381C-4ED8-8D91-E1DFCCB43508}"/>
    <cellStyle name="Note 61 2 14 2" xfId="14397" xr:uid="{B3B19268-D9C9-4618-ACD8-3BDB7864BCF6}"/>
    <cellStyle name="Note 61 2 15" xfId="8105" xr:uid="{92CED475-8062-40DA-9C2F-2F64A4565DBE}"/>
    <cellStyle name="Note 61 2 15 2" xfId="14576" xr:uid="{04DD8953-6ECA-40B7-BFE4-66C3D449F697}"/>
    <cellStyle name="Note 61 2 16" xfId="8282" xr:uid="{40F86500-B09F-462F-A7A4-3C9148E50D05}"/>
    <cellStyle name="Note 61 2 16 2" xfId="14753" xr:uid="{D72CA6BD-A9FF-4F7C-B615-0C2F19049D88}"/>
    <cellStyle name="Note 61 2 17" xfId="8444" xr:uid="{1206066C-1C52-460F-A1CE-86022632E4F6}"/>
    <cellStyle name="Note 61 2 17 2" xfId="14915" xr:uid="{C0A6BF10-30B8-43C5-9B41-DB873B1D6968}"/>
    <cellStyle name="Note 61 2 18" xfId="9080" xr:uid="{BED9F0E5-6984-406E-9ED4-0535F311F2FF}"/>
    <cellStyle name="Note 61 2 19" xfId="9561" xr:uid="{AA4D0E8F-108C-4FB2-B9C3-2BC06C0EE2CE}"/>
    <cellStyle name="Note 61 2 2" xfId="2376" xr:uid="{00000000-0005-0000-0000-000049090000}"/>
    <cellStyle name="Note 61 2 2 2" xfId="5001" xr:uid="{21957DE4-0F15-43CD-8002-1700FC204500}"/>
    <cellStyle name="Note 61 2 2 2 2" xfId="11480" xr:uid="{01C1BCA1-4F74-42EC-98F4-192F1ED98124}"/>
    <cellStyle name="Note 61 2 2 3" xfId="9562" xr:uid="{D979B93A-7105-4E78-A1CA-A076DE6AD8C7}"/>
    <cellStyle name="Note 61 2 2 4" xfId="10417" xr:uid="{CADC205D-5DD0-4863-AFD5-0980333FB8D5}"/>
    <cellStyle name="Note 61 2 20" xfId="8583" xr:uid="{65910257-5DCF-4397-A1F6-98DF4EFF5006}"/>
    <cellStyle name="Note 61 2 21" xfId="9841" xr:uid="{611B1A82-BB62-48D3-B3AB-96F1E4FE2169}"/>
    <cellStyle name="Note 61 2 22" xfId="10024" xr:uid="{325F30D7-B45B-42E5-849B-D0085A46FD37}"/>
    <cellStyle name="Note 61 2 23" xfId="10145" xr:uid="{4220FB85-657C-4DF9-A16E-6FFA8F3E7779}"/>
    <cellStyle name="Note 61 2 24" xfId="15167" xr:uid="{D392BC0A-E0D8-46FD-A016-2BDE1A4A10B4}"/>
    <cellStyle name="Note 61 2 25" xfId="15345" xr:uid="{14AA8B5F-AEB0-4C0A-98F2-F60E864EBF55}"/>
    <cellStyle name="Note 61 2 26" xfId="15726" xr:uid="{E1B3BBE4-E2DC-480E-8E62-B7352A008244}"/>
    <cellStyle name="Note 61 2 27" xfId="15887" xr:uid="{DE38B6A7-7BBA-42B9-8BA8-98FF5AC2A4D5}"/>
    <cellStyle name="Note 61 2 3" xfId="5000" xr:uid="{D60C5543-2C25-4E2A-AF08-D9C31CBEDB91}"/>
    <cellStyle name="Note 61 2 3 2" xfId="11479" xr:uid="{0CA66D03-4C2E-42CB-93A7-9657E7BC80E3}"/>
    <cellStyle name="Note 61 2 4" xfId="5578" xr:uid="{01EAC0C6-57C3-4A1D-88A9-90589F6F366D}"/>
    <cellStyle name="Note 61 2 4 2" xfId="12049" xr:uid="{E9969AC7-5C66-40CD-BFA2-1B5E29F30DCB}"/>
    <cellStyle name="Note 61 2 5" xfId="5403" xr:uid="{94FD657E-94EE-42F2-998E-D96688248F8A}"/>
    <cellStyle name="Note 61 2 5 2" xfId="11874" xr:uid="{CA759CD2-5E1B-435B-80B8-518C5217D5FD}"/>
    <cellStyle name="Note 61 2 6" xfId="5814" xr:uid="{FC62DDD9-0F30-4D3D-A400-690EB8FC8F53}"/>
    <cellStyle name="Note 61 2 6 2" xfId="12285" xr:uid="{D274D0C1-C9B1-4AE8-8EDC-655729FF23FE}"/>
    <cellStyle name="Note 61 2 7" xfId="5974" xr:uid="{B7C02FDA-D4B6-4D6D-9082-FD8865C5A2C5}"/>
    <cellStyle name="Note 61 2 7 2" xfId="12445" xr:uid="{A90FFE88-5CB6-43BE-9786-82827BE1E1E6}"/>
    <cellStyle name="Note 61 2 8" xfId="6521" xr:uid="{30454DA8-0137-4D04-B44F-23929CF6949A}"/>
    <cellStyle name="Note 61 2 8 2" xfId="12992" xr:uid="{65B70B34-EE69-447F-AE12-203022E28DA6}"/>
    <cellStyle name="Note 61 2 9" xfId="6291" xr:uid="{300A7C4E-FD5C-4D76-9C57-BCB2CE02FFBF}"/>
    <cellStyle name="Note 61 2 9 2" xfId="12762" xr:uid="{3FEB08D4-EBEB-40C8-A514-0D5C4A9F6FC1}"/>
    <cellStyle name="Note 61 20" xfId="9079" xr:uid="{2F5E5EE8-690C-4043-8B5F-39492BD0C9EC}"/>
    <cellStyle name="Note 61 21" xfId="9560" xr:uid="{D3930668-3BC3-499A-98F8-B76E88BC8A14}"/>
    <cellStyle name="Note 61 22" xfId="8584" xr:uid="{3F7B88B0-0DE7-41C2-808A-C354F3A06175}"/>
    <cellStyle name="Note 61 23" xfId="9840" xr:uid="{3C0616F9-7A50-4641-A619-AD1C288C1C8B}"/>
    <cellStyle name="Note 61 24" xfId="10023" xr:uid="{DAA4EFE7-0B5E-4358-846B-7843F07DC110}"/>
    <cellStyle name="Note 61 25" xfId="10144" xr:uid="{606A795F-1DB6-4488-BEBB-808C09AA9083}"/>
    <cellStyle name="Note 61 26" xfId="15166" xr:uid="{22B801FC-1545-4DA2-BB26-CF723D340A7A}"/>
    <cellStyle name="Note 61 27" xfId="3607" xr:uid="{B0288BD0-BAD5-4FBB-AD35-0C645D92B433}"/>
    <cellStyle name="Note 61 28" xfId="15346" xr:uid="{251B887E-D0B6-4B0A-BA39-8770FD44E81E}"/>
    <cellStyle name="Note 61 29" xfId="15725" xr:uid="{8ECFABB5-0F29-46B3-8DCB-480B769FE5EA}"/>
    <cellStyle name="Note 61 3" xfId="2377" xr:uid="{00000000-0005-0000-0000-00004A090000}"/>
    <cellStyle name="Note 61 3 2" xfId="5002" xr:uid="{BB369731-57D0-4405-A5BB-B35B53EF0EAC}"/>
    <cellStyle name="Note 61 3 2 2" xfId="11481" xr:uid="{0395D462-1007-4DCA-9194-74309FF36956}"/>
    <cellStyle name="Note 61 3 3" xfId="9563" xr:uid="{44462075-0B37-472E-B4F6-5FC93C5FE2C9}"/>
    <cellStyle name="Note 61 3 4" xfId="10418" xr:uid="{5A34AD8B-DAB7-483B-860C-E127E4F46E88}"/>
    <cellStyle name="Note 61 3 5" xfId="3608" xr:uid="{688BDFA5-DC2D-4564-879C-2BA54038FBAC}"/>
    <cellStyle name="Note 61 30" xfId="15886" xr:uid="{62434B57-9727-4021-9DEA-E24AB9EF2EE5}"/>
    <cellStyle name="Note 61 4" xfId="4340" xr:uid="{2E1D18F7-8804-46E9-8818-18639C184963}"/>
    <cellStyle name="Note 61 4 2" xfId="10877" xr:uid="{1A626D88-48BD-4573-A4EA-27AC2B436E39}"/>
    <cellStyle name="Note 61 5" xfId="4999" xr:uid="{17553D5B-7B9B-4D67-B8B6-B3D248064AE8}"/>
    <cellStyle name="Note 61 5 2" xfId="11478" xr:uid="{6F26792F-D129-44A8-ABC5-7DDC88FD71B2}"/>
    <cellStyle name="Note 61 6" xfId="5577" xr:uid="{C03E0CCC-76DF-455C-8BEB-34170486F870}"/>
    <cellStyle name="Note 61 6 2" xfId="12048" xr:uid="{08B027FE-DBAD-4EE4-B472-7EFA0517704C}"/>
    <cellStyle name="Note 61 7" xfId="5179" xr:uid="{5E05C722-72AD-46F3-A8D3-CDA737038C36}"/>
    <cellStyle name="Note 61 7 2" xfId="11650" xr:uid="{CD53E956-A9AA-444D-9FEA-16BAA1E163CD}"/>
    <cellStyle name="Note 61 8" xfId="5813" xr:uid="{8F325495-7B77-411C-BFC3-510D912C9FBD}"/>
    <cellStyle name="Note 61 8 2" xfId="12284" xr:uid="{240C89E4-B6AE-4A07-BD3F-8ADF853D18CA}"/>
    <cellStyle name="Note 61 9" xfId="5975" xr:uid="{C3B22FAF-D229-4436-B3FB-1CF2046C26BF}"/>
    <cellStyle name="Note 61 9 2" xfId="12446" xr:uid="{D1DEF8A8-5499-4A30-BFF6-9D979AC05B5A}"/>
    <cellStyle name="Note 61_TRAFO" xfId="2378" xr:uid="{00000000-0005-0000-0000-00004B090000}"/>
    <cellStyle name="Note 62" xfId="2379" xr:uid="{00000000-0005-0000-0000-00004C090000}"/>
    <cellStyle name="Note 62 10" xfId="6522" xr:uid="{37EC5D02-320A-4D24-9428-FC1C251E46EB}"/>
    <cellStyle name="Note 62 10 2" xfId="12993" xr:uid="{5DD93C60-43C8-4FD6-9CBB-ED7E67359B66}"/>
    <cellStyle name="Note 62 11" xfId="6292" xr:uid="{153EE919-DF76-4CB4-9EE4-E0CACEE003E2}"/>
    <cellStyle name="Note 62 11 2" xfId="12763" xr:uid="{EE6FC4A0-12B9-45EF-853C-3581DAD7CC5B}"/>
    <cellStyle name="Note 62 12" xfId="7003" xr:uid="{269173C8-B43E-4466-80CF-FDCBC9735BB6}"/>
    <cellStyle name="Note 62 12 2" xfId="13474" xr:uid="{43C1EA11-F3D3-4533-B7A1-24E391A73A0B}"/>
    <cellStyle name="Note 62 13" xfId="6832" xr:uid="{F319A02A-999B-4D88-A1F1-6D1F9EC21E63}"/>
    <cellStyle name="Note 62 13 2" xfId="13303" xr:uid="{E338E1F3-9154-4F9F-AE92-F9C58C0B12A1}"/>
    <cellStyle name="Note 62 14" xfId="7237" xr:uid="{409EC373-B9ED-4E54-832E-D49F52E7555E}"/>
    <cellStyle name="Note 62 14 2" xfId="13708" xr:uid="{78A6810C-0955-445B-AA77-C7488E756BBB}"/>
    <cellStyle name="Note 62 15" xfId="7399" xr:uid="{921FFB8A-AE4E-4979-A6DB-D41A2E172EC8}"/>
    <cellStyle name="Note 62 15 2" xfId="13870" xr:uid="{454EBA34-C76C-4310-9F08-26F852F8F462}"/>
    <cellStyle name="Note 62 16" xfId="7927" xr:uid="{24B802D8-6E0E-4694-A7C3-C52DE4059283}"/>
    <cellStyle name="Note 62 16 2" xfId="14398" xr:uid="{7755B9BB-6A76-4B27-86B4-197B6F861AF3}"/>
    <cellStyle name="Note 62 17" xfId="8106" xr:uid="{CC4AAE8F-F5F6-4184-8FDE-AA2C7713B109}"/>
    <cellStyle name="Note 62 17 2" xfId="14577" xr:uid="{39B51799-A0B3-4FB3-8B40-D4346464AC23}"/>
    <cellStyle name="Note 62 18" xfId="8283" xr:uid="{AC16FD47-753C-41B8-AFB0-30EADDDCE487}"/>
    <cellStyle name="Note 62 18 2" xfId="14754" xr:uid="{6316C213-9382-448F-806E-3925EC24FC32}"/>
    <cellStyle name="Note 62 19" xfId="8445" xr:uid="{D63854E6-7BA3-4E70-8698-15235FEDECB1}"/>
    <cellStyle name="Note 62 19 2" xfId="14916" xr:uid="{BF8CB84F-0D2B-497B-B974-DC30D978D618}"/>
    <cellStyle name="Note 62 2" xfId="2380" xr:uid="{00000000-0005-0000-0000-00004D090000}"/>
    <cellStyle name="Note 62 2 10" xfId="7004" xr:uid="{A16414C4-9342-4440-93FC-F908E9886537}"/>
    <cellStyle name="Note 62 2 10 2" xfId="13475" xr:uid="{D7921414-27C3-4C8C-9575-4D92095E082F}"/>
    <cellStyle name="Note 62 2 11" xfId="6833" xr:uid="{0C1C401E-4BDC-49E3-8848-6DBE28DB9C9D}"/>
    <cellStyle name="Note 62 2 11 2" xfId="13304" xr:uid="{577F6886-03AC-4AEB-8B71-E1ECA690674F}"/>
    <cellStyle name="Note 62 2 12" xfId="7238" xr:uid="{7D5E0355-FF4C-4B38-9317-C23D0C6CFF17}"/>
    <cellStyle name="Note 62 2 12 2" xfId="13709" xr:uid="{AE74FD7E-94C0-49B3-A3B7-FA05864AE9F7}"/>
    <cellStyle name="Note 62 2 13" xfId="7398" xr:uid="{BE8ACADE-B5BA-485D-924F-FCFF5783F9C5}"/>
    <cellStyle name="Note 62 2 13 2" xfId="13869" xr:uid="{C4536984-06AC-4A63-993D-3BBE2CAAE773}"/>
    <cellStyle name="Note 62 2 14" xfId="7928" xr:uid="{3F0C1002-B26E-4A72-A41D-18B49B4D1984}"/>
    <cellStyle name="Note 62 2 14 2" xfId="14399" xr:uid="{F2D058B6-92D9-46E6-9B37-9C2BDF00401F}"/>
    <cellStyle name="Note 62 2 15" xfId="8107" xr:uid="{49424F90-18C8-40CB-9B44-7AD78DED8A73}"/>
    <cellStyle name="Note 62 2 15 2" xfId="14578" xr:uid="{725AC247-B6F2-49B1-BA50-AC287D18C1EB}"/>
    <cellStyle name="Note 62 2 16" xfId="8284" xr:uid="{2D2C2FF7-9FDA-4D26-9897-50A0DEB05CA3}"/>
    <cellStyle name="Note 62 2 16 2" xfId="14755" xr:uid="{1530046C-345E-4FFE-BE2B-D78BFD722D2D}"/>
    <cellStyle name="Note 62 2 17" xfId="8446" xr:uid="{3A194FEF-F393-4E7D-B45F-1F3EE2D2A50A}"/>
    <cellStyle name="Note 62 2 17 2" xfId="14917" xr:uid="{140224C2-8E0C-4589-9621-AA72F6361E71}"/>
    <cellStyle name="Note 62 2 18" xfId="9082" xr:uid="{A75621C1-4E22-445C-9094-AE1ED4714BA7}"/>
    <cellStyle name="Note 62 2 19" xfId="9565" xr:uid="{38F83C41-A77F-4112-A939-5F52C3DCAA1C}"/>
    <cellStyle name="Note 62 2 2" xfId="2381" xr:uid="{00000000-0005-0000-0000-00004E090000}"/>
    <cellStyle name="Note 62 2 2 2" xfId="5005" xr:uid="{2C83A460-9275-44CB-A151-7B52ECEA4066}"/>
    <cellStyle name="Note 62 2 2 2 2" xfId="11484" xr:uid="{06C17340-463A-426B-84DE-8DC1C941B84C}"/>
    <cellStyle name="Note 62 2 2 3" xfId="9566" xr:uid="{202D112E-40AD-41B6-BD56-B1F9354CF474}"/>
    <cellStyle name="Note 62 2 2 4" xfId="10419" xr:uid="{E80EDB5A-7BE0-44C3-8B62-136F377C63CF}"/>
    <cellStyle name="Note 62 2 20" xfId="9243" xr:uid="{AF154ECA-B1FD-4B0A-A55A-7615A41964DB}"/>
    <cellStyle name="Note 62 2 21" xfId="9843" xr:uid="{B8F642A7-092B-431E-8879-9D4777CE2D69}"/>
    <cellStyle name="Note 62 2 22" xfId="10026" xr:uid="{AD46C61E-B02E-4A86-91EA-AFF87CB53909}"/>
    <cellStyle name="Note 62 2 23" xfId="10147" xr:uid="{B3FAA3E0-2D24-426A-8E58-C4D854E0CB57}"/>
    <cellStyle name="Note 62 2 24" xfId="15169" xr:uid="{3BA4F2DA-38B9-4DD8-A420-0D0FCAA823EE}"/>
    <cellStyle name="Note 62 2 25" xfId="15343" xr:uid="{2DF3702A-EB2D-4B32-8846-A85F12F824E1}"/>
    <cellStyle name="Note 62 2 26" xfId="15728" xr:uid="{75CEC35E-BEE0-4724-8A33-56DC51C714D6}"/>
    <cellStyle name="Note 62 2 27" xfId="15889" xr:uid="{D757E9FA-B586-433C-A39F-EE28BBC12989}"/>
    <cellStyle name="Note 62 2 3" xfId="5004" xr:uid="{3AA67828-9F1B-4B13-9470-3FDD5335242C}"/>
    <cellStyle name="Note 62 2 3 2" xfId="11483" xr:uid="{7640DC89-21B5-4C1D-B0BF-7EA394962B9F}"/>
    <cellStyle name="Note 62 2 4" xfId="5580" xr:uid="{23469BDF-BF6E-4E70-AA22-14F805268B59}"/>
    <cellStyle name="Note 62 2 4 2" xfId="12051" xr:uid="{FD56D675-8483-477A-B8CC-EA0F6B583B00}"/>
    <cellStyle name="Note 62 2 5" xfId="5187" xr:uid="{F63CBB1C-BAF7-4227-A072-CFB1A780E070}"/>
    <cellStyle name="Note 62 2 5 2" xfId="11658" xr:uid="{AC549EDB-4707-45FC-8EF1-4F42541760BA}"/>
    <cellStyle name="Note 62 2 6" xfId="5816" xr:uid="{37D84325-1B86-4DE9-83D2-E0E59C679E18}"/>
    <cellStyle name="Note 62 2 6 2" xfId="12287" xr:uid="{99FC6B28-E42E-4F63-8E74-CFE2AA073740}"/>
    <cellStyle name="Note 62 2 7" xfId="5972" xr:uid="{27A9037E-5660-426E-86AB-E9334FC0B9E9}"/>
    <cellStyle name="Note 62 2 7 2" xfId="12443" xr:uid="{8071A10B-69C7-4E43-814E-E5882776E6C8}"/>
    <cellStyle name="Note 62 2 8" xfId="6523" xr:uid="{B81C88BD-9FB7-4C9D-949C-66C58989716C}"/>
    <cellStyle name="Note 62 2 8 2" xfId="12994" xr:uid="{E1A490BE-C293-419B-96AA-0CD41A96A986}"/>
    <cellStyle name="Note 62 2 9" xfId="6293" xr:uid="{DD368BDC-123A-4C98-9C53-4E55C7875B83}"/>
    <cellStyle name="Note 62 2 9 2" xfId="12764" xr:uid="{263CA0C6-21D2-45BB-826F-33D398A8AEAD}"/>
    <cellStyle name="Note 62 20" xfId="9081" xr:uid="{263B1444-4572-469F-97B1-0C16EE4E756C}"/>
    <cellStyle name="Note 62 21" xfId="9564" xr:uid="{7C090967-525A-4E13-A222-0317449B8820}"/>
    <cellStyle name="Note 62 22" xfId="8582" xr:uid="{A761B915-45C6-4DFC-8BB0-D3F3952AFEF9}"/>
    <cellStyle name="Note 62 23" xfId="9842" xr:uid="{8393816F-7C03-43E8-8917-C5962C46517B}"/>
    <cellStyle name="Note 62 24" xfId="10025" xr:uid="{92801EDE-85A1-4EAE-AF15-E73FDE11DB31}"/>
    <cellStyle name="Note 62 25" xfId="10146" xr:uid="{FC00ABA6-6691-4F31-9950-4D52321771A1}"/>
    <cellStyle name="Note 62 26" xfId="15168" xr:uid="{B93E4824-0B39-4038-B63E-1A8DE46A1A39}"/>
    <cellStyle name="Note 62 27" xfId="3609" xr:uid="{85A57F0F-8A29-4F1A-9662-84FE40C0A654}"/>
    <cellStyle name="Note 62 28" xfId="15344" xr:uid="{2D80F076-6F9A-4ACD-99DA-D85B5E32D6F6}"/>
    <cellStyle name="Note 62 29" xfId="15727" xr:uid="{227DB9E2-8D33-47EC-8DB1-B74304FCF303}"/>
    <cellStyle name="Note 62 3" xfId="2382" xr:uid="{00000000-0005-0000-0000-00004F090000}"/>
    <cellStyle name="Note 62 3 2" xfId="5006" xr:uid="{9B5E2064-06CA-4D42-86F9-CC6B695102C0}"/>
    <cellStyle name="Note 62 3 2 2" xfId="11485" xr:uid="{A36CFF29-7CE9-486A-9322-6DB9692AB1E7}"/>
    <cellStyle name="Note 62 3 3" xfId="9567" xr:uid="{78DFC702-CDDD-42F6-A6EA-843D559156C9}"/>
    <cellStyle name="Note 62 3 4" xfId="10420" xr:uid="{D6ECA25E-F7E1-4821-849A-9186AF6367FF}"/>
    <cellStyle name="Note 62 3 5" xfId="3610" xr:uid="{4C163C85-CCBF-4CAE-9583-6B3933AD785B}"/>
    <cellStyle name="Note 62 30" xfId="15888" xr:uid="{0662C72A-3FC0-469E-B760-C7373584129B}"/>
    <cellStyle name="Note 62 4" xfId="4341" xr:uid="{33F343D0-152C-426D-BE05-205FC2F89990}"/>
    <cellStyle name="Note 62 4 2" xfId="10878" xr:uid="{A8507E45-9571-4E2B-BBFB-A79361BD7BAA}"/>
    <cellStyle name="Note 62 5" xfId="5003" xr:uid="{36045688-D93A-40D4-85DF-3EB7FD07A786}"/>
    <cellStyle name="Note 62 5 2" xfId="11482" xr:uid="{E716E08E-8649-4F51-971A-14605C348C21}"/>
    <cellStyle name="Note 62 6" xfId="5579" xr:uid="{85682F9D-1935-4870-9EF3-F3062F05D375}"/>
    <cellStyle name="Note 62 6 2" xfId="12050" xr:uid="{EBBEE487-A1C4-4090-B844-E25F5D13EDDB}"/>
    <cellStyle name="Note 62 7" xfId="5404" xr:uid="{C70FA357-A706-485E-9F67-8EE6E57CFE9A}"/>
    <cellStyle name="Note 62 7 2" xfId="11875" xr:uid="{16B79A4D-6170-475C-A8D2-A04C9990574A}"/>
    <cellStyle name="Note 62 8" xfId="5815" xr:uid="{718A03D3-197A-4854-89B8-66688AAA8180}"/>
    <cellStyle name="Note 62 8 2" xfId="12286" xr:uid="{0FB1A62D-FE7A-4503-8B22-1B1BFECD1D27}"/>
    <cellStyle name="Note 62 9" xfId="5973" xr:uid="{167DF940-A586-48B3-81C2-7F094F258917}"/>
    <cellStyle name="Note 62 9 2" xfId="12444" xr:uid="{32734596-DD15-4C96-BF92-4CDA8C88AA72}"/>
    <cellStyle name="Note 62_TRAFO" xfId="2383" xr:uid="{00000000-0005-0000-0000-000050090000}"/>
    <cellStyle name="Note 63" xfId="2384" xr:uid="{00000000-0005-0000-0000-000051090000}"/>
    <cellStyle name="Note 63 10" xfId="6524" xr:uid="{8D6CE52F-2DC5-44E8-9B3F-B683F5EC84C4}"/>
    <cellStyle name="Note 63 10 2" xfId="12995" xr:uid="{31CAD8DF-E6C5-42A9-9745-2C706B270958}"/>
    <cellStyle name="Note 63 11" xfId="6294" xr:uid="{1229A62C-B28D-459A-BA07-8FA778E0CD00}"/>
    <cellStyle name="Note 63 11 2" xfId="12765" xr:uid="{C3B2CCD6-5C1C-4215-B42E-7F9A16E0AC0C}"/>
    <cellStyle name="Note 63 12" xfId="7005" xr:uid="{E108AE47-569F-44F3-B52D-BACB57DFC2BA}"/>
    <cellStyle name="Note 63 12 2" xfId="13476" xr:uid="{5249CA88-3540-499F-A65E-57D9131E9C9D}"/>
    <cellStyle name="Note 63 13" xfId="6834" xr:uid="{15F6046A-BF62-456C-97B6-C71F07FE9A56}"/>
    <cellStyle name="Note 63 13 2" xfId="13305" xr:uid="{C20FD832-9C13-4DCF-A206-57FBF7738E69}"/>
    <cellStyle name="Note 63 14" xfId="7239" xr:uid="{C528C66F-D344-4D8E-9484-920981A5D62E}"/>
    <cellStyle name="Note 63 14 2" xfId="13710" xr:uid="{A8A2EA98-282D-44A3-9FA2-B8D46F106B59}"/>
    <cellStyle name="Note 63 15" xfId="7397" xr:uid="{3CF56C8B-5AAC-4AAB-B0EF-57B477374BD0}"/>
    <cellStyle name="Note 63 15 2" xfId="13868" xr:uid="{233411EC-8A76-4BB2-BF39-675D4E91A288}"/>
    <cellStyle name="Note 63 16" xfId="7929" xr:uid="{DAB78490-FF69-4D09-9DC3-46E31D631ED5}"/>
    <cellStyle name="Note 63 16 2" xfId="14400" xr:uid="{A43DF540-7FD1-4C1B-B9DD-F737881C635C}"/>
    <cellStyle name="Note 63 17" xfId="8108" xr:uid="{48699608-83C0-4612-82E4-8FD173DF5147}"/>
    <cellStyle name="Note 63 17 2" xfId="14579" xr:uid="{F9DC6E93-55DE-4E14-9AE4-23FA518FD58B}"/>
    <cellStyle name="Note 63 18" xfId="8285" xr:uid="{A1D20E38-7D87-4B33-8F97-7EF532E51800}"/>
    <cellStyle name="Note 63 18 2" xfId="14756" xr:uid="{E7C74CDC-3F75-46F2-A1C9-43F1C082B93A}"/>
    <cellStyle name="Note 63 19" xfId="8447" xr:uid="{F689B4CF-D21F-497A-815F-EE54BD2EFF15}"/>
    <cellStyle name="Note 63 19 2" xfId="14918" xr:uid="{0BCC2E60-C640-4472-8BEA-C3385991FA97}"/>
    <cellStyle name="Note 63 2" xfId="2385" xr:uid="{00000000-0005-0000-0000-000052090000}"/>
    <cellStyle name="Note 63 2 10" xfId="7006" xr:uid="{C467B119-85E9-4A22-A047-C6287243CABB}"/>
    <cellStyle name="Note 63 2 10 2" xfId="13477" xr:uid="{57C105F4-33F7-4522-BEFA-7150E08B67ED}"/>
    <cellStyle name="Note 63 2 11" xfId="6835" xr:uid="{6DF0AD7E-BED0-4505-AE91-9C2F38B24552}"/>
    <cellStyle name="Note 63 2 11 2" xfId="13306" xr:uid="{52A3E7CB-6DCC-4A64-914B-964FA01FC9A0}"/>
    <cellStyle name="Note 63 2 12" xfId="7240" xr:uid="{F3DC843C-6147-40B3-8064-F3D7FF36DF66}"/>
    <cellStyle name="Note 63 2 12 2" xfId="13711" xr:uid="{64D0219E-6F62-4B8E-8E25-FD06AB0C7F14}"/>
    <cellStyle name="Note 63 2 13" xfId="7317" xr:uid="{A9ECC212-4616-460F-B99A-73742E7F5475}"/>
    <cellStyle name="Note 63 2 13 2" xfId="13788" xr:uid="{83F20E76-23A9-44FE-9F72-F6921217C098}"/>
    <cellStyle name="Note 63 2 14" xfId="7930" xr:uid="{169BE304-EE58-4322-BEDE-C2FF9B3A093B}"/>
    <cellStyle name="Note 63 2 14 2" xfId="14401" xr:uid="{81EE9FDE-982F-44A7-875D-500F07610BA4}"/>
    <cellStyle name="Note 63 2 15" xfId="8109" xr:uid="{166D179A-2FCA-4EAA-AC45-DBDB67DF5D92}"/>
    <cellStyle name="Note 63 2 15 2" xfId="14580" xr:uid="{B5492386-634E-4206-97A9-91FDF3503244}"/>
    <cellStyle name="Note 63 2 16" xfId="8286" xr:uid="{DDFD7D9D-BA62-49F5-BA99-B6C5BBD69DCE}"/>
    <cellStyle name="Note 63 2 16 2" xfId="14757" xr:uid="{8AD33CCE-EC34-4317-A5E7-19C94B764A13}"/>
    <cellStyle name="Note 63 2 17" xfId="8448" xr:uid="{29524E95-0E07-4FE2-B1ED-4308218D852F}"/>
    <cellStyle name="Note 63 2 17 2" xfId="14919" xr:uid="{6B951DFB-73CF-4E67-9277-0AE48256471A}"/>
    <cellStyle name="Note 63 2 18" xfId="9084" xr:uid="{BBF4BE57-2428-4875-9385-114C93FF4897}"/>
    <cellStyle name="Note 63 2 19" xfId="9569" xr:uid="{E0B4D097-FB84-437D-936E-9740C49BE35D}"/>
    <cellStyle name="Note 63 2 2" xfId="2386" xr:uid="{00000000-0005-0000-0000-000053090000}"/>
    <cellStyle name="Note 63 2 2 2" xfId="5009" xr:uid="{EE27B097-746C-4095-AB54-C36D63B5CC11}"/>
    <cellStyle name="Note 63 2 2 2 2" xfId="11488" xr:uid="{C8716DC4-5E62-42EA-9EB2-07AB7013A9E8}"/>
    <cellStyle name="Note 63 2 2 3" xfId="9570" xr:uid="{AF65D642-D7A9-4600-AA56-ED9FC5689B6E}"/>
    <cellStyle name="Note 63 2 2 4" xfId="10421" xr:uid="{B3D652A3-BC0D-42E3-9640-58243534D947}"/>
    <cellStyle name="Note 63 2 20" xfId="8580" xr:uid="{EBBB56E2-4C99-4F5C-82F7-014CD4C75F0C}"/>
    <cellStyle name="Note 63 2 21" xfId="9845" xr:uid="{FF75758D-A162-42DC-9BAF-4F53AD4BD7A5}"/>
    <cellStyle name="Note 63 2 22" xfId="10028" xr:uid="{BB1AF5F5-B754-4861-8F84-D759EC746C7B}"/>
    <cellStyle name="Note 63 2 23" xfId="10149" xr:uid="{A266A6CB-CA5A-4BEC-8C20-03EE28EB634D}"/>
    <cellStyle name="Note 63 2 24" xfId="15171" xr:uid="{5C1D89EF-3BE0-4EB5-8360-139A2EE79073}"/>
    <cellStyle name="Note 63 2 25" xfId="15341" xr:uid="{414B37AD-84B6-4720-882C-E914320FB81C}"/>
    <cellStyle name="Note 63 2 26" xfId="15730" xr:uid="{A9C6438C-F4D5-4DBB-A17A-22316D70644C}"/>
    <cellStyle name="Note 63 2 27" xfId="15891" xr:uid="{7B3CFB3E-C8AE-4F83-8D2E-6840DC7FC344}"/>
    <cellStyle name="Note 63 2 3" xfId="5008" xr:uid="{3D3502AB-7524-4705-9E1E-B67481EF8953}"/>
    <cellStyle name="Note 63 2 3 2" xfId="11487" xr:uid="{344F35C7-2812-492B-AB74-D3353FED1539}"/>
    <cellStyle name="Note 63 2 4" xfId="5582" xr:uid="{989D66DB-A512-4F4A-9D7A-ABCB74C8907F}"/>
    <cellStyle name="Note 63 2 4 2" xfId="12053" xr:uid="{9B29F831-3DE7-4D2F-97D8-2AC57442825D}"/>
    <cellStyle name="Note 63 2 5" xfId="5406" xr:uid="{E972DF96-FAD3-4B86-8AB4-36777B8A37C4}"/>
    <cellStyle name="Note 63 2 5 2" xfId="11877" xr:uid="{DCD8203A-6096-428F-9CBC-110255304D09}"/>
    <cellStyle name="Note 63 2 6" xfId="5818" xr:uid="{0F9850BB-9901-4E12-BDC6-62D07C019845}"/>
    <cellStyle name="Note 63 2 6 2" xfId="12289" xr:uid="{43FC0045-D68C-4C86-93DE-88537761032C}"/>
    <cellStyle name="Note 63 2 7" xfId="5970" xr:uid="{291C6622-68A8-4797-8AEB-331C489BA94E}"/>
    <cellStyle name="Note 63 2 7 2" xfId="12441" xr:uid="{A4705930-E71D-4A59-98BB-FBF4BF14AB2E}"/>
    <cellStyle name="Note 63 2 8" xfId="6525" xr:uid="{C604828E-A28C-4838-AF30-69858682CA87}"/>
    <cellStyle name="Note 63 2 8 2" xfId="12996" xr:uid="{746BA171-534F-444B-A54D-9C8B46FD3900}"/>
    <cellStyle name="Note 63 2 9" xfId="6295" xr:uid="{65E715C9-F78B-4855-BFB6-23CCE84CCDE6}"/>
    <cellStyle name="Note 63 2 9 2" xfId="12766" xr:uid="{F48F7730-84CC-42B1-9A21-A21703ED35A2}"/>
    <cellStyle name="Note 63 20" xfId="9083" xr:uid="{13650208-4B06-4C8A-BCF8-545ED20AB6E1}"/>
    <cellStyle name="Note 63 21" xfId="9568" xr:uid="{5EC0D510-CB2C-4243-ACE1-FA3D18445093}"/>
    <cellStyle name="Note 63 22" xfId="8581" xr:uid="{51FD3169-BE40-4B00-BF81-FA5053CCA718}"/>
    <cellStyle name="Note 63 23" xfId="9844" xr:uid="{0B6633DC-09F9-4BEF-861D-53BFD9B44AC0}"/>
    <cellStyle name="Note 63 24" xfId="10027" xr:uid="{AC3A7EAE-0DC2-4E32-867E-0F4689F3D566}"/>
    <cellStyle name="Note 63 25" xfId="10148" xr:uid="{E1D761CA-E7FC-4948-9DBF-40B0B1E02192}"/>
    <cellStyle name="Note 63 26" xfId="15170" xr:uid="{BDCACF0E-DBA5-4C13-9825-73A9B049D15B}"/>
    <cellStyle name="Note 63 27" xfId="3611" xr:uid="{02ACF2CD-A694-42EC-A89D-F3E0F301D502}"/>
    <cellStyle name="Note 63 28" xfId="15342" xr:uid="{9F9CAC20-A776-415B-9BD5-B4770F7774BB}"/>
    <cellStyle name="Note 63 29" xfId="15729" xr:uid="{A685F9DC-1DD3-4B00-9E0D-533950F4C252}"/>
    <cellStyle name="Note 63 3" xfId="2387" xr:uid="{00000000-0005-0000-0000-000054090000}"/>
    <cellStyle name="Note 63 3 2" xfId="5010" xr:uid="{F6966193-8754-4053-8E9A-6BC56F241B53}"/>
    <cellStyle name="Note 63 3 2 2" xfId="11489" xr:uid="{1FBD5CC6-26DD-4083-B0FD-D5F2A8187D08}"/>
    <cellStyle name="Note 63 3 3" xfId="9571" xr:uid="{BA02AC17-D594-4E11-B09D-EAE2F2275350}"/>
    <cellStyle name="Note 63 3 4" xfId="10422" xr:uid="{2643CA49-6446-488E-AF32-555DDCDCAC3E}"/>
    <cellStyle name="Note 63 3 5" xfId="3612" xr:uid="{2E8C8491-6EA4-46B7-8DC0-033258AA6FB2}"/>
    <cellStyle name="Note 63 30" xfId="15890" xr:uid="{C08F4F12-BDDA-49F0-A44F-9EC084A9EB11}"/>
    <cellStyle name="Note 63 4" xfId="4342" xr:uid="{759A0541-4FA1-4A47-A685-974CA45ADCE5}"/>
    <cellStyle name="Note 63 4 2" xfId="10879" xr:uid="{D309595E-F304-4229-B449-294144FAF0D9}"/>
    <cellStyle name="Note 63 5" xfId="5007" xr:uid="{46E60C57-DA19-4AA5-91F2-D646DA524ADD}"/>
    <cellStyle name="Note 63 5 2" xfId="11486" xr:uid="{EA85F833-0F37-4EA9-925E-515A1E477335}"/>
    <cellStyle name="Note 63 6" xfId="5581" xr:uid="{6A8CFA7D-74E5-45B1-A046-DD18972F4571}"/>
    <cellStyle name="Note 63 6 2" xfId="12052" xr:uid="{3FA99A37-BA43-448E-8AF5-265597EB8971}"/>
    <cellStyle name="Note 63 7" xfId="5405" xr:uid="{8B9D429E-5A03-4A39-B5E2-BFE90BA171EE}"/>
    <cellStyle name="Note 63 7 2" xfId="11876" xr:uid="{4537DDAF-5231-4983-872E-DD365C1B511D}"/>
    <cellStyle name="Note 63 8" xfId="5817" xr:uid="{3E588B82-3887-495D-ACE4-E2C912751AB4}"/>
    <cellStyle name="Note 63 8 2" xfId="12288" xr:uid="{36AA1A72-DBD7-4B1A-A690-1923D1FA9874}"/>
    <cellStyle name="Note 63 9" xfId="5971" xr:uid="{0750EB77-9428-4E1C-A873-B0BFA3658035}"/>
    <cellStyle name="Note 63 9 2" xfId="12442" xr:uid="{74387FF1-0794-418D-971B-3E81C78883CE}"/>
    <cellStyle name="Note 63_TRAFO" xfId="2388" xr:uid="{00000000-0005-0000-0000-000055090000}"/>
    <cellStyle name="Note 64" xfId="2389" xr:uid="{00000000-0005-0000-0000-000056090000}"/>
    <cellStyle name="Note 64 10" xfId="6526" xr:uid="{88A9187E-D36E-479D-AF20-62DA4D9C61D3}"/>
    <cellStyle name="Note 64 10 2" xfId="12997" xr:uid="{5FB0C50A-D46A-4BA3-A601-39835A74C1E4}"/>
    <cellStyle name="Note 64 11" xfId="6296" xr:uid="{E435EC93-19E4-4A6D-8AE8-73F7F89A46F9}"/>
    <cellStyle name="Note 64 11 2" xfId="12767" xr:uid="{B7E921F6-8649-449C-BF2C-7CF6BBC6C4B6}"/>
    <cellStyle name="Note 64 12" xfId="7007" xr:uid="{04D5C3D5-45A4-4F3D-BB6B-9222BBB40DAD}"/>
    <cellStyle name="Note 64 12 2" xfId="13478" xr:uid="{66E43B71-40FE-4F10-A9A1-A12B72C300ED}"/>
    <cellStyle name="Note 64 13" xfId="6836" xr:uid="{FE990384-37CF-474D-93AA-C35CBF2B2C2A}"/>
    <cellStyle name="Note 64 13 2" xfId="13307" xr:uid="{4C2808CE-4F6E-47E4-9769-78BBAF0B9B40}"/>
    <cellStyle name="Note 64 14" xfId="7241" xr:uid="{FA4E2154-52FB-41CA-9481-5E44922D6AFF}"/>
    <cellStyle name="Note 64 14 2" xfId="13712" xr:uid="{D88905DE-C154-4061-BB5A-163AF57AD208}"/>
    <cellStyle name="Note 64 15" xfId="7396" xr:uid="{B40204E7-B089-48B5-A8A5-DABD7FD2852B}"/>
    <cellStyle name="Note 64 15 2" xfId="13867" xr:uid="{865F9776-5785-4924-B07D-C6D9E7561B45}"/>
    <cellStyle name="Note 64 16" xfId="7931" xr:uid="{6B1DAA9E-439D-4E93-AF0C-D2A0508404E5}"/>
    <cellStyle name="Note 64 16 2" xfId="14402" xr:uid="{F4D575B3-2837-4145-8C84-180EE77BE205}"/>
    <cellStyle name="Note 64 17" xfId="8110" xr:uid="{CCDBC476-21A7-4BAF-8FA0-C74ADF400FB2}"/>
    <cellStyle name="Note 64 17 2" xfId="14581" xr:uid="{4D4A1AD8-8B56-4B53-9977-0ED37B05AA57}"/>
    <cellStyle name="Note 64 18" xfId="8287" xr:uid="{02F26D85-1124-4639-B601-9F9D723F1B02}"/>
    <cellStyle name="Note 64 18 2" xfId="14758" xr:uid="{6FADCEC3-CB1C-42F6-B59C-00D2DF0C55BA}"/>
    <cellStyle name="Note 64 19" xfId="8449" xr:uid="{20E2484F-B28A-465D-B78A-90817D2C7880}"/>
    <cellStyle name="Note 64 19 2" xfId="14920" xr:uid="{23E73FF8-6F0D-41D4-9118-A5EF51802BD6}"/>
    <cellStyle name="Note 64 2" xfId="2390" xr:uid="{00000000-0005-0000-0000-000057090000}"/>
    <cellStyle name="Note 64 2 10" xfId="7008" xr:uid="{59F182FE-5D6C-4C62-8D74-7F21656E4F27}"/>
    <cellStyle name="Note 64 2 10 2" xfId="13479" xr:uid="{2EBA099B-1302-4EE0-81C7-D226B9F8B773}"/>
    <cellStyle name="Note 64 2 11" xfId="6837" xr:uid="{F3ADB68F-5CF8-48C6-A95D-1F46D87FE47E}"/>
    <cellStyle name="Note 64 2 11 2" xfId="13308" xr:uid="{34FAF56A-4D4D-4154-A12E-C7F092FFDC6E}"/>
    <cellStyle name="Note 64 2 12" xfId="7242" xr:uid="{B5061615-1D1D-4D64-9442-E46356FA7403}"/>
    <cellStyle name="Note 64 2 12 2" xfId="13713" xr:uid="{4796D957-385B-438D-AD03-D2545980628A}"/>
    <cellStyle name="Note 64 2 13" xfId="7395" xr:uid="{F32C13CC-C1B7-4C42-96AF-5E88B4267FCD}"/>
    <cellStyle name="Note 64 2 13 2" xfId="13866" xr:uid="{BB60CE8A-F7A7-49E0-8D36-57844621EC4E}"/>
    <cellStyle name="Note 64 2 14" xfId="7932" xr:uid="{05F9B200-39B9-499F-940A-644089BC0623}"/>
    <cellStyle name="Note 64 2 14 2" xfId="14403" xr:uid="{FF800EC0-7906-4739-A0A7-322D60AE8B8D}"/>
    <cellStyle name="Note 64 2 15" xfId="8111" xr:uid="{2CED453A-A871-4CFE-98B1-8E800053F999}"/>
    <cellStyle name="Note 64 2 15 2" xfId="14582" xr:uid="{97650716-395E-4F53-91AE-B63494BCA0C1}"/>
    <cellStyle name="Note 64 2 16" xfId="8288" xr:uid="{598B23DB-24D1-420E-B92B-ACE8203B5AC8}"/>
    <cellStyle name="Note 64 2 16 2" xfId="14759" xr:uid="{69C7C135-D440-46B6-A12D-3704ED53B01E}"/>
    <cellStyle name="Note 64 2 17" xfId="8450" xr:uid="{06A76DAF-790C-428F-9624-08A8093343CD}"/>
    <cellStyle name="Note 64 2 17 2" xfId="14921" xr:uid="{7689E359-69A2-4C75-9CA5-AE853A17A0E2}"/>
    <cellStyle name="Note 64 2 18" xfId="9086" xr:uid="{80D36789-24AF-4E39-A6BE-4747B16F499C}"/>
    <cellStyle name="Note 64 2 19" xfId="9573" xr:uid="{B9BDC8F3-9130-4504-8111-AC9066A67571}"/>
    <cellStyle name="Note 64 2 2" xfId="2391" xr:uid="{00000000-0005-0000-0000-000058090000}"/>
    <cellStyle name="Note 64 2 2 2" xfId="5013" xr:uid="{0CB9958A-F089-42FC-9DB2-FF3C0886CFB2}"/>
    <cellStyle name="Note 64 2 2 2 2" xfId="11492" xr:uid="{934004E3-E281-4E88-BA52-186F8AE7014D}"/>
    <cellStyle name="Note 64 2 2 3" xfId="9574" xr:uid="{CABB09A8-21C1-46FB-8EC0-012B22509F20}"/>
    <cellStyle name="Note 64 2 2 4" xfId="10423" xr:uid="{A1343FD1-33DB-4892-91FC-932EF08F49C6}"/>
    <cellStyle name="Note 64 2 20" xfId="8578" xr:uid="{5B22FE65-026A-4293-A52D-9BEE71749D35}"/>
    <cellStyle name="Note 64 2 21" xfId="9847" xr:uid="{F5D14EC0-0D4E-4F64-A6B8-7ECA48550F3A}"/>
    <cellStyle name="Note 64 2 22" xfId="10030" xr:uid="{EE03D514-D5F0-4C04-9EFB-A5CECFB8F760}"/>
    <cellStyle name="Note 64 2 23" xfId="10151" xr:uid="{186F7CDD-17C9-4C22-818B-0C8814775F80}"/>
    <cellStyle name="Note 64 2 24" xfId="15173" xr:uid="{BC788F34-3694-498D-BAD0-D203C7E1ECC7}"/>
    <cellStyle name="Note 64 2 25" xfId="15340" xr:uid="{FFC073FD-E700-4E75-AC64-EB060E450FF8}"/>
    <cellStyle name="Note 64 2 26" xfId="15732" xr:uid="{E669B4F1-2B9A-472B-8B51-13921321F1BC}"/>
    <cellStyle name="Note 64 2 27" xfId="15893" xr:uid="{F8DB6D93-69A3-45F3-BAFC-DE39F6A8EEFD}"/>
    <cellStyle name="Note 64 2 3" xfId="5012" xr:uid="{7A82332A-7945-4875-A54B-6F4D2C64D2D5}"/>
    <cellStyle name="Note 64 2 3 2" xfId="11491" xr:uid="{1C49FF2A-36F5-460C-989A-DB3262621E68}"/>
    <cellStyle name="Note 64 2 4" xfId="5584" xr:uid="{2B27C342-C923-4DAA-8EB7-DF9D9D996FF0}"/>
    <cellStyle name="Note 64 2 4 2" xfId="12055" xr:uid="{92E6927B-EFCA-4BF1-A3A4-A58A0EA7F2E4}"/>
    <cellStyle name="Note 64 2 5" xfId="5408" xr:uid="{C02E8EAE-58A5-4903-BBBA-4A6549DC38D7}"/>
    <cellStyle name="Note 64 2 5 2" xfId="11879" xr:uid="{DCE02C20-6939-4E1C-AB1D-A187C3710305}"/>
    <cellStyle name="Note 64 2 6" xfId="5820" xr:uid="{989CE5B7-5E21-4805-AA48-0700CEE02F57}"/>
    <cellStyle name="Note 64 2 6 2" xfId="12291" xr:uid="{90CA7569-357A-4A1A-8C92-D483EA91B086}"/>
    <cellStyle name="Note 64 2 7" xfId="5968" xr:uid="{7C6E1DE3-2929-4074-B0CC-920BF046B155}"/>
    <cellStyle name="Note 64 2 7 2" xfId="12439" xr:uid="{96C4CB10-EAF4-4721-A73D-40FBC6261EE8}"/>
    <cellStyle name="Note 64 2 8" xfId="6527" xr:uid="{CDF0DF0D-1DEA-49CB-A48D-EA7EAB4606B2}"/>
    <cellStyle name="Note 64 2 8 2" xfId="12998" xr:uid="{0FB972FA-4FFD-4133-9407-1DA705B579B6}"/>
    <cellStyle name="Note 64 2 9" xfId="6297" xr:uid="{6A8555F2-545B-4939-B188-A7A1F045D730}"/>
    <cellStyle name="Note 64 2 9 2" xfId="12768" xr:uid="{A4BB765B-26BB-4560-98DD-AE4619C22BD9}"/>
    <cellStyle name="Note 64 20" xfId="9085" xr:uid="{E61900D5-CCE6-4747-A001-852B2573173F}"/>
    <cellStyle name="Note 64 21" xfId="9572" xr:uid="{A70CFDBE-6240-4D0A-8088-4BFE80ADB6A0}"/>
    <cellStyle name="Note 64 22" xfId="8579" xr:uid="{17999B92-9C02-4006-9D58-C4AE235C8AB8}"/>
    <cellStyle name="Note 64 23" xfId="9846" xr:uid="{A43311F2-039B-4408-B7B5-004837E2A86E}"/>
    <cellStyle name="Note 64 24" xfId="10029" xr:uid="{FA182C19-5767-4A54-9749-D38EA2B17491}"/>
    <cellStyle name="Note 64 25" xfId="10150" xr:uid="{FD16A2B3-D8B0-4405-9CA5-AFA34C9A9B79}"/>
    <cellStyle name="Note 64 26" xfId="15172" xr:uid="{D2C2D0B1-4136-47D8-8D57-53522236DA72}"/>
    <cellStyle name="Note 64 27" xfId="3613" xr:uid="{2E64DFAD-0CD1-42AC-9C97-42281AC2ECC8}"/>
    <cellStyle name="Note 64 28" xfId="15258" xr:uid="{D94BE9B2-5E1A-4A45-BD55-EAA6C71CCF33}"/>
    <cellStyle name="Note 64 29" xfId="15731" xr:uid="{97DD6CC1-CB0B-43CC-936E-4DF2372C9EFF}"/>
    <cellStyle name="Note 64 3" xfId="2392" xr:uid="{00000000-0005-0000-0000-000059090000}"/>
    <cellStyle name="Note 64 3 2" xfId="5014" xr:uid="{6D2B182B-AEE5-4BA5-AAF7-FCAA55BA0312}"/>
    <cellStyle name="Note 64 3 2 2" xfId="11493" xr:uid="{C5B2B0C0-95D9-4BE4-9091-89144B03E3D5}"/>
    <cellStyle name="Note 64 3 3" xfId="9575" xr:uid="{EC8C7098-10DD-4D3B-A1AC-6DDBB79C124A}"/>
    <cellStyle name="Note 64 3 4" xfId="10424" xr:uid="{EEF4FCEC-4060-4961-A735-AF07EB002423}"/>
    <cellStyle name="Note 64 3 5" xfId="3614" xr:uid="{17A13C60-A15A-4EDA-A430-010FEEF532CF}"/>
    <cellStyle name="Note 64 30" xfId="15892" xr:uid="{CE63AD06-B757-4A6E-990C-AD92EE561FE9}"/>
    <cellStyle name="Note 64 4" xfId="4343" xr:uid="{2B3DF7D6-730B-4133-9221-DD7437F83219}"/>
    <cellStyle name="Note 64 4 2" xfId="10880" xr:uid="{795E986C-514B-49BE-B66F-1EE2F6F930A7}"/>
    <cellStyle name="Note 64 5" xfId="5011" xr:uid="{EBC9C256-02FB-476F-B65C-39BE8B7C32D1}"/>
    <cellStyle name="Note 64 5 2" xfId="11490" xr:uid="{5283E682-3A10-4FD4-AF03-495D4EDDC8C6}"/>
    <cellStyle name="Note 64 6" xfId="5583" xr:uid="{1498D538-A1BA-43DA-9034-C1CB910CD171}"/>
    <cellStyle name="Note 64 6 2" xfId="12054" xr:uid="{6E3D3D79-924F-4DFF-8970-BCB09307FC68}"/>
    <cellStyle name="Note 64 7" xfId="5407" xr:uid="{424C61B2-3BFE-4EDB-B7C2-33181042A9D2}"/>
    <cellStyle name="Note 64 7 2" xfId="11878" xr:uid="{2E307937-368E-4CF0-9DAF-B40C03E57B09}"/>
    <cellStyle name="Note 64 8" xfId="5819" xr:uid="{0692CD51-4A36-44D0-BFBF-803A8B523B38}"/>
    <cellStyle name="Note 64 8 2" xfId="12290" xr:uid="{C9AEAE09-015C-4495-AF23-1D471F78F2C6}"/>
    <cellStyle name="Note 64 9" xfId="5969" xr:uid="{D2FA1C3D-86FC-45E4-AA9A-663FC99EF032}"/>
    <cellStyle name="Note 64 9 2" xfId="12440" xr:uid="{51E00368-5313-4D1C-B95E-0CA7F6662780}"/>
    <cellStyle name="Note 64_TRAFO" xfId="2393" xr:uid="{00000000-0005-0000-0000-00005A090000}"/>
    <cellStyle name="Note 65" xfId="2394" xr:uid="{00000000-0005-0000-0000-00005B090000}"/>
    <cellStyle name="Note 65 10" xfId="6528" xr:uid="{3C4EDCEE-6893-423B-974A-A75538466541}"/>
    <cellStyle name="Note 65 10 2" xfId="12999" xr:uid="{FBC3B319-A21A-4CFE-BFA7-3F7EC9EAC48D}"/>
    <cellStyle name="Note 65 11" xfId="6298" xr:uid="{6CB66099-FE02-4582-898F-E8991DA170D0}"/>
    <cellStyle name="Note 65 11 2" xfId="12769" xr:uid="{492D2DF6-AA41-4ECB-855E-ADB2E71969A0}"/>
    <cellStyle name="Note 65 12" xfId="7009" xr:uid="{71F99865-0F3A-4E6E-A928-8382D346F38B}"/>
    <cellStyle name="Note 65 12 2" xfId="13480" xr:uid="{98B38584-C650-44F6-ADF6-04AA784085DE}"/>
    <cellStyle name="Note 65 13" xfId="6838" xr:uid="{DDF29662-99D3-4EB5-8AE0-D3AB052477B6}"/>
    <cellStyle name="Note 65 13 2" xfId="13309" xr:uid="{46202CCC-B3FD-47F4-ACEB-326D982A4B1C}"/>
    <cellStyle name="Note 65 14" xfId="7243" xr:uid="{1B678339-3EB8-48A9-8B8F-759B95C644ED}"/>
    <cellStyle name="Note 65 14 2" xfId="13714" xr:uid="{CF4C13DD-D5B1-41B2-B57B-FD6A96853852}"/>
    <cellStyle name="Note 65 15" xfId="7394" xr:uid="{D08F2830-8159-4417-B6A9-BC5400CDAB0C}"/>
    <cellStyle name="Note 65 15 2" xfId="13865" xr:uid="{873AE184-B48F-4E87-956A-21E0E9EBF9C9}"/>
    <cellStyle name="Note 65 16" xfId="7933" xr:uid="{50EFD6B8-D48E-4879-A31D-69330414BA2C}"/>
    <cellStyle name="Note 65 16 2" xfId="14404" xr:uid="{D2538B6F-DF4A-4EFD-AEEB-33FE2C98C764}"/>
    <cellStyle name="Note 65 17" xfId="8112" xr:uid="{AA09E2B6-0F18-4ED8-A10D-15EF13FB7DB1}"/>
    <cellStyle name="Note 65 17 2" xfId="14583" xr:uid="{0827E45A-D6CF-4293-A497-56088A846809}"/>
    <cellStyle name="Note 65 18" xfId="8289" xr:uid="{35983E1F-796F-43BE-BF5D-7E789A25A84B}"/>
    <cellStyle name="Note 65 18 2" xfId="14760" xr:uid="{0334C817-2991-4451-A373-A35793598B56}"/>
    <cellStyle name="Note 65 19" xfId="8451" xr:uid="{F00AD65F-2C6B-47BA-B59C-1E85C194AB96}"/>
    <cellStyle name="Note 65 19 2" xfId="14922" xr:uid="{C9436BA8-DAA4-453C-83C4-C098FBF3D0B8}"/>
    <cellStyle name="Note 65 2" xfId="2395" xr:uid="{00000000-0005-0000-0000-00005C090000}"/>
    <cellStyle name="Note 65 2 10" xfId="7010" xr:uid="{6A4F3D07-D4AB-4E5C-9705-B63EB181B7CB}"/>
    <cellStyle name="Note 65 2 10 2" xfId="13481" xr:uid="{27EF18AA-BA78-4214-8404-66319DB7AB58}"/>
    <cellStyle name="Note 65 2 11" xfId="6839" xr:uid="{09C7DF63-A14E-42DE-9B83-E02DFB062DA2}"/>
    <cellStyle name="Note 65 2 11 2" xfId="13310" xr:uid="{A66E26D0-9B3B-40FC-A0B5-1FD28D63EB0B}"/>
    <cellStyle name="Note 65 2 12" xfId="7244" xr:uid="{A7EC1382-9B66-4677-8EAE-92AAF760361D}"/>
    <cellStyle name="Note 65 2 12 2" xfId="13715" xr:uid="{7DCCF760-CEB2-4388-8959-A5B408E5767C}"/>
    <cellStyle name="Note 65 2 13" xfId="7393" xr:uid="{D3F30867-8437-45A5-A36D-E121E78C6135}"/>
    <cellStyle name="Note 65 2 13 2" xfId="13864" xr:uid="{0FB948CA-8E64-4EA8-B394-491C53B152AA}"/>
    <cellStyle name="Note 65 2 14" xfId="7934" xr:uid="{47BB30F7-141C-4CE5-A663-CB647FC95BF1}"/>
    <cellStyle name="Note 65 2 14 2" xfId="14405" xr:uid="{A0825CC1-281A-409C-B2AF-AAA9CA9990C0}"/>
    <cellStyle name="Note 65 2 15" xfId="8113" xr:uid="{F3AABF1A-9657-4A9E-BA39-2715CA577910}"/>
    <cellStyle name="Note 65 2 15 2" xfId="14584" xr:uid="{4EF56A70-90A5-43C7-8F9A-42011FFF176E}"/>
    <cellStyle name="Note 65 2 16" xfId="8290" xr:uid="{D3768AED-499D-4D3A-B5EB-7D99121ED579}"/>
    <cellStyle name="Note 65 2 16 2" xfId="14761" xr:uid="{8FDEBC4B-9B78-4CE4-8B78-650D2A3F68C7}"/>
    <cellStyle name="Note 65 2 17" xfId="8452" xr:uid="{A284DCD3-0507-4AF4-B9BE-42EA234AC60A}"/>
    <cellStyle name="Note 65 2 17 2" xfId="14923" xr:uid="{31A158A7-4AF3-4B3F-821D-D2EDBB6DC4EF}"/>
    <cellStyle name="Note 65 2 18" xfId="9088" xr:uid="{2603B274-7BBE-4C71-9CAA-9695514DB932}"/>
    <cellStyle name="Note 65 2 19" xfId="9577" xr:uid="{D2D590F8-5737-475C-835B-5243F28E14BA}"/>
    <cellStyle name="Note 65 2 2" xfId="2396" xr:uid="{00000000-0005-0000-0000-00005D090000}"/>
    <cellStyle name="Note 65 2 2 2" xfId="5017" xr:uid="{F7A70FA7-CBEB-4D78-9A30-EC4C97A8D3E1}"/>
    <cellStyle name="Note 65 2 2 2 2" xfId="11496" xr:uid="{E6675F9A-E1C0-4DAF-96B8-5F5246D43E19}"/>
    <cellStyle name="Note 65 2 2 3" xfId="9578" xr:uid="{EEA3D8B7-35F9-4FF3-A8DA-87F77A533DA0}"/>
    <cellStyle name="Note 65 2 2 4" xfId="10425" xr:uid="{0BC07EAB-00A7-4997-B0E3-BBEA26E8726F}"/>
    <cellStyle name="Note 65 2 20" xfId="8576" xr:uid="{E24C0F70-ECE5-4E38-B1AF-0ABD09A47956}"/>
    <cellStyle name="Note 65 2 21" xfId="9849" xr:uid="{F9E6466A-1AA7-45E0-9667-21C9CBFAB2BD}"/>
    <cellStyle name="Note 65 2 22" xfId="10032" xr:uid="{35C274F1-3FEC-4D6F-8BBB-70692029F3D4}"/>
    <cellStyle name="Note 65 2 23" xfId="10226" xr:uid="{EADBD71B-5382-449E-A5A8-871B68D757A8}"/>
    <cellStyle name="Note 65 2 24" xfId="15175" xr:uid="{9034FD67-8B9A-4696-8140-297DCE729ACD}"/>
    <cellStyle name="Note 65 2 25" xfId="15338" xr:uid="{FC4A3679-8051-4D33-8D42-2017A5A711E4}"/>
    <cellStyle name="Note 65 2 26" xfId="15734" xr:uid="{72BA61F5-DB4C-45F7-8134-8BDABD7BEE30}"/>
    <cellStyle name="Note 65 2 27" xfId="15895" xr:uid="{B9DB0A7A-1B1A-488B-BF26-7FBA3DB45269}"/>
    <cellStyle name="Note 65 2 3" xfId="5016" xr:uid="{0401B056-C8DD-411A-A13C-9F9A9540B937}"/>
    <cellStyle name="Note 65 2 3 2" xfId="11495" xr:uid="{C65A4D20-92C3-430D-92EA-572D67A9948C}"/>
    <cellStyle name="Note 65 2 4" xfId="5586" xr:uid="{F6A8F968-77F6-4601-953C-8D0D1874AFF1}"/>
    <cellStyle name="Note 65 2 4 2" xfId="12057" xr:uid="{7E7644AA-E4F3-4E17-9F92-32209FB74EAC}"/>
    <cellStyle name="Note 65 2 5" xfId="5410" xr:uid="{68B40AF9-5B18-4AD9-B40E-4413B89C5DED}"/>
    <cellStyle name="Note 65 2 5 2" xfId="11881" xr:uid="{AF200DDF-A298-48DD-B2E8-52679B4F4AFE}"/>
    <cellStyle name="Note 65 2 6" xfId="5822" xr:uid="{215E4BF5-2E21-417D-B6DE-07AD4CEA0613}"/>
    <cellStyle name="Note 65 2 6 2" xfId="12293" xr:uid="{E29C680A-0321-4372-B7BA-97C0510A9AD1}"/>
    <cellStyle name="Note 65 2 7" xfId="5966" xr:uid="{0B75F563-0D0B-4364-B83C-8EA2CE67AAF1}"/>
    <cellStyle name="Note 65 2 7 2" xfId="12437" xr:uid="{409ADAB2-4973-4DA7-982F-C9D8822036DA}"/>
    <cellStyle name="Note 65 2 8" xfId="6529" xr:uid="{6FBC4D8D-ED94-45C4-B97A-5145BFEE2544}"/>
    <cellStyle name="Note 65 2 8 2" xfId="13000" xr:uid="{AC4AD90C-0563-4D20-AC13-93A8DF0F93DA}"/>
    <cellStyle name="Note 65 2 9" xfId="6299" xr:uid="{C79EFA90-8191-4DD9-B0DC-2B05D1F57014}"/>
    <cellStyle name="Note 65 2 9 2" xfId="12770" xr:uid="{DE56DF35-E577-46DB-9BB6-48A50ED1A194}"/>
    <cellStyle name="Note 65 20" xfId="9087" xr:uid="{ADDC20CA-0B9C-48E0-A695-AB703209F47A}"/>
    <cellStyle name="Note 65 21" xfId="9576" xr:uid="{09C3D6AD-A91B-4957-BE5D-6FFB684D007F}"/>
    <cellStyle name="Note 65 22" xfId="8577" xr:uid="{B379DA98-6E94-4433-A336-A2A1A95C82A0}"/>
    <cellStyle name="Note 65 23" xfId="9848" xr:uid="{AE527263-E25A-4866-A744-42887238D941}"/>
    <cellStyle name="Note 65 24" xfId="10031" xr:uid="{B3D20C75-4244-4EA4-876A-88FEEB99B604}"/>
    <cellStyle name="Note 65 25" xfId="10152" xr:uid="{0F614036-B3DC-48EE-AC10-2A24AA180272}"/>
    <cellStyle name="Note 65 26" xfId="15174" xr:uid="{24D3610C-EF6C-4084-A774-88FB8EBF75E2}"/>
    <cellStyle name="Note 65 27" xfId="3615" xr:uid="{09AD0AEA-C0FA-4A51-BB26-5D988CC87072}"/>
    <cellStyle name="Note 65 28" xfId="15339" xr:uid="{100C60DA-CB52-4ABC-8542-E399C9A7B419}"/>
    <cellStyle name="Note 65 29" xfId="15733" xr:uid="{AE03EA97-C468-4670-8AEA-F3A99D0B5671}"/>
    <cellStyle name="Note 65 3" xfId="2397" xr:uid="{00000000-0005-0000-0000-00005E090000}"/>
    <cellStyle name="Note 65 3 2" xfId="5018" xr:uid="{B45450E3-1148-4785-BB5D-4A84A703E453}"/>
    <cellStyle name="Note 65 3 2 2" xfId="11497" xr:uid="{938A7791-8332-40AC-8B3B-8018BD78B2E4}"/>
    <cellStyle name="Note 65 3 3" xfId="9579" xr:uid="{BFD3EB56-6F4D-478E-91FB-1C77706BD126}"/>
    <cellStyle name="Note 65 3 4" xfId="10426" xr:uid="{1D021A40-BFF3-4604-843F-D0CCF146984B}"/>
    <cellStyle name="Note 65 3 5" xfId="3616" xr:uid="{CA51DE71-BF67-47E7-85DA-CEC7FEF025C4}"/>
    <cellStyle name="Note 65 30" xfId="15894" xr:uid="{DB69BAD3-7DCA-4326-BF33-5EAC88872755}"/>
    <cellStyle name="Note 65 4" xfId="4344" xr:uid="{159CBD7E-3413-45FC-8942-18A397900359}"/>
    <cellStyle name="Note 65 4 2" xfId="10881" xr:uid="{73A99AC3-5CE0-4F77-BB03-738A0C6728B9}"/>
    <cellStyle name="Note 65 5" xfId="5015" xr:uid="{E5164958-600E-4526-9FD7-C52AA4F5FA45}"/>
    <cellStyle name="Note 65 5 2" xfId="11494" xr:uid="{F6875CEF-AB6C-44A8-AB4C-889BE5115F7E}"/>
    <cellStyle name="Note 65 6" xfId="5585" xr:uid="{D92B608C-49DB-46AE-BA2F-4FE9AA5F6F02}"/>
    <cellStyle name="Note 65 6 2" xfId="12056" xr:uid="{C84A740D-CD71-42D4-BA04-8FD5633BBF70}"/>
    <cellStyle name="Note 65 7" xfId="5409" xr:uid="{A72167D9-71D8-4731-9106-5B25329B391F}"/>
    <cellStyle name="Note 65 7 2" xfId="11880" xr:uid="{EC55C3CF-2016-4028-BFE4-DDCCEDC25FE6}"/>
    <cellStyle name="Note 65 8" xfId="5821" xr:uid="{896BAF9A-2A5A-4347-BBA6-01FDFFB3FFD9}"/>
    <cellStyle name="Note 65 8 2" xfId="12292" xr:uid="{09A39097-FE7A-494F-98C8-781FBDAB72BF}"/>
    <cellStyle name="Note 65 9" xfId="5967" xr:uid="{3CE4AC70-6F6E-497B-9C39-B6E86019D5EA}"/>
    <cellStyle name="Note 65 9 2" xfId="12438" xr:uid="{76A04096-D4F9-4680-B8A9-7E1C939C36A2}"/>
    <cellStyle name="Note 65_TRAFO" xfId="2398" xr:uid="{00000000-0005-0000-0000-00005F090000}"/>
    <cellStyle name="Note 66" xfId="2399" xr:uid="{00000000-0005-0000-0000-000060090000}"/>
    <cellStyle name="Note 66 10" xfId="6530" xr:uid="{3D359718-3FCE-4310-9043-16C2BD41D5A5}"/>
    <cellStyle name="Note 66 10 2" xfId="13001" xr:uid="{67764356-7F86-4A9F-9FAF-7A59E3FC2EF0}"/>
    <cellStyle name="Note 66 11" xfId="6301" xr:uid="{18867763-4AF6-487D-BE95-A455683E4C6A}"/>
    <cellStyle name="Note 66 11 2" xfId="12772" xr:uid="{7C1C71A9-1F64-4BF2-8896-298C672200AF}"/>
    <cellStyle name="Note 66 12" xfId="7011" xr:uid="{22D02252-823D-4D47-AD41-9A0915668442}"/>
    <cellStyle name="Note 66 12 2" xfId="13482" xr:uid="{2C711160-EC3D-4613-8D4E-7EB4EE96D212}"/>
    <cellStyle name="Note 66 13" xfId="6840" xr:uid="{461AEC31-0DA5-4B3A-9404-2405C30473C4}"/>
    <cellStyle name="Note 66 13 2" xfId="13311" xr:uid="{1A81C78A-FBF1-477C-B43D-C6A3B067E623}"/>
    <cellStyle name="Note 66 14" xfId="7245" xr:uid="{ABAB341A-1900-490A-8A78-CCD717071C9E}"/>
    <cellStyle name="Note 66 14 2" xfId="13716" xr:uid="{EC1164BE-B0C0-4F8C-ACDD-4D39A9FE7FB0}"/>
    <cellStyle name="Note 66 15" xfId="7392" xr:uid="{1A2A4FE1-DF54-45AE-92C6-BA0DBEB574D0}"/>
    <cellStyle name="Note 66 15 2" xfId="13863" xr:uid="{123254FB-2E8C-474B-AD55-DA026159ADF4}"/>
    <cellStyle name="Note 66 16" xfId="7935" xr:uid="{A7BA7713-CBA8-4522-8B3F-A7EB9CFFA77B}"/>
    <cellStyle name="Note 66 16 2" xfId="14406" xr:uid="{699706E5-E21E-4C5C-85BE-22B5EAA67B27}"/>
    <cellStyle name="Note 66 17" xfId="8114" xr:uid="{94FEC8EE-83F9-41B8-9965-2737740E916F}"/>
    <cellStyle name="Note 66 17 2" xfId="14585" xr:uid="{C36D0C9F-CA35-45DF-AF19-10D6957E43FD}"/>
    <cellStyle name="Note 66 18" xfId="8291" xr:uid="{D04A5B48-18D4-4EF1-B37F-731C35A56318}"/>
    <cellStyle name="Note 66 18 2" xfId="14762" xr:uid="{1BBD3783-19B7-489E-AA95-B5367001BDD8}"/>
    <cellStyle name="Note 66 19" xfId="8453" xr:uid="{8FAE8CA7-93C4-40C8-BD0D-C38B37F58E9E}"/>
    <cellStyle name="Note 66 19 2" xfId="14924" xr:uid="{FD46BB75-5081-4A15-8141-C43F40303697}"/>
    <cellStyle name="Note 66 2" xfId="2400" xr:uid="{00000000-0005-0000-0000-000061090000}"/>
    <cellStyle name="Note 66 2 10" xfId="7012" xr:uid="{1574773C-1F15-4764-B197-FA15FF53D118}"/>
    <cellStyle name="Note 66 2 10 2" xfId="13483" xr:uid="{5882250B-5406-48A8-B7F2-EBCE6B4950B0}"/>
    <cellStyle name="Note 66 2 11" xfId="6841" xr:uid="{A18EEFEF-8C01-4E90-9AA6-ABA26C25D4A0}"/>
    <cellStyle name="Note 66 2 11 2" xfId="13312" xr:uid="{5F991D1A-6F49-42AD-8D5D-8566CECF469E}"/>
    <cellStyle name="Note 66 2 12" xfId="7246" xr:uid="{02E4A82F-A375-468C-BB1F-0AE942C63482}"/>
    <cellStyle name="Note 66 2 12 2" xfId="13717" xr:uid="{F9BC6969-DF94-4B72-8C22-FE21AD8B2914}"/>
    <cellStyle name="Note 66 2 13" xfId="7391" xr:uid="{593235EE-A009-4D35-AAED-31491A8D03AE}"/>
    <cellStyle name="Note 66 2 13 2" xfId="13862" xr:uid="{6461D113-1FC7-4E24-ADFB-373728F82576}"/>
    <cellStyle name="Note 66 2 14" xfId="7936" xr:uid="{6B473481-6050-45D7-A048-294840D13E6A}"/>
    <cellStyle name="Note 66 2 14 2" xfId="14407" xr:uid="{D2D3A2C9-E2CE-4EE2-97CB-40FB1D223E25}"/>
    <cellStyle name="Note 66 2 15" xfId="8115" xr:uid="{CE239589-0540-4678-A85A-EC0D5D0C311B}"/>
    <cellStyle name="Note 66 2 15 2" xfId="14586" xr:uid="{3ECB268C-84CE-4FCB-805E-08854FD6A2BA}"/>
    <cellStyle name="Note 66 2 16" xfId="8292" xr:uid="{8C2671A3-4642-4192-A50F-D79D0B1771B8}"/>
    <cellStyle name="Note 66 2 16 2" xfId="14763" xr:uid="{4689A4A4-6D96-4A1A-90F4-F882F3D8E2C0}"/>
    <cellStyle name="Note 66 2 17" xfId="8454" xr:uid="{431E9725-E138-411F-8C30-9B59FE964E09}"/>
    <cellStyle name="Note 66 2 17 2" xfId="14925" xr:uid="{FD5A7E9E-B732-43B6-9154-BEE498D92527}"/>
    <cellStyle name="Note 66 2 18" xfId="9090" xr:uid="{B802A29F-8C24-4065-93C4-BCDB61544FDD}"/>
    <cellStyle name="Note 66 2 19" xfId="9581" xr:uid="{2A8BFCF2-0393-4F8C-BCC2-A9B567550824}"/>
    <cellStyle name="Note 66 2 2" xfId="2401" xr:uid="{00000000-0005-0000-0000-000062090000}"/>
    <cellStyle name="Note 66 2 2 2" xfId="5021" xr:uid="{513F2450-DFDF-49A7-BF94-61D5146AB7DC}"/>
    <cellStyle name="Note 66 2 2 2 2" xfId="11500" xr:uid="{E0DF449E-E70F-4480-A6FF-719E0E826531}"/>
    <cellStyle name="Note 66 2 2 3" xfId="9582" xr:uid="{92E37F9E-40E1-4B77-BA46-AE4716F822F5}"/>
    <cellStyle name="Note 66 2 2 4" xfId="10427" xr:uid="{732BC29B-B102-4A31-9F72-C44B6A2C0320}"/>
    <cellStyle name="Note 66 2 20" xfId="8575" xr:uid="{998671B0-C139-435E-8E49-5C1F21A3B01C}"/>
    <cellStyle name="Note 66 2 21" xfId="9851" xr:uid="{5B8AAFF8-7245-434E-970D-031346A146B8}"/>
    <cellStyle name="Note 66 2 22" xfId="10034" xr:uid="{6190C349-1669-4C91-877F-F0AE6E85FC5C}"/>
    <cellStyle name="Note 66 2 23" xfId="10154" xr:uid="{1A52F0C3-F849-48B0-B13F-287031D90CCC}"/>
    <cellStyle name="Note 66 2 24" xfId="15177" xr:uid="{003886EA-FDE4-4BA2-ABD5-E2BAD35FE96C}"/>
    <cellStyle name="Note 66 2 25" xfId="15336" xr:uid="{9651F136-E3B2-4B20-B00C-393501709533}"/>
    <cellStyle name="Note 66 2 26" xfId="15736" xr:uid="{4DD6B24A-6BCE-46CF-B8FF-96C1FFB38AD9}"/>
    <cellStyle name="Note 66 2 27" xfId="15897" xr:uid="{89D26EA6-032D-4A72-8787-C8F92CE551DE}"/>
    <cellStyle name="Note 66 2 3" xfId="5020" xr:uid="{5F1241A6-57E6-49B0-BD9C-3A22B8F6F510}"/>
    <cellStyle name="Note 66 2 3 2" xfId="11499" xr:uid="{B827AA6B-FD83-4301-BA52-9ECC8019A79F}"/>
    <cellStyle name="Note 66 2 4" xfId="5588" xr:uid="{95AFAFAE-EEDE-4B78-85FF-618B6B5E924F}"/>
    <cellStyle name="Note 66 2 4 2" xfId="12059" xr:uid="{1C3A81D7-EDD6-4AA6-BDA4-C337DE84BFA9}"/>
    <cellStyle name="Note 66 2 5" xfId="5412" xr:uid="{3BE8C981-5746-4D42-A3F6-DD8471F477CE}"/>
    <cellStyle name="Note 66 2 5 2" xfId="11883" xr:uid="{4B1388C0-B8E3-4ACA-9477-8064DA314EFD}"/>
    <cellStyle name="Note 66 2 6" xfId="5824" xr:uid="{3281E7C7-D458-49A5-9A8C-DF645A7A0F9F}"/>
    <cellStyle name="Note 66 2 6 2" xfId="12295" xr:uid="{4EDC73DF-A033-45BC-8219-F62C6C23561C}"/>
    <cellStyle name="Note 66 2 7" xfId="5964" xr:uid="{363221A9-0B0D-4655-B39F-242B4B18FF38}"/>
    <cellStyle name="Note 66 2 7 2" xfId="12435" xr:uid="{11E49CCE-BB09-4183-8629-F9F7794DAA6E}"/>
    <cellStyle name="Note 66 2 8" xfId="6531" xr:uid="{239A80E5-8E0C-4A14-9652-1B7726237865}"/>
    <cellStyle name="Note 66 2 8 2" xfId="13002" xr:uid="{B9EF173E-7C84-46E3-A460-DA5BA5DD74D9}"/>
    <cellStyle name="Note 66 2 9" xfId="6302" xr:uid="{2887375C-6072-4F22-9C50-02575F7E5E8C}"/>
    <cellStyle name="Note 66 2 9 2" xfId="12773" xr:uid="{0D685FBC-1086-4838-B021-0DBA59BE1F4E}"/>
    <cellStyle name="Note 66 20" xfId="9089" xr:uid="{0E9700BC-65AE-4CB7-BED0-88E13A40A28D}"/>
    <cellStyle name="Note 66 21" xfId="9580" xr:uid="{C66FA026-7F23-4E66-8967-A5AC080C91EA}"/>
    <cellStyle name="Note 66 22" xfId="8523" xr:uid="{6EBDF924-0DA3-4587-ACAD-BFA1942D49BE}"/>
    <cellStyle name="Note 66 23" xfId="9850" xr:uid="{014DD523-2B0D-4B5D-B201-E2EA9992E6D8}"/>
    <cellStyle name="Note 66 24" xfId="10033" xr:uid="{F6503847-D00F-4C43-BB3C-05E265EED7A1}"/>
    <cellStyle name="Note 66 25" xfId="10153" xr:uid="{0C853E86-A199-4602-8D20-B57850D52DDB}"/>
    <cellStyle name="Note 66 26" xfId="15176" xr:uid="{12B4F04F-8A8C-42CA-90DF-1DD6DFED6520}"/>
    <cellStyle name="Note 66 27" xfId="3617" xr:uid="{5BBC4389-636A-42F0-B1A2-14D3D1DF55CC}"/>
    <cellStyle name="Note 66 28" xfId="15337" xr:uid="{D8506ECD-589E-4CB3-AA61-20CDE11D36F9}"/>
    <cellStyle name="Note 66 29" xfId="15735" xr:uid="{3980AE94-4EAD-4BD2-A46D-831EFD5E80B3}"/>
    <cellStyle name="Note 66 3" xfId="2402" xr:uid="{00000000-0005-0000-0000-000063090000}"/>
    <cellStyle name="Note 66 3 2" xfId="5022" xr:uid="{FDE98463-656C-4C72-A146-E0C7910E23B4}"/>
    <cellStyle name="Note 66 3 2 2" xfId="11501" xr:uid="{EFE0CFD9-5A90-473F-86A8-990AA295B483}"/>
    <cellStyle name="Note 66 3 3" xfId="9583" xr:uid="{D837F1BC-95A2-47B8-A755-337D1FC859A7}"/>
    <cellStyle name="Note 66 3 4" xfId="10428" xr:uid="{F1C7A192-8263-407C-9201-AB0BF3658369}"/>
    <cellStyle name="Note 66 3 5" xfId="3618" xr:uid="{1452FF24-2A84-43FE-BE59-790B9B5BFEA1}"/>
    <cellStyle name="Note 66 30" xfId="15896" xr:uid="{3664223A-E6ED-4D25-A5D1-5C6AC9693541}"/>
    <cellStyle name="Note 66 4" xfId="4345" xr:uid="{CB129966-0960-4441-887D-A564FB6BAF28}"/>
    <cellStyle name="Note 66 4 2" xfId="10882" xr:uid="{1133F0CE-0DDA-45F3-A602-8FB7EBF0DB22}"/>
    <cellStyle name="Note 66 5" xfId="5019" xr:uid="{E0490237-3B30-44CD-9981-C10404CC072F}"/>
    <cellStyle name="Note 66 5 2" xfId="11498" xr:uid="{7A987D20-3BC2-4419-B441-DFF4002EEE5F}"/>
    <cellStyle name="Note 66 6" xfId="5587" xr:uid="{1F239D5E-EBF1-404A-B419-F2C11D97C2D4}"/>
    <cellStyle name="Note 66 6 2" xfId="12058" xr:uid="{255F9E2C-5B10-490C-B1FA-270A04355389}"/>
    <cellStyle name="Note 66 7" xfId="5411" xr:uid="{A04D8E05-7072-4F09-BD4E-2CE7387251C0}"/>
    <cellStyle name="Note 66 7 2" xfId="11882" xr:uid="{82F84D71-A97B-4B50-B8E2-5F5B38B8D59F}"/>
    <cellStyle name="Note 66 8" xfId="5823" xr:uid="{BFCE5269-AB76-4842-A752-BF918A5B099C}"/>
    <cellStyle name="Note 66 8 2" xfId="12294" xr:uid="{E4D87208-0252-4658-8636-CCE8FFD0845D}"/>
    <cellStyle name="Note 66 9" xfId="5965" xr:uid="{C1B4D79F-C0E1-4622-BB88-C5B6EE529F95}"/>
    <cellStyle name="Note 66 9 2" xfId="12436" xr:uid="{F2A5B5F6-1A39-4F81-8948-5DBCBD81B84E}"/>
    <cellStyle name="Note 66_TRAFO" xfId="2403" xr:uid="{00000000-0005-0000-0000-000064090000}"/>
    <cellStyle name="Note 67" xfId="2404" xr:uid="{00000000-0005-0000-0000-000065090000}"/>
    <cellStyle name="Note 67 10" xfId="6532" xr:uid="{665AA82F-A96D-4D84-8A16-2910085977A3}"/>
    <cellStyle name="Note 67 10 2" xfId="13003" xr:uid="{368298A8-DA2B-4434-A627-978C34287F29}"/>
    <cellStyle name="Note 67 11" xfId="6303" xr:uid="{A3C68C0C-5341-4DE4-98C8-F872EE73C8A2}"/>
    <cellStyle name="Note 67 11 2" xfId="12774" xr:uid="{05B9FDEB-C8DF-4E08-AEBA-41C4CBF3CFB9}"/>
    <cellStyle name="Note 67 12" xfId="7013" xr:uid="{0E0828A5-B34E-4D49-BAA7-C724DC31E320}"/>
    <cellStyle name="Note 67 12 2" xfId="13484" xr:uid="{78C2D495-F62F-49B0-B353-F0A9B55C18C5}"/>
    <cellStyle name="Note 67 13" xfId="6842" xr:uid="{7FF93DD9-A9BD-4FFB-B3FB-634D077D7B54}"/>
    <cellStyle name="Note 67 13 2" xfId="13313" xr:uid="{0573C538-3A2E-4276-A095-01A9F5F90BBE}"/>
    <cellStyle name="Note 67 14" xfId="7247" xr:uid="{FA3EB02D-BB8A-4876-BDF8-E6D6D1D61074}"/>
    <cellStyle name="Note 67 14 2" xfId="13718" xr:uid="{30783E58-D2E7-4526-BFD0-62EA602020E1}"/>
    <cellStyle name="Note 67 15" xfId="7390" xr:uid="{73C03F5B-39FC-4FE7-AE83-BDF55DCC4F4E}"/>
    <cellStyle name="Note 67 15 2" xfId="13861" xr:uid="{273FE352-2B08-4F17-B914-A84E64BCFF55}"/>
    <cellStyle name="Note 67 16" xfId="7937" xr:uid="{51A2FE3C-73E1-4312-96FB-ED70472CE9F0}"/>
    <cellStyle name="Note 67 16 2" xfId="14408" xr:uid="{97A2CEA8-45EF-4120-BDBD-17FD05626280}"/>
    <cellStyle name="Note 67 17" xfId="8116" xr:uid="{692B85F8-DE8C-4721-AD87-45E7E60BE2CD}"/>
    <cellStyle name="Note 67 17 2" xfId="14587" xr:uid="{1084DF75-CA0C-44CF-8DBA-D0EB16D2809B}"/>
    <cellStyle name="Note 67 18" xfId="8293" xr:uid="{1B93DE63-4022-4C1A-9F1B-FBF33743B7F3}"/>
    <cellStyle name="Note 67 18 2" xfId="14764" xr:uid="{E0F89028-55A2-44CF-A47F-8A83248121B4}"/>
    <cellStyle name="Note 67 19" xfId="8455" xr:uid="{FA9D3B27-8198-40B6-961F-493C0E8EBF3B}"/>
    <cellStyle name="Note 67 19 2" xfId="14926" xr:uid="{863CCD65-DF21-4A35-AF0D-D294C0F64A81}"/>
    <cellStyle name="Note 67 2" xfId="2405" xr:uid="{00000000-0005-0000-0000-000066090000}"/>
    <cellStyle name="Note 67 2 10" xfId="7014" xr:uid="{C399E17C-E2E0-4C01-91AF-ACC86CB7FDBF}"/>
    <cellStyle name="Note 67 2 10 2" xfId="13485" xr:uid="{2CC456A7-F53B-4CE3-B63D-4E0871405920}"/>
    <cellStyle name="Note 67 2 11" xfId="7084" xr:uid="{A763F666-625A-4DB5-B412-9385039FFB3D}"/>
    <cellStyle name="Note 67 2 11 2" xfId="13555" xr:uid="{EBD36A05-8D97-40B5-9678-FB8D1EAC7903}"/>
    <cellStyle name="Note 67 2 12" xfId="7248" xr:uid="{4401FD14-0E13-40E8-B394-22670FBA2106}"/>
    <cellStyle name="Note 67 2 12 2" xfId="13719" xr:uid="{772A3CFC-9483-4D93-BBE7-7887F00AF2AA}"/>
    <cellStyle name="Note 67 2 13" xfId="7389" xr:uid="{047D2DE7-665A-4ECC-BCC3-668CDE4B0F21}"/>
    <cellStyle name="Note 67 2 13 2" xfId="13860" xr:uid="{D03D359F-CC78-4846-86AF-2F757917B3E6}"/>
    <cellStyle name="Note 67 2 14" xfId="7938" xr:uid="{F84AC226-B027-47F4-8BF1-3FC7D5CEA26D}"/>
    <cellStyle name="Note 67 2 14 2" xfId="14409" xr:uid="{14F2D79B-B4ED-41F7-848B-C287972B0725}"/>
    <cellStyle name="Note 67 2 15" xfId="8117" xr:uid="{62C2E189-4519-45AF-834A-50AB4F889A18}"/>
    <cellStyle name="Note 67 2 15 2" xfId="14588" xr:uid="{253E74B4-2668-4A8C-AABF-D480457ED1A8}"/>
    <cellStyle name="Note 67 2 16" xfId="8294" xr:uid="{1D0313D3-7596-4F47-B3FD-98674D0D158C}"/>
    <cellStyle name="Note 67 2 16 2" xfId="14765" xr:uid="{07898461-2C42-4934-900D-1472193C6C7E}"/>
    <cellStyle name="Note 67 2 17" xfId="8456" xr:uid="{A21C01BD-342F-4A93-9D2B-9264F931C6F5}"/>
    <cellStyle name="Note 67 2 17 2" xfId="14927" xr:uid="{50189E66-5D64-465E-A6B2-05D891B2D6D4}"/>
    <cellStyle name="Note 67 2 18" xfId="9092" xr:uid="{287EC0C8-1846-4265-8FAF-6EB070C9421C}"/>
    <cellStyle name="Note 67 2 19" xfId="9585" xr:uid="{9E1D3458-0765-40B5-9C3C-A21062445684}"/>
    <cellStyle name="Note 67 2 2" xfId="2406" xr:uid="{00000000-0005-0000-0000-000067090000}"/>
    <cellStyle name="Note 67 2 2 2" xfId="5025" xr:uid="{CF816C7F-2A12-4960-A290-A935772D642C}"/>
    <cellStyle name="Note 67 2 2 2 2" xfId="11504" xr:uid="{6F5CE034-2028-4486-8991-C841434CADF7}"/>
    <cellStyle name="Note 67 2 2 3" xfId="9586" xr:uid="{C98FC167-F8D2-46A7-9ED1-6081FE15173A}"/>
    <cellStyle name="Note 67 2 2 4" xfId="10429" xr:uid="{510D8D3E-6F81-465F-816C-94E3EA899E4A}"/>
    <cellStyle name="Note 67 2 20" xfId="8573" xr:uid="{E7648E03-E32B-492F-9FFE-0FC87C298BA5}"/>
    <cellStyle name="Note 67 2 21" xfId="9853" xr:uid="{F86B5AC3-F530-49B6-9F66-7E1E42AD81E0}"/>
    <cellStyle name="Note 67 2 22" xfId="10036" xr:uid="{28E69B6F-14C2-4F86-89D8-6D9DD88A0420}"/>
    <cellStyle name="Note 67 2 23" xfId="10156" xr:uid="{D53B73FB-790F-4106-AF61-985323490E2F}"/>
    <cellStyle name="Note 67 2 24" xfId="15179" xr:uid="{9205763F-151F-4DF2-BD10-F16D6AAF5018}"/>
    <cellStyle name="Note 67 2 25" xfId="15334" xr:uid="{F40F6632-3FAA-4CE8-8394-FB2E9F6565E1}"/>
    <cellStyle name="Note 67 2 26" xfId="15738" xr:uid="{DEFFB81C-BB71-498D-88C0-7C5FA1094411}"/>
    <cellStyle name="Note 67 2 27" xfId="15899" xr:uid="{D702484F-352E-4527-A00B-5091A9AE074F}"/>
    <cellStyle name="Note 67 2 3" xfId="5024" xr:uid="{B737EAFE-2F5C-4192-BF78-873975C0470A}"/>
    <cellStyle name="Note 67 2 3 2" xfId="11503" xr:uid="{AFE53EAA-C19A-4ADB-ABDF-C84113D316E1}"/>
    <cellStyle name="Note 67 2 4" xfId="5590" xr:uid="{80107C7E-7B87-456D-AB17-A6D61624FF5A}"/>
    <cellStyle name="Note 67 2 4 2" xfId="12061" xr:uid="{9622E255-08EB-4ABE-97FD-769A0C7DC27C}"/>
    <cellStyle name="Note 67 2 5" xfId="5661" xr:uid="{038B6EE4-63FD-45A4-A6CB-B4DEDAD6E6DD}"/>
    <cellStyle name="Note 67 2 5 2" xfId="12132" xr:uid="{6D99A024-8A1B-4E71-8865-344E39E17CD6}"/>
    <cellStyle name="Note 67 2 6" xfId="5826" xr:uid="{E7AC078D-97F9-4D26-9766-CFBB4793AC0D}"/>
    <cellStyle name="Note 67 2 6 2" xfId="12297" xr:uid="{A7A761C4-C7A7-42A9-8EB7-106717930753}"/>
    <cellStyle name="Note 67 2 7" xfId="5962" xr:uid="{54280C20-5DFF-4FF2-B666-40A946DD039A}"/>
    <cellStyle name="Note 67 2 7 2" xfId="12433" xr:uid="{F629178A-9268-4F24-A96A-66D60DDEEF56}"/>
    <cellStyle name="Note 67 2 8" xfId="6533" xr:uid="{E72549DA-BEF1-4D4C-81FA-D852FAEE8F6A}"/>
    <cellStyle name="Note 67 2 8 2" xfId="13004" xr:uid="{98C8EB00-B567-4D25-ACE0-4BEAF61A9463}"/>
    <cellStyle name="Note 67 2 9" xfId="6602" xr:uid="{1F347591-5CDE-4845-A6B7-E1F5EBF283BF}"/>
    <cellStyle name="Note 67 2 9 2" xfId="13073" xr:uid="{67E0F807-0E1F-4A51-BFE2-6E826DCDF5AD}"/>
    <cellStyle name="Note 67 20" xfId="9091" xr:uid="{E48A53ED-7ADF-4795-A969-83EC9F5B60E7}"/>
    <cellStyle name="Note 67 21" xfId="9584" xr:uid="{E63367FA-D6E9-470C-A2DA-EA996B71C470}"/>
    <cellStyle name="Note 67 22" xfId="8574" xr:uid="{333FFFAF-140E-4C95-8D87-FFAC4F027778}"/>
    <cellStyle name="Note 67 23" xfId="9852" xr:uid="{49B3A57F-6405-4703-A7FC-BD990FD090E1}"/>
    <cellStyle name="Note 67 24" xfId="10035" xr:uid="{CF0E1F41-BEF3-4CB9-A98E-2723CB9B6994}"/>
    <cellStyle name="Note 67 25" xfId="10155" xr:uid="{FAD6B951-F63D-48C2-83D2-12EAC7524DE2}"/>
    <cellStyle name="Note 67 26" xfId="15178" xr:uid="{27248D36-0D72-43B7-9EB2-2B8702C68467}"/>
    <cellStyle name="Note 67 27" xfId="3619" xr:uid="{37DFE5B1-8604-4B8C-B5FF-AB513C15E350}"/>
    <cellStyle name="Note 67 28" xfId="15335" xr:uid="{7B61A523-8EF1-49CC-A8E8-DF2C53A30F95}"/>
    <cellStyle name="Note 67 29" xfId="15737" xr:uid="{0EE86AFC-C613-4B90-99F0-FEF2F0A21471}"/>
    <cellStyle name="Note 67 3" xfId="2407" xr:uid="{00000000-0005-0000-0000-000068090000}"/>
    <cellStyle name="Note 67 3 2" xfId="5026" xr:uid="{8F08B971-EFCF-40E0-A161-DEDEFED22B4D}"/>
    <cellStyle name="Note 67 3 2 2" xfId="11505" xr:uid="{0E05464F-7F07-4624-B66C-252B22BDC78A}"/>
    <cellStyle name="Note 67 3 3" xfId="9587" xr:uid="{14D5E885-A70B-42C9-9A0C-4317C54EB587}"/>
    <cellStyle name="Note 67 3 4" xfId="10430" xr:uid="{8EBF217F-8D98-4FDD-910A-0F2CAE43F54E}"/>
    <cellStyle name="Note 67 3 5" xfId="3620" xr:uid="{CFF4963F-D4F1-4731-8B49-EC2417A7723F}"/>
    <cellStyle name="Note 67 30" xfId="15898" xr:uid="{7778E3E7-2801-47F7-8914-72A7CEFE54A1}"/>
    <cellStyle name="Note 67 4" xfId="4346" xr:uid="{F0798FA8-87D6-4584-969D-0C6593E10A0D}"/>
    <cellStyle name="Note 67 4 2" xfId="10883" xr:uid="{663BA25F-6D88-4DE9-A64F-B5203CE8BED2}"/>
    <cellStyle name="Note 67 5" xfId="5023" xr:uid="{6E5C9717-4B12-4B51-B990-C66A66ECECAF}"/>
    <cellStyle name="Note 67 5 2" xfId="11502" xr:uid="{660DA313-9046-475D-94A3-46E2249BDB51}"/>
    <cellStyle name="Note 67 6" xfId="5589" xr:uid="{263E4745-ABE6-4269-8FF6-335664E0F56E}"/>
    <cellStyle name="Note 67 6 2" xfId="12060" xr:uid="{E16EAD1E-992D-4513-A7ED-C33E7D275663}"/>
    <cellStyle name="Note 67 7" xfId="5413" xr:uid="{D3B4D2E6-5D04-43B3-A19F-8D468EE3C320}"/>
    <cellStyle name="Note 67 7 2" xfId="11884" xr:uid="{CB96B9F3-041D-406A-88D3-416E70C9628E}"/>
    <cellStyle name="Note 67 8" xfId="5825" xr:uid="{377F706C-D1D9-4EBF-B0B8-0F80ECF0E3EF}"/>
    <cellStyle name="Note 67 8 2" xfId="12296" xr:uid="{8E416D91-C1F6-4ED8-AF13-23DC3E6F91E9}"/>
    <cellStyle name="Note 67 9" xfId="5963" xr:uid="{42114315-230C-4006-9DAD-DA83A3B21DB0}"/>
    <cellStyle name="Note 67 9 2" xfId="12434" xr:uid="{B985A3CD-4BD7-450F-B276-2CC9F3E5E07E}"/>
    <cellStyle name="Note 67_TRAFO" xfId="2408" xr:uid="{00000000-0005-0000-0000-000069090000}"/>
    <cellStyle name="Note 68" xfId="2409" xr:uid="{00000000-0005-0000-0000-00006A090000}"/>
    <cellStyle name="Note 68 10" xfId="6534" xr:uid="{97AC7691-90AA-46D2-BD4B-A15D3A50A37E}"/>
    <cellStyle name="Note 68 10 2" xfId="13005" xr:uid="{419078A7-BDF7-4B94-87A5-DF4DE048DAE8}"/>
    <cellStyle name="Note 68 11" xfId="6304" xr:uid="{08687B82-3938-48CD-B71D-A97A2CCEC064}"/>
    <cellStyle name="Note 68 11 2" xfId="12775" xr:uid="{F4235678-B7AA-4E35-8D75-EC0DA73E1BF9}"/>
    <cellStyle name="Note 68 12" xfId="7015" xr:uid="{7403D021-BCFB-470C-A851-57A1C7273D80}"/>
    <cellStyle name="Note 68 12 2" xfId="13486" xr:uid="{C5D1E8DB-B792-4966-A135-40D0CB64BFAB}"/>
    <cellStyle name="Note 68 13" xfId="6843" xr:uid="{700637C6-8B12-423A-86C9-721685A75D76}"/>
    <cellStyle name="Note 68 13 2" xfId="13314" xr:uid="{52CFF7E4-2FA1-4EB4-BD87-1F177A6B6951}"/>
    <cellStyle name="Note 68 14" xfId="7249" xr:uid="{3C1D080C-4B05-46A3-9341-DE8BDF7CF892}"/>
    <cellStyle name="Note 68 14 2" xfId="13720" xr:uid="{8B8D9935-F65B-4EA3-B2CF-37E7BF05898D}"/>
    <cellStyle name="Note 68 15" xfId="7388" xr:uid="{87795C2E-F55C-40F2-8613-F627709055C6}"/>
    <cellStyle name="Note 68 15 2" xfId="13859" xr:uid="{C8E4D3C3-FC73-4972-9434-81B6815DE521}"/>
    <cellStyle name="Note 68 16" xfId="7939" xr:uid="{4EAF72A7-3AAB-4928-9CFF-C8ADBF414AFF}"/>
    <cellStyle name="Note 68 16 2" xfId="14410" xr:uid="{2620423B-C30D-4CAE-B245-0F9E27444578}"/>
    <cellStyle name="Note 68 17" xfId="8118" xr:uid="{271DA6FF-BF5D-4E03-BC47-1C17514A9122}"/>
    <cellStyle name="Note 68 17 2" xfId="14589" xr:uid="{BE46AA98-2585-40CE-AB88-8C5AFA3D79CD}"/>
    <cellStyle name="Note 68 18" xfId="8295" xr:uid="{54B00CB2-9CBB-4AB9-B647-1AEA9B0190D2}"/>
    <cellStyle name="Note 68 18 2" xfId="14766" xr:uid="{3CEB63BB-A5CE-4AF0-98BE-76380DF2ECE1}"/>
    <cellStyle name="Note 68 19" xfId="8457" xr:uid="{D189AA9F-C271-444A-9E13-A2ED3CFAEC7D}"/>
    <cellStyle name="Note 68 19 2" xfId="14928" xr:uid="{60D0F4C1-3311-4933-B7B3-1B486AB69A60}"/>
    <cellStyle name="Note 68 2" xfId="2410" xr:uid="{00000000-0005-0000-0000-00006B090000}"/>
    <cellStyle name="Note 68 2 10" xfId="7016" xr:uid="{4E55873A-64B1-43EF-B306-7DDC951E431B}"/>
    <cellStyle name="Note 68 2 10 2" xfId="13487" xr:uid="{D0CDC4B7-3715-4BC1-928A-B4D59171D182}"/>
    <cellStyle name="Note 68 2 11" xfId="6844" xr:uid="{C6F76DDE-66DD-41CB-812B-9209246217CF}"/>
    <cellStyle name="Note 68 2 11 2" xfId="13315" xr:uid="{F2049884-C9D0-4C7A-8E69-FCC805006411}"/>
    <cellStyle name="Note 68 2 12" xfId="7250" xr:uid="{166D998E-3C72-404E-BBA3-31B84109A4A6}"/>
    <cellStyle name="Note 68 2 12 2" xfId="13721" xr:uid="{C849077F-0CB1-45B9-871F-BC4B5FDB6016}"/>
    <cellStyle name="Note 68 2 13" xfId="7387" xr:uid="{03BC58DA-CEB8-4213-8314-143BBC4EE056}"/>
    <cellStyle name="Note 68 2 13 2" xfId="13858" xr:uid="{907FC0C5-E609-41AF-BABE-52CE748F5158}"/>
    <cellStyle name="Note 68 2 14" xfId="7940" xr:uid="{AEA55615-5E46-4FCE-8461-D331010B05D9}"/>
    <cellStyle name="Note 68 2 14 2" xfId="14411" xr:uid="{93FC69FE-95A4-4CFD-9B59-0FBD138DBBB6}"/>
    <cellStyle name="Note 68 2 15" xfId="8119" xr:uid="{F9307AFE-039F-4C67-AF02-5DD375A41664}"/>
    <cellStyle name="Note 68 2 15 2" xfId="14590" xr:uid="{6048C167-070D-45FB-853D-A4191F116AC1}"/>
    <cellStyle name="Note 68 2 16" xfId="8296" xr:uid="{C28E9A06-B8CB-4AC2-91A8-62607585B4B7}"/>
    <cellStyle name="Note 68 2 16 2" xfId="14767" xr:uid="{385FD6E7-3499-419E-A2CB-BEC4960A67F0}"/>
    <cellStyle name="Note 68 2 17" xfId="8458" xr:uid="{F574FDBB-D0B8-4E16-8420-55848C6CF87D}"/>
    <cellStyle name="Note 68 2 17 2" xfId="14929" xr:uid="{742CA6AB-82C9-419F-A06D-ECA801366C15}"/>
    <cellStyle name="Note 68 2 18" xfId="9094" xr:uid="{60CE6AED-EB37-47DE-854A-CFC8B230C3DE}"/>
    <cellStyle name="Note 68 2 19" xfId="9589" xr:uid="{3085E441-60AD-4817-B17A-ECC6C1BFEB4E}"/>
    <cellStyle name="Note 68 2 2" xfId="2411" xr:uid="{00000000-0005-0000-0000-00006C090000}"/>
    <cellStyle name="Note 68 2 2 2" xfId="5029" xr:uid="{73F88F75-CA6D-4388-8484-3A69BBD71A00}"/>
    <cellStyle name="Note 68 2 2 2 2" xfId="11508" xr:uid="{614FDC42-A749-4376-8FBC-4718800C81B0}"/>
    <cellStyle name="Note 68 2 2 3" xfId="9590" xr:uid="{9103AB0C-BF16-43D3-ABC9-F1F0951EA626}"/>
    <cellStyle name="Note 68 2 2 4" xfId="10431" xr:uid="{FD726B43-E159-42D2-9214-4136BBE39949}"/>
    <cellStyle name="Note 68 2 20" xfId="9244" xr:uid="{F9C8FAD1-9749-4143-B9BA-B642810D7180}"/>
    <cellStyle name="Note 68 2 21" xfId="9855" xr:uid="{4B721FC5-1613-43EB-8571-B7D49BB06F9D}"/>
    <cellStyle name="Note 68 2 22" xfId="10038" xr:uid="{9CFCD5EA-2A7A-4C57-B6ED-E75BB20A4A4F}"/>
    <cellStyle name="Note 68 2 23" xfId="10158" xr:uid="{2F63C016-D6A8-4740-BAA4-C67644161557}"/>
    <cellStyle name="Note 68 2 24" xfId="15181" xr:uid="{5D50B7BB-4856-4B79-B4F0-C4EA9DE3C8BE}"/>
    <cellStyle name="Note 68 2 25" xfId="15332" xr:uid="{7100A7E9-A791-4F0C-9D6F-15D592AA7A26}"/>
    <cellStyle name="Note 68 2 26" xfId="15740" xr:uid="{39A05CC1-2F58-4EC0-8C60-B34343F29004}"/>
    <cellStyle name="Note 68 2 27" xfId="15901" xr:uid="{351F0BBE-7CF9-47D7-8387-8246C21FF763}"/>
    <cellStyle name="Note 68 2 3" xfId="5028" xr:uid="{CCDF6F24-5231-445A-BE92-A71A8B8D9907}"/>
    <cellStyle name="Note 68 2 3 2" xfId="11507" xr:uid="{7C3F8AEC-C684-4946-84CC-CFCB45A84915}"/>
    <cellStyle name="Note 68 2 4" xfId="5592" xr:uid="{BF2D85FE-7410-4683-9D48-2B3FDE3BE33D}"/>
    <cellStyle name="Note 68 2 4 2" xfId="12063" xr:uid="{F19B52B5-00EE-4918-BFF5-D817D844253C}"/>
    <cellStyle name="Note 68 2 5" xfId="5415" xr:uid="{F96EEA3D-557B-46BF-A1C1-2D848D0810C6}"/>
    <cellStyle name="Note 68 2 5 2" xfId="11886" xr:uid="{926F8362-2801-4C4A-9542-17CD79844FD5}"/>
    <cellStyle name="Note 68 2 6" xfId="5828" xr:uid="{356DE0AF-E079-4FE1-B27E-FCAF611B8DAF}"/>
    <cellStyle name="Note 68 2 6 2" xfId="12299" xr:uid="{BA455F9E-8BEF-47B1-A1DF-FDCE69D818FD}"/>
    <cellStyle name="Note 68 2 7" xfId="5960" xr:uid="{46F3AE6F-C21E-44AC-86A5-763745BCC014}"/>
    <cellStyle name="Note 68 2 7 2" xfId="12431" xr:uid="{2EDDFC0C-A0E9-40B6-85E3-CC5EB3B79D12}"/>
    <cellStyle name="Note 68 2 8" xfId="6535" xr:uid="{6981CDCE-A5E8-4654-88FB-1851D2FB9FB2}"/>
    <cellStyle name="Note 68 2 8 2" xfId="13006" xr:uid="{70064734-878C-44DC-ADBF-A5662266E009}"/>
    <cellStyle name="Note 68 2 9" xfId="6305" xr:uid="{D867712D-B169-4082-87FF-50832705D333}"/>
    <cellStyle name="Note 68 2 9 2" xfId="12776" xr:uid="{CC6298B6-EB08-4182-BCE2-005B830ABB8A}"/>
    <cellStyle name="Note 68 20" xfId="9093" xr:uid="{83CFA680-35E6-46F7-BB98-18C36584CECE}"/>
    <cellStyle name="Note 68 21" xfId="9588" xr:uid="{15B8E2DB-29F0-4646-BD86-FC3CF939E17E}"/>
    <cellStyle name="Note 68 22" xfId="8572" xr:uid="{91E716DB-7477-42ED-A03C-9CD50C366E46}"/>
    <cellStyle name="Note 68 23" xfId="9854" xr:uid="{A8A32F67-CA9A-48AD-9AE9-7920C8A2E7C2}"/>
    <cellStyle name="Note 68 24" xfId="10037" xr:uid="{2E8C5928-058B-4CC8-9D54-70238B1BBDF7}"/>
    <cellStyle name="Note 68 25" xfId="10157" xr:uid="{6CBAF9BE-D5CC-44B6-8245-885C3ADA67F7}"/>
    <cellStyle name="Note 68 26" xfId="15180" xr:uid="{D5470272-9490-411F-BB0B-942876455F00}"/>
    <cellStyle name="Note 68 27" xfId="3621" xr:uid="{6CBC4BB0-8447-4981-B7CD-93E4A985727E}"/>
    <cellStyle name="Note 68 28" xfId="15333" xr:uid="{89256F87-4422-4BDC-B905-8B3FAD3CD913}"/>
    <cellStyle name="Note 68 29" xfId="15739" xr:uid="{1C4C7309-641F-4B9E-9DBC-02BEF21FDF0B}"/>
    <cellStyle name="Note 68 3" xfId="2412" xr:uid="{00000000-0005-0000-0000-00006D090000}"/>
    <cellStyle name="Note 68 3 2" xfId="5030" xr:uid="{9577B56C-A075-499C-A008-B1DBBD0B505F}"/>
    <cellStyle name="Note 68 3 2 2" xfId="11509" xr:uid="{4A5387BB-CB1E-449A-851F-45040AEC9643}"/>
    <cellStyle name="Note 68 3 3" xfId="9591" xr:uid="{08740361-4533-4D16-B814-D518B2A6795C}"/>
    <cellStyle name="Note 68 3 4" xfId="10432" xr:uid="{53C11E5A-3C8B-4566-B6B0-A7BCCB5823D2}"/>
    <cellStyle name="Note 68 3 5" xfId="3622" xr:uid="{4C6D96DC-20EF-47B8-904B-D185EED4A18C}"/>
    <cellStyle name="Note 68 30" xfId="15900" xr:uid="{1F8FDCAC-C08E-4B6F-9EA6-8B352D891257}"/>
    <cellStyle name="Note 68 4" xfId="4347" xr:uid="{FD15BE48-3B11-410F-A9C2-BF1C78B5C945}"/>
    <cellStyle name="Note 68 4 2" xfId="10884" xr:uid="{A17D8F1E-C466-4CD6-9C04-5AA1FCC2A198}"/>
    <cellStyle name="Note 68 5" xfId="5027" xr:uid="{6B2E6CCD-3882-45B3-834C-A933EDA377CD}"/>
    <cellStyle name="Note 68 5 2" xfId="11506" xr:uid="{41B6F5F5-390B-4DF9-BC9D-E775F581A8E6}"/>
    <cellStyle name="Note 68 6" xfId="5591" xr:uid="{F49A9506-2D30-419C-AA2B-C58C3C02071C}"/>
    <cellStyle name="Note 68 6 2" xfId="12062" xr:uid="{13A9D357-31D5-4BE4-A51F-7FDE21DC3556}"/>
    <cellStyle name="Note 68 7" xfId="5414" xr:uid="{7629E87B-59B9-4770-9680-76F83DD42E98}"/>
    <cellStyle name="Note 68 7 2" xfId="11885" xr:uid="{B793EE8B-7026-4EA3-96CC-4D3FBFEEB1B1}"/>
    <cellStyle name="Note 68 8" xfId="5827" xr:uid="{A3AD8B72-143B-41D4-8637-B4A79C1A6FA9}"/>
    <cellStyle name="Note 68 8 2" xfId="12298" xr:uid="{CFBADEDE-E3DC-43FE-8D0B-8AA7A55B4D65}"/>
    <cellStyle name="Note 68 9" xfId="5961" xr:uid="{3A174F99-9199-4F89-B934-15F10D86DB19}"/>
    <cellStyle name="Note 68 9 2" xfId="12432" xr:uid="{1E53F595-B9F1-493D-BD45-4D15B453FCD5}"/>
    <cellStyle name="Note 68_TRAFO" xfId="2413" xr:uid="{00000000-0005-0000-0000-00006E090000}"/>
    <cellStyle name="Note 69" xfId="2414" xr:uid="{00000000-0005-0000-0000-00006F090000}"/>
    <cellStyle name="Note 69 10" xfId="6536" xr:uid="{64CD0ADF-75F4-47ED-AD58-8F77B4AFD722}"/>
    <cellStyle name="Note 69 10 2" xfId="13007" xr:uid="{D0C5E1B7-9358-4981-8112-AF6EF563B316}"/>
    <cellStyle name="Note 69 11" xfId="6306" xr:uid="{7239E412-B494-4A2A-B2C5-3F3D07E903EC}"/>
    <cellStyle name="Note 69 11 2" xfId="12777" xr:uid="{6722DA1E-7937-4155-940F-4D8BA1BD33E9}"/>
    <cellStyle name="Note 69 12" xfId="7017" xr:uid="{0089B8EC-8978-417F-8E61-4BF3F3B5B7A6}"/>
    <cellStyle name="Note 69 12 2" xfId="13488" xr:uid="{8BB73D12-4EC4-415F-B898-0402427B2743}"/>
    <cellStyle name="Note 69 13" xfId="6845" xr:uid="{56BCB64F-8BD8-418A-96A2-E14D76C101A1}"/>
    <cellStyle name="Note 69 13 2" xfId="13316" xr:uid="{BFD6B564-02DA-4B41-AD68-C65F6F08BA70}"/>
    <cellStyle name="Note 69 14" xfId="7251" xr:uid="{6E82A524-075E-4A2C-972E-7DE4B37F6FFC}"/>
    <cellStyle name="Note 69 14 2" xfId="13722" xr:uid="{B7973B47-FF13-44EF-B18C-7BA2EFE0174B}"/>
    <cellStyle name="Note 69 15" xfId="7386" xr:uid="{4EAD5D45-C1FB-470B-9E32-A0755EBBC7E9}"/>
    <cellStyle name="Note 69 15 2" xfId="13857" xr:uid="{1C7DA57A-C9D6-4496-BE19-C3295ABD8F51}"/>
    <cellStyle name="Note 69 16" xfId="7941" xr:uid="{2A25B3E3-627A-4062-9661-A8A598357F9B}"/>
    <cellStyle name="Note 69 16 2" xfId="14412" xr:uid="{73B12E6D-1E6D-4A08-9FAC-C8196FF6A335}"/>
    <cellStyle name="Note 69 17" xfId="8120" xr:uid="{12A38334-0048-45DF-92D1-77B8A0B9BF46}"/>
    <cellStyle name="Note 69 17 2" xfId="14591" xr:uid="{9F41D865-B149-49E2-A6C8-132CDECF2D0B}"/>
    <cellStyle name="Note 69 18" xfId="8297" xr:uid="{2F349FE4-94D6-4E7A-A496-8493B3BB9526}"/>
    <cellStyle name="Note 69 18 2" xfId="14768" xr:uid="{C0C212AD-489A-4B12-9852-BA7E6B678488}"/>
    <cellStyle name="Note 69 19" xfId="8459" xr:uid="{917BB490-3394-45F4-A96F-1FA7892367AB}"/>
    <cellStyle name="Note 69 19 2" xfId="14930" xr:uid="{168F0424-98FC-4AD4-BD03-019817ECDA33}"/>
    <cellStyle name="Note 69 2" xfId="2415" xr:uid="{00000000-0005-0000-0000-000070090000}"/>
    <cellStyle name="Note 69 2 10" xfId="7018" xr:uid="{DBC73ACC-ECB2-4B46-9626-4D924B67DED9}"/>
    <cellStyle name="Note 69 2 10 2" xfId="13489" xr:uid="{A5E123A4-96DA-459F-96A8-ECD26FD69E6E}"/>
    <cellStyle name="Note 69 2 11" xfId="6846" xr:uid="{0ECC05B4-B22B-4A19-A757-E6F178B57540}"/>
    <cellStyle name="Note 69 2 11 2" xfId="13317" xr:uid="{7C200E20-069D-49C2-9F3E-A61CFAEECF45}"/>
    <cellStyle name="Note 69 2 12" xfId="7252" xr:uid="{46E4B0B5-887A-40A5-BE3D-FD4ED8C374DE}"/>
    <cellStyle name="Note 69 2 12 2" xfId="13723" xr:uid="{63A9B916-8A81-447E-A87E-266134DDB3E8}"/>
    <cellStyle name="Note 69 2 13" xfId="7316" xr:uid="{E786DB54-E221-495B-A39F-10E367C90E83}"/>
    <cellStyle name="Note 69 2 13 2" xfId="13787" xr:uid="{F49D9C40-D113-4E9A-8F58-FEE49EB9D565}"/>
    <cellStyle name="Note 69 2 14" xfId="7942" xr:uid="{213EF520-1EB8-4025-B180-FD95EA549595}"/>
    <cellStyle name="Note 69 2 14 2" xfId="14413" xr:uid="{F7476F95-110D-493F-B89D-E6F51FED8142}"/>
    <cellStyle name="Note 69 2 15" xfId="8121" xr:uid="{0ABE968C-64EB-47F5-B2FB-E1D64C2249C2}"/>
    <cellStyle name="Note 69 2 15 2" xfId="14592" xr:uid="{888BCD5D-C21E-4B38-904C-8FB002CACCA4}"/>
    <cellStyle name="Note 69 2 16" xfId="8298" xr:uid="{1E42BC9D-8837-4F7C-A63A-87CEC430F396}"/>
    <cellStyle name="Note 69 2 16 2" xfId="14769" xr:uid="{C463E141-AC50-4F69-8D98-31014E742DCC}"/>
    <cellStyle name="Note 69 2 17" xfId="8460" xr:uid="{21335294-BE81-4CF3-AF0A-3E84824F68DE}"/>
    <cellStyle name="Note 69 2 17 2" xfId="14931" xr:uid="{61945197-3558-47C3-8183-59F1DEA275B7}"/>
    <cellStyle name="Note 69 2 18" xfId="9096" xr:uid="{EEB711DE-C560-4114-A3BF-0F61B26DA48F}"/>
    <cellStyle name="Note 69 2 19" xfId="9593" xr:uid="{2BC50A3A-0A26-4B75-8751-D13E71A860ED}"/>
    <cellStyle name="Note 69 2 2" xfId="2416" xr:uid="{00000000-0005-0000-0000-000071090000}"/>
    <cellStyle name="Note 69 2 2 2" xfId="5033" xr:uid="{4612EDA9-8316-4C5A-9EDB-B8A90039B507}"/>
    <cellStyle name="Note 69 2 2 2 2" xfId="11512" xr:uid="{BEBA691F-232B-444C-8E4A-49AA0A01034A}"/>
    <cellStyle name="Note 69 2 2 3" xfId="9594" xr:uid="{E7506688-D0D3-40F9-9DA1-1157597DAA51}"/>
    <cellStyle name="Note 69 2 2 4" xfId="10433" xr:uid="{AD20F4B9-4B78-449F-81B3-F8AF967696E0}"/>
    <cellStyle name="Note 69 2 20" xfId="8570" xr:uid="{1D5ECACB-2CB9-4356-952C-2715344F8331}"/>
    <cellStyle name="Note 69 2 21" xfId="9857" xr:uid="{890E9FAE-3665-4C71-8CD0-017CCFC6EA99}"/>
    <cellStyle name="Note 69 2 22" xfId="10040" xr:uid="{024CA01E-FFB1-4061-A3BF-5BF0E3E544B7}"/>
    <cellStyle name="Note 69 2 23" xfId="10160" xr:uid="{92208D2B-0E9B-455D-A94E-36F9AD3DB92A}"/>
    <cellStyle name="Note 69 2 24" xfId="15183" xr:uid="{7E3172EA-12B5-462E-AC16-FC9A0A21F126}"/>
    <cellStyle name="Note 69 2 25" xfId="15330" xr:uid="{2FF50345-540B-41FB-91B9-1ED2DC75A50A}"/>
    <cellStyle name="Note 69 2 26" xfId="15742" xr:uid="{A64B8815-14AC-4EB8-956A-7F6F7CF62B49}"/>
    <cellStyle name="Note 69 2 27" xfId="15903" xr:uid="{B78184DB-6218-4FBA-AC2C-B9674F712A3B}"/>
    <cellStyle name="Note 69 2 3" xfId="5032" xr:uid="{47422E81-C07E-419C-9E0E-0A73843C85FC}"/>
    <cellStyle name="Note 69 2 3 2" xfId="11511" xr:uid="{8C969967-9132-4CD4-A8AC-28723D077D73}"/>
    <cellStyle name="Note 69 2 4" xfId="5594" xr:uid="{E0A1F90A-6407-4C46-8E40-EB482F2DB7C5}"/>
    <cellStyle name="Note 69 2 4 2" xfId="12065" xr:uid="{01D03E0C-B3D8-4D7A-B4C1-7637DAF40D51}"/>
    <cellStyle name="Note 69 2 5" xfId="5417" xr:uid="{AEEC12CE-EA02-42A8-BEA6-F9FF9F229031}"/>
    <cellStyle name="Note 69 2 5 2" xfId="11888" xr:uid="{3E8C720F-5B67-4B12-B6AD-5FE2BDB7D937}"/>
    <cellStyle name="Note 69 2 6" xfId="5830" xr:uid="{F77081C2-2772-463B-8836-19A0BAB25925}"/>
    <cellStyle name="Note 69 2 6 2" xfId="12301" xr:uid="{6A0BB773-13C4-41A9-AB6F-86F001776178}"/>
    <cellStyle name="Note 69 2 7" xfId="5958" xr:uid="{E9A75055-B128-44A8-AF26-998268EDFE8F}"/>
    <cellStyle name="Note 69 2 7 2" xfId="12429" xr:uid="{00A450A3-49CA-4BF3-9E48-070603F657E6}"/>
    <cellStyle name="Note 69 2 8" xfId="6537" xr:uid="{A6A4057F-1B03-4023-A239-B839DEE654B8}"/>
    <cellStyle name="Note 69 2 8 2" xfId="13008" xr:uid="{4802A288-C342-4DE5-9560-D8231F87D720}"/>
    <cellStyle name="Note 69 2 9" xfId="6307" xr:uid="{7928269A-011C-49A0-B9DB-E7BBC388D1BC}"/>
    <cellStyle name="Note 69 2 9 2" xfId="12778" xr:uid="{1378B6C1-D237-4824-BE8F-33C15CA8D5A1}"/>
    <cellStyle name="Note 69 20" xfId="9095" xr:uid="{B6432B33-81CC-4F13-90CF-211BE99B1008}"/>
    <cellStyle name="Note 69 21" xfId="9592" xr:uid="{6FCAE5DE-97B3-449D-9D6E-CABFDE04AF18}"/>
    <cellStyle name="Note 69 22" xfId="8571" xr:uid="{29429C42-4400-4192-91B2-56C8117DB86E}"/>
    <cellStyle name="Note 69 23" xfId="9856" xr:uid="{89D919BC-D26A-4865-9B05-3A102191E83E}"/>
    <cellStyle name="Note 69 24" xfId="10039" xr:uid="{2724F513-E2D0-4BFF-B55D-C03CF4D3FD63}"/>
    <cellStyle name="Note 69 25" xfId="10159" xr:uid="{768D0A53-A61C-4233-AACB-DFC53089064B}"/>
    <cellStyle name="Note 69 26" xfId="15182" xr:uid="{26F2EB71-9906-4974-B550-7FAB3B912107}"/>
    <cellStyle name="Note 69 27" xfId="3623" xr:uid="{247DECBB-299B-4E77-91CA-7F3775C3B11B}"/>
    <cellStyle name="Note 69 28" xfId="15331" xr:uid="{C8EEC8ED-5D9F-4CC3-972E-04EE4AC39CA5}"/>
    <cellStyle name="Note 69 29" xfId="15741" xr:uid="{3D0B7B0A-7322-4C66-9444-5149516DDCE0}"/>
    <cellStyle name="Note 69 3" xfId="2417" xr:uid="{00000000-0005-0000-0000-000072090000}"/>
    <cellStyle name="Note 69 3 2" xfId="5034" xr:uid="{A0F74DB2-7EA5-406E-9D05-B063B3CE2ACD}"/>
    <cellStyle name="Note 69 3 2 2" xfId="11513" xr:uid="{7F797F5D-B2F9-489D-BDEF-D2D834BF8EFE}"/>
    <cellStyle name="Note 69 3 3" xfId="9595" xr:uid="{D011B800-5650-4BC1-825B-7EEBA9715301}"/>
    <cellStyle name="Note 69 3 4" xfId="10434" xr:uid="{4F740DB3-E60E-4CB6-86C2-13D96BA73C2F}"/>
    <cellStyle name="Note 69 3 5" xfId="3624" xr:uid="{A5EB1BD1-39D7-475A-A984-C5442E23AD11}"/>
    <cellStyle name="Note 69 30" xfId="15902" xr:uid="{6AFFEEFA-75C7-49E1-AD3D-766B6F0C3642}"/>
    <cellStyle name="Note 69 4" xfId="4348" xr:uid="{71C50433-4983-4609-9D05-AA6C7AAC4DFE}"/>
    <cellStyle name="Note 69 4 2" xfId="10885" xr:uid="{2096729D-13B4-4B95-99DA-4115FB83EF9A}"/>
    <cellStyle name="Note 69 5" xfId="5031" xr:uid="{66F58C3F-4A26-481C-AAC1-AB60649D71FC}"/>
    <cellStyle name="Note 69 5 2" xfId="11510" xr:uid="{3C1253E6-10F4-4DAB-A8EE-F54C5B734833}"/>
    <cellStyle name="Note 69 6" xfId="5593" xr:uid="{225F2FDD-3C68-456B-8A0A-8C97B1742C3F}"/>
    <cellStyle name="Note 69 6 2" xfId="12064" xr:uid="{F005D91E-E5CD-4476-9DE7-4C4E34800C97}"/>
    <cellStyle name="Note 69 7" xfId="5416" xr:uid="{0E5E43C2-B701-4D8E-9B6E-A428BC7E3E60}"/>
    <cellStyle name="Note 69 7 2" xfId="11887" xr:uid="{32CEEB13-6939-4A89-B467-AD4012A7D59D}"/>
    <cellStyle name="Note 69 8" xfId="5829" xr:uid="{5367C8DC-45CF-40F8-847C-DF197DB90DE3}"/>
    <cellStyle name="Note 69 8 2" xfId="12300" xr:uid="{422B25AE-3B77-4A37-8B17-B625ECB97058}"/>
    <cellStyle name="Note 69 9" xfId="5959" xr:uid="{CB272C6F-05AB-4C14-95F6-2619A16B1B3D}"/>
    <cellStyle name="Note 69 9 2" xfId="12430" xr:uid="{24D9E004-E092-4D7F-9D55-029A405DB425}"/>
    <cellStyle name="Note 69_TRAFO" xfId="2418" xr:uid="{00000000-0005-0000-0000-000073090000}"/>
    <cellStyle name="Note 7" xfId="2419" xr:uid="{00000000-0005-0000-0000-000074090000}"/>
    <cellStyle name="Note 7 10" xfId="6468" xr:uid="{49DFB2BC-8008-4696-8D52-C214E52308EB}"/>
    <cellStyle name="Note 7 10 2" xfId="12939" xr:uid="{EC55001B-F009-431C-A18B-DE99D3837014}"/>
    <cellStyle name="Note 7 11" xfId="7019" xr:uid="{2A12BABD-C810-4E5E-B6F2-7973FA6F99A2}"/>
    <cellStyle name="Note 7 11 2" xfId="13490" xr:uid="{E40D79A5-1DB3-4956-82F2-C75BA7535F73}"/>
    <cellStyle name="Note 7 12" xfId="7110" xr:uid="{5E6F9654-DA6C-4132-BA1D-2D6253499752}"/>
    <cellStyle name="Note 7 12 2" xfId="13581" xr:uid="{45890980-06D5-454C-8C5A-BE469FF2FB81}"/>
    <cellStyle name="Note 7 13" xfId="7253" xr:uid="{4AD44892-15B6-43FA-944D-4DBBEB235156}"/>
    <cellStyle name="Note 7 13 2" xfId="13724" xr:uid="{905B7F00-321A-4037-8B49-B255C2DAABFB}"/>
    <cellStyle name="Note 7 14" xfId="7385" xr:uid="{1639EAAE-7B6F-47B3-8D41-AFE142D8DD23}"/>
    <cellStyle name="Note 7 14 2" xfId="13856" xr:uid="{7F1A9DCE-77F6-4303-A5E0-946E14D3430B}"/>
    <cellStyle name="Note 7 15" xfId="7943" xr:uid="{147D435C-2C10-42AD-A040-454D4867B234}"/>
    <cellStyle name="Note 7 15 2" xfId="14414" xr:uid="{35A22D08-60D6-496B-BD61-8B370FDA3CE6}"/>
    <cellStyle name="Note 7 16" xfId="8122" xr:uid="{7841C3E6-6324-441C-8EB6-D5656DA00481}"/>
    <cellStyle name="Note 7 16 2" xfId="14593" xr:uid="{34AC9F98-55D6-4815-9697-7A0032234FDD}"/>
    <cellStyle name="Note 7 17" xfId="8299" xr:uid="{2560EF63-31F0-4AF2-AC87-0222E898A0BD}"/>
    <cellStyle name="Note 7 17 2" xfId="14770" xr:uid="{46CB46B6-1DDB-47C9-9A47-C719BC0902B1}"/>
    <cellStyle name="Note 7 18" xfId="8461" xr:uid="{8F48B874-3533-4A4B-BB72-5F6F2861AB28}"/>
    <cellStyle name="Note 7 18 2" xfId="14932" xr:uid="{5D9F72D7-3C02-4805-8F76-6DAC999F527F}"/>
    <cellStyle name="Note 7 19" xfId="9097" xr:uid="{CEEAB6C5-9487-4617-977F-31995C1ABE03}"/>
    <cellStyle name="Note 7 2" xfId="2420" xr:uid="{00000000-0005-0000-0000-000075090000}"/>
    <cellStyle name="Note 7 2 10" xfId="7020" xr:uid="{E5E9C368-3082-44BD-B16B-E202F2E76C23}"/>
    <cellStyle name="Note 7 2 10 2" xfId="13491" xr:uid="{16C281CD-F50D-4B33-AD19-8D4717848A58}"/>
    <cellStyle name="Note 7 2 11" xfId="6847" xr:uid="{DFC664CC-19FE-44B6-9039-A024CA87A709}"/>
    <cellStyle name="Note 7 2 11 2" xfId="13318" xr:uid="{556E4261-9C9F-4E54-89A7-B1255ED15683}"/>
    <cellStyle name="Note 7 2 12" xfId="7254" xr:uid="{89DC1BC1-E963-4D49-A0B5-BBB37E27660D}"/>
    <cellStyle name="Note 7 2 12 2" xfId="13725" xr:uid="{C60F0ECA-1C57-4A90-B4DF-F12ADC253C79}"/>
    <cellStyle name="Note 7 2 13" xfId="7384" xr:uid="{C6A80D75-3BA6-48D9-A444-0C8E139764A4}"/>
    <cellStyle name="Note 7 2 13 2" xfId="13855" xr:uid="{8D094F1C-5AAE-4898-9ECE-2835D7240DF8}"/>
    <cellStyle name="Note 7 2 14" xfId="7944" xr:uid="{81FD0D90-4DAD-476D-9470-8CC231C7EFA9}"/>
    <cellStyle name="Note 7 2 14 2" xfId="14415" xr:uid="{ECD76519-3C59-4AE8-8613-6CDD550D8BB4}"/>
    <cellStyle name="Note 7 2 15" xfId="8123" xr:uid="{EC55CE90-5F1F-4193-8FC3-969BC8424955}"/>
    <cellStyle name="Note 7 2 15 2" xfId="14594" xr:uid="{D3288FDB-18FF-4C99-8BFB-206552526397}"/>
    <cellStyle name="Note 7 2 16" xfId="8300" xr:uid="{C878155F-07EF-4A99-BF05-C17EAF69320B}"/>
    <cellStyle name="Note 7 2 16 2" xfId="14771" xr:uid="{9A453FFD-A82A-4DED-932F-62FA840BFF58}"/>
    <cellStyle name="Note 7 2 17" xfId="8462" xr:uid="{E53EB4CD-7C95-43EB-8FB1-F105894B0F93}"/>
    <cellStyle name="Note 7 2 17 2" xfId="14933" xr:uid="{AF6798CB-E0F3-479F-BA8F-56876BE3D0D9}"/>
    <cellStyle name="Note 7 2 18" xfId="9098" xr:uid="{F290822D-C492-41A3-8729-550492C6BC9B}"/>
    <cellStyle name="Note 7 2 19" xfId="9597" xr:uid="{2F9A9221-EEFB-449E-ACF1-1756DDC613C5}"/>
    <cellStyle name="Note 7 2 2" xfId="2421" xr:uid="{00000000-0005-0000-0000-000076090000}"/>
    <cellStyle name="Note 7 2 2 2" xfId="5037" xr:uid="{6E30DB7D-E97E-48BA-A49C-8C97E0E0C677}"/>
    <cellStyle name="Note 7 2 2 2 2" xfId="11516" xr:uid="{951F21C6-33B2-44E8-8A4A-481F26192430}"/>
    <cellStyle name="Note 7 2 2 3" xfId="9598" xr:uid="{8C9EE92E-832E-41E2-8D4D-73DD1D34F11A}"/>
    <cellStyle name="Note 7 2 2 4" xfId="10435" xr:uid="{4D0FD970-FF5A-457A-90D8-D3FDAD96896B}"/>
    <cellStyle name="Note 7 2 20" xfId="8568" xr:uid="{5B2007A4-7721-44DF-A252-C432E8EC4C54}"/>
    <cellStyle name="Note 7 2 21" xfId="9859" xr:uid="{BAFA2C06-97F4-4CDE-A3C9-426F633C6152}"/>
    <cellStyle name="Note 7 2 22" xfId="10042" xr:uid="{936949F3-A770-4CEE-8AD0-63DAF2630C70}"/>
    <cellStyle name="Note 7 2 23" xfId="10162" xr:uid="{B2ECFCAD-9A47-4F32-83A5-8F87ABDAC9F3}"/>
    <cellStyle name="Note 7 2 24" xfId="15185" xr:uid="{5F2027A2-EA3C-4B58-86F2-BF6D5A5759F1}"/>
    <cellStyle name="Note 7 2 25" xfId="15329" xr:uid="{A6B821F1-D468-42DF-A847-81553C6D16D5}"/>
    <cellStyle name="Note 7 2 26" xfId="15744" xr:uid="{1B7024C2-9B06-45A3-8F7D-0D29208C4504}"/>
    <cellStyle name="Note 7 2 27" xfId="15905" xr:uid="{1FB089B6-3421-4B0E-A392-C0B12DF9E58E}"/>
    <cellStyle name="Note 7 2 3" xfId="5036" xr:uid="{B179AABC-1C11-4FBF-8EE8-16001BFA513A}"/>
    <cellStyle name="Note 7 2 3 2" xfId="11515" xr:uid="{7012E89B-A653-4515-8F31-7CC0376B6C06}"/>
    <cellStyle name="Note 7 2 4" xfId="5596" xr:uid="{524D73A4-83F4-4E98-A339-1509D22C5320}"/>
    <cellStyle name="Note 7 2 4 2" xfId="12067" xr:uid="{BDD27234-057E-4938-A17F-AA595249D955}"/>
    <cellStyle name="Note 7 2 5" xfId="5418" xr:uid="{D390A17A-6EB8-4EE1-947C-34572A3091F2}"/>
    <cellStyle name="Note 7 2 5 2" xfId="11889" xr:uid="{F1612897-1B03-4960-B375-1672692C193B}"/>
    <cellStyle name="Note 7 2 6" xfId="5832" xr:uid="{F9CD7AEC-A6AA-4466-8084-0619709C692E}"/>
    <cellStyle name="Note 7 2 6 2" xfId="12303" xr:uid="{4B8AA71A-FC68-49F7-896D-357943F25125}"/>
    <cellStyle name="Note 7 2 7" xfId="5956" xr:uid="{0B1CCC34-14AC-44B2-9E4F-65715253FB01}"/>
    <cellStyle name="Note 7 2 7 2" xfId="12427" xr:uid="{B5FCD153-C79A-48EE-BBDD-FC0A5C977BB0}"/>
    <cellStyle name="Note 7 2 8" xfId="6539" xr:uid="{6865C8C5-5F3A-4DC2-9C4B-D0620432AC72}"/>
    <cellStyle name="Note 7 2 8 2" xfId="13010" xr:uid="{2192502C-273B-4C52-97F5-4A11EE94E22A}"/>
    <cellStyle name="Note 7 2 9" xfId="6308" xr:uid="{91121388-5511-4411-A35B-5C43415ABCAB}"/>
    <cellStyle name="Note 7 2 9 2" xfId="12779" xr:uid="{4386A82F-AE21-48BF-8FF7-AC2263E88B25}"/>
    <cellStyle name="Note 7 20" xfId="9596" xr:uid="{04EE2B68-00A8-489B-BDCC-F8C1E60F55CE}"/>
    <cellStyle name="Note 7 21" xfId="8569" xr:uid="{60FF0E5D-828B-4763-BA22-8BF3F4943807}"/>
    <cellStyle name="Note 7 22" xfId="9858" xr:uid="{A505194B-A00D-481A-B816-30A76AFA6E54}"/>
    <cellStyle name="Note 7 23" xfId="10041" xr:uid="{E234F7B3-8BA8-4968-B384-3949F7CCF076}"/>
    <cellStyle name="Note 7 24" xfId="10161" xr:uid="{55E55028-E9BC-4F4C-96FA-599E98F80040}"/>
    <cellStyle name="Note 7 25" xfId="15184" xr:uid="{4D47F76B-1B5B-47B3-AF4F-4504760C78BD}"/>
    <cellStyle name="Note 7 26" xfId="15257" xr:uid="{C325A29D-2B97-4D0E-89AE-FCE45C732495}"/>
    <cellStyle name="Note 7 27" xfId="15743" xr:uid="{6A6217DA-CFA0-4A30-8A3A-466AB5EB99C4}"/>
    <cellStyle name="Note 7 28" xfId="15904" xr:uid="{92BA83EA-3CBD-470B-8712-E843DA0F1B35}"/>
    <cellStyle name="Note 7 3" xfId="2422" xr:uid="{00000000-0005-0000-0000-000077090000}"/>
    <cellStyle name="Note 7 3 2" xfId="5038" xr:uid="{71FF066D-C34D-4BA3-B795-F8643667CBB4}"/>
    <cellStyle name="Note 7 3 2 2" xfId="11517" xr:uid="{0A9AB566-B98D-4D14-A8B6-79DB2E2BBAC6}"/>
    <cellStyle name="Note 7 3 3" xfId="9599" xr:uid="{6406E6A2-0928-48F2-B706-7AB8133150B7}"/>
    <cellStyle name="Note 7 3 4" xfId="10436" xr:uid="{5612F60D-CE40-4998-A9DC-B5CDB56AA59A}"/>
    <cellStyle name="Note 7 4" xfId="5035" xr:uid="{877A457B-D673-4543-ACB2-AB96370991BD}"/>
    <cellStyle name="Note 7 4 2" xfId="11514" xr:uid="{A1D95BBF-2BDC-467C-8825-04C3B8DC2C71}"/>
    <cellStyle name="Note 7 5" xfId="5595" xr:uid="{F4B976EE-B9D7-454E-A7EE-51E1FBADF6D9}"/>
    <cellStyle name="Note 7 5 2" xfId="12066" xr:uid="{62DF91D4-DD28-4C65-89A6-46A0ED8B08F5}"/>
    <cellStyle name="Note 7 6" xfId="5687" xr:uid="{134DE7DA-CA90-473A-B0B8-189AAD61A3D9}"/>
    <cellStyle name="Note 7 6 2" xfId="12158" xr:uid="{B5154186-E39A-4DFA-AAA0-27A14B0808E3}"/>
    <cellStyle name="Note 7 7" xfId="5831" xr:uid="{7EC41CD8-0B1D-41DE-9672-18E5610C30AF}"/>
    <cellStyle name="Note 7 7 2" xfId="12302" xr:uid="{89BCDA4D-8690-4043-90ED-89367D6CEFC6}"/>
    <cellStyle name="Note 7 8" xfId="5957" xr:uid="{D885CA7C-9F23-4D25-ADFD-3E0C7438C2D8}"/>
    <cellStyle name="Note 7 8 2" xfId="12428" xr:uid="{C344136A-C59E-4746-AE60-E92F698043A3}"/>
    <cellStyle name="Note 7 9" xfId="6538" xr:uid="{6BEB25D1-630C-41CF-A74D-D73C7A04ACD5}"/>
    <cellStyle name="Note 7 9 2" xfId="13009" xr:uid="{03852084-75ED-41C4-840E-B168A6A6084A}"/>
    <cellStyle name="Note 7_TRAFO" xfId="2423" xr:uid="{00000000-0005-0000-0000-000078090000}"/>
    <cellStyle name="Note 70" xfId="2424" xr:uid="{00000000-0005-0000-0000-000079090000}"/>
    <cellStyle name="Note 70 10" xfId="6540" xr:uid="{EEE739DD-9EFD-4CF8-914B-5E40EB0CCB70}"/>
    <cellStyle name="Note 70 10 2" xfId="13011" xr:uid="{67B0337D-075B-4A8C-9AB8-2AC813D08C7A}"/>
    <cellStyle name="Note 70 11" xfId="6309" xr:uid="{8DF7F328-02EC-46C5-BF2B-B966F4B87DB7}"/>
    <cellStyle name="Note 70 11 2" xfId="12780" xr:uid="{C59DA395-D2AD-4A1D-BCA4-C83D3B820444}"/>
    <cellStyle name="Note 70 12" xfId="7021" xr:uid="{7CCC93B8-76A2-494D-8B35-D7749729B23A}"/>
    <cellStyle name="Note 70 12 2" xfId="13492" xr:uid="{A2BA455A-D6F5-44BF-99F0-7567C4A14CCD}"/>
    <cellStyle name="Note 70 13" xfId="6848" xr:uid="{57894786-83EB-4756-999F-20F96B5E80FC}"/>
    <cellStyle name="Note 70 13 2" xfId="13319" xr:uid="{B3A392E6-0F7D-4FD9-8E12-FFC691A5AAC2}"/>
    <cellStyle name="Note 70 14" xfId="7255" xr:uid="{9704DD61-C092-4E0A-B9FD-3F9264566FA2}"/>
    <cellStyle name="Note 70 14 2" xfId="13726" xr:uid="{909F5670-CBDA-430E-8CC5-CC75523971DF}"/>
    <cellStyle name="Note 70 15" xfId="7383" xr:uid="{168AF762-9CBC-4A1B-A805-7CD8626E5B02}"/>
    <cellStyle name="Note 70 15 2" xfId="13854" xr:uid="{207BCD5C-B93F-4F14-A14B-05BE6B888C61}"/>
    <cellStyle name="Note 70 16" xfId="7945" xr:uid="{B9262A67-6A91-4D4F-B764-9A299C2727A0}"/>
    <cellStyle name="Note 70 16 2" xfId="14416" xr:uid="{F0546A69-4DE8-46DA-8F79-C11D1F6B99DC}"/>
    <cellStyle name="Note 70 17" xfId="8124" xr:uid="{32B33DD9-A725-4C7C-99F7-9C9B17A0AC3C}"/>
    <cellStyle name="Note 70 17 2" xfId="14595" xr:uid="{9367AC4A-3E55-4802-87B8-968A5BD586FE}"/>
    <cellStyle name="Note 70 18" xfId="8301" xr:uid="{134A2A3A-8D0E-46FE-87FB-ADF017B704BC}"/>
    <cellStyle name="Note 70 18 2" xfId="14772" xr:uid="{6FC15F25-8E52-49E2-8F86-3A7FA0E1C0DD}"/>
    <cellStyle name="Note 70 19" xfId="8463" xr:uid="{EA722E82-8128-4FD7-8352-A778A25F541E}"/>
    <cellStyle name="Note 70 19 2" xfId="14934" xr:uid="{E3676C1E-E4CD-45CE-9837-56C5273C91EA}"/>
    <cellStyle name="Note 70 2" xfId="2425" xr:uid="{00000000-0005-0000-0000-00007A090000}"/>
    <cellStyle name="Note 70 2 10" xfId="7022" xr:uid="{DD7C7E75-1720-498B-BE99-6460F90AF5DE}"/>
    <cellStyle name="Note 70 2 10 2" xfId="13493" xr:uid="{0D1A29A2-FC23-4EEB-9166-8F1F126BC74B}"/>
    <cellStyle name="Note 70 2 11" xfId="6849" xr:uid="{052742B2-B0E2-401E-A586-D01BEAD439E1}"/>
    <cellStyle name="Note 70 2 11 2" xfId="13320" xr:uid="{FC051480-F3FA-4418-AD42-99B8FE1C3F50}"/>
    <cellStyle name="Note 70 2 12" xfId="7256" xr:uid="{B8D79A36-C214-45B1-964C-023322C494BA}"/>
    <cellStyle name="Note 70 2 12 2" xfId="13727" xr:uid="{5B8851A2-61D9-4DFF-A9BE-2DE17F1B1388}"/>
    <cellStyle name="Note 70 2 13" xfId="7382" xr:uid="{E676A36D-8902-47BB-BAE4-D37D3D0A6DFB}"/>
    <cellStyle name="Note 70 2 13 2" xfId="13853" xr:uid="{6235B64A-5540-4CC8-9032-1933808565D5}"/>
    <cellStyle name="Note 70 2 14" xfId="7946" xr:uid="{03DD7F84-17BC-46F0-8218-D36D2F7A088A}"/>
    <cellStyle name="Note 70 2 14 2" xfId="14417" xr:uid="{BFC175A2-6454-420B-BF65-08831AC0C162}"/>
    <cellStyle name="Note 70 2 15" xfId="8125" xr:uid="{3D5CFB5C-25E1-49DA-9850-078090C05CAA}"/>
    <cellStyle name="Note 70 2 15 2" xfId="14596" xr:uid="{8D567985-B979-4F98-A435-9974DC5486BE}"/>
    <cellStyle name="Note 70 2 16" xfId="8302" xr:uid="{BADC46AD-E0BA-450E-B9CD-9B8CB678B80B}"/>
    <cellStyle name="Note 70 2 16 2" xfId="14773" xr:uid="{228E7F13-E008-4D06-8BD9-B10697E8B98E}"/>
    <cellStyle name="Note 70 2 17" xfId="8464" xr:uid="{D6A0C495-BF05-474C-9E1A-81A9A098FE80}"/>
    <cellStyle name="Note 70 2 17 2" xfId="14935" xr:uid="{48955C81-2E92-4AF0-A77A-E400B7BF332A}"/>
    <cellStyle name="Note 70 2 18" xfId="9100" xr:uid="{77EFFE7F-0046-40BC-B52C-4CBD834CDB3C}"/>
    <cellStyle name="Note 70 2 19" xfId="9601" xr:uid="{7BE9EE40-830A-462A-AE99-DCA6C9B57384}"/>
    <cellStyle name="Note 70 2 2" xfId="2426" xr:uid="{00000000-0005-0000-0000-00007B090000}"/>
    <cellStyle name="Note 70 2 2 2" xfId="5041" xr:uid="{6C89E00B-2AC0-4BD1-A2BC-421C76E36AB3}"/>
    <cellStyle name="Note 70 2 2 2 2" xfId="11520" xr:uid="{9DC5FF3C-74E1-466D-B933-C1662B6016E0}"/>
    <cellStyle name="Note 70 2 2 3" xfId="9602" xr:uid="{8F8915AF-A095-4C1B-9771-199DEE10CDF9}"/>
    <cellStyle name="Note 70 2 2 4" xfId="10437" xr:uid="{68480DE2-DCD7-4F65-B051-FAC40D771D3A}"/>
    <cellStyle name="Note 70 2 20" xfId="8566" xr:uid="{C4B48101-1605-4FC9-94AA-4AE34E6C94F7}"/>
    <cellStyle name="Note 70 2 21" xfId="9861" xr:uid="{4466B952-20EF-4B11-9C4F-05D391D24EF9}"/>
    <cellStyle name="Note 70 2 22" xfId="10044" xr:uid="{EC83A623-6D61-4915-BD48-F6134EBF9174}"/>
    <cellStyle name="Note 70 2 23" xfId="10227" xr:uid="{62E92201-19AE-41E1-A888-DC6B2C9F7AF3}"/>
    <cellStyle name="Note 70 2 24" xfId="15187" xr:uid="{C4C195DC-8342-47E0-9321-2D8877DB18B5}"/>
    <cellStyle name="Note 70 2 25" xfId="15327" xr:uid="{3368C2B4-3A08-4338-81DA-08F7DC85FBEB}"/>
    <cellStyle name="Note 70 2 26" xfId="15746" xr:uid="{2E695BCE-09C2-4B0D-A8E9-D609177C00EC}"/>
    <cellStyle name="Note 70 2 27" xfId="15907" xr:uid="{F93D4BDE-4785-45AB-A6ED-775104D1BA36}"/>
    <cellStyle name="Note 70 2 3" xfId="5040" xr:uid="{BD0DCDA6-365D-4011-B511-6EBE99B1D0E2}"/>
    <cellStyle name="Note 70 2 3 2" xfId="11519" xr:uid="{3DFBD11D-D269-44C3-8CC2-EE6258D4386B}"/>
    <cellStyle name="Note 70 2 4" xfId="5598" xr:uid="{E22D2C5F-15A4-4015-8CED-16C623707077}"/>
    <cellStyle name="Note 70 2 4 2" xfId="12069" xr:uid="{A2EBC662-8C7B-4E52-A9FE-33DA7B82EBF6}"/>
    <cellStyle name="Note 70 2 5" xfId="5420" xr:uid="{8DE78B13-0816-424E-B0FF-371895E49326}"/>
    <cellStyle name="Note 70 2 5 2" xfId="11891" xr:uid="{65A2C6C6-35D1-4819-9C96-CBDA7157782F}"/>
    <cellStyle name="Note 70 2 6" xfId="5834" xr:uid="{BD092D9C-004A-4C1B-9D8E-CFEBC5B53185}"/>
    <cellStyle name="Note 70 2 6 2" xfId="12305" xr:uid="{83AA05C6-9FA5-46D4-AAEC-7B993F9C5B7C}"/>
    <cellStyle name="Note 70 2 7" xfId="5954" xr:uid="{297F8C1C-F966-4E2A-B2B2-9A348D1D3E81}"/>
    <cellStyle name="Note 70 2 7 2" xfId="12425" xr:uid="{509106E9-F131-4DCB-AE7C-5497F781DD48}"/>
    <cellStyle name="Note 70 2 8" xfId="6541" xr:uid="{E549549E-8BD6-42A8-8C14-6595CE2556B6}"/>
    <cellStyle name="Note 70 2 8 2" xfId="13012" xr:uid="{5EB8A96A-9C89-4371-ABDF-3D1C2AC12A72}"/>
    <cellStyle name="Note 70 2 9" xfId="6310" xr:uid="{51A4D62D-5481-4EB0-B549-80151779CC1E}"/>
    <cellStyle name="Note 70 2 9 2" xfId="12781" xr:uid="{07739D8E-66B7-4D16-8F3C-1B79F1D8DA89}"/>
    <cellStyle name="Note 70 20" xfId="9099" xr:uid="{9BD82E0B-BE22-4E6B-9C74-69390884FBF3}"/>
    <cellStyle name="Note 70 21" xfId="9600" xr:uid="{36DAA3DB-F36F-4F59-9324-292655A89173}"/>
    <cellStyle name="Note 70 22" xfId="8567" xr:uid="{36215381-F41E-43F1-BF02-0982E7FB5B13}"/>
    <cellStyle name="Note 70 23" xfId="9860" xr:uid="{B6418D91-9659-4FF3-BC4B-5C9C34645D09}"/>
    <cellStyle name="Note 70 24" xfId="10043" xr:uid="{066E50D5-6757-486B-A1F0-6D0B70AFBBBC}"/>
    <cellStyle name="Note 70 25" xfId="10163" xr:uid="{DBD1959B-B8ED-4552-99AA-53FCF926A739}"/>
    <cellStyle name="Note 70 26" xfId="15186" xr:uid="{5CB5741D-6E9A-4538-A452-26CD354E6A3D}"/>
    <cellStyle name="Note 70 27" xfId="3625" xr:uid="{EB86AA8A-9DAC-4C2B-BFCB-9FBA941DA193}"/>
    <cellStyle name="Note 70 28" xfId="15328" xr:uid="{5F09C665-D62D-42AA-816F-6157F473A6E0}"/>
    <cellStyle name="Note 70 29" xfId="15745" xr:uid="{A4125AEC-A9D8-451C-81BA-7CBBB2B565AF}"/>
    <cellStyle name="Note 70 3" xfId="2427" xr:uid="{00000000-0005-0000-0000-00007C090000}"/>
    <cellStyle name="Note 70 3 2" xfId="5042" xr:uid="{995A5F2C-CCB3-43FD-843D-0749508E06DC}"/>
    <cellStyle name="Note 70 3 2 2" xfId="11521" xr:uid="{692ABBBC-E866-4E7D-B22C-690A2CD87B2E}"/>
    <cellStyle name="Note 70 3 3" xfId="9603" xr:uid="{16D6CA92-E10A-4A5E-85D8-46288A40DA06}"/>
    <cellStyle name="Note 70 3 4" xfId="10438" xr:uid="{F0AB2BB9-7B73-4560-BEF0-6DAF7CE9C542}"/>
    <cellStyle name="Note 70 3 5" xfId="3626" xr:uid="{6973F086-D3CA-4A52-9FEC-0BCFD47C38A3}"/>
    <cellStyle name="Note 70 30" xfId="15906" xr:uid="{B63F72EE-6121-4D9D-BD7E-DFDD5DAE95B0}"/>
    <cellStyle name="Note 70 4" xfId="4349" xr:uid="{36ECAC16-DAC8-4ECB-AD68-6C29E0826A44}"/>
    <cellStyle name="Note 70 4 2" xfId="10886" xr:uid="{522A4D15-904D-450D-A715-97541D499D3D}"/>
    <cellStyle name="Note 70 5" xfId="5039" xr:uid="{E0669E44-D691-4FCE-B3D6-B2F4D65ADFB4}"/>
    <cellStyle name="Note 70 5 2" xfId="11518" xr:uid="{23BD697B-76BA-4F09-B16A-E3BCD8A07888}"/>
    <cellStyle name="Note 70 6" xfId="5597" xr:uid="{E69040F9-9C42-4DE8-A903-E86F88D48028}"/>
    <cellStyle name="Note 70 6 2" xfId="12068" xr:uid="{0F179EED-6DF0-4AF7-AE5E-4D8934B24615}"/>
    <cellStyle name="Note 70 7" xfId="5419" xr:uid="{CE0A1B19-971B-4DE8-B4A1-743A243E081E}"/>
    <cellStyle name="Note 70 7 2" xfId="11890" xr:uid="{0E92782B-DE48-47B6-9272-181F9B963679}"/>
    <cellStyle name="Note 70 8" xfId="5833" xr:uid="{48010D69-DEA6-4451-98A7-5DB8428B7C42}"/>
    <cellStyle name="Note 70 8 2" xfId="12304" xr:uid="{1BC2B1F7-9FF8-4FD7-A78B-E60F4AEB09D2}"/>
    <cellStyle name="Note 70 9" xfId="5955" xr:uid="{F58529B8-F1B6-4944-AC76-391661081472}"/>
    <cellStyle name="Note 70 9 2" xfId="12426" xr:uid="{73C98B13-E4AA-48EC-AE9F-E6DB9AA8B778}"/>
    <cellStyle name="Note 70_TRAFO" xfId="2428" xr:uid="{00000000-0005-0000-0000-00007D090000}"/>
    <cellStyle name="Note 71" xfId="2429" xr:uid="{00000000-0005-0000-0000-00007E090000}"/>
    <cellStyle name="Note 71 10" xfId="6542" xr:uid="{BCD00594-0E43-436F-BEAA-78E221D61E14}"/>
    <cellStyle name="Note 71 10 2" xfId="13013" xr:uid="{B12CD02C-F21C-4C05-A7BE-BB2481016199}"/>
    <cellStyle name="Note 71 11" xfId="6452" xr:uid="{C7CE1534-AA9F-448D-8320-EC5FAFD05903}"/>
    <cellStyle name="Note 71 11 2" xfId="12923" xr:uid="{96BFF0FF-DE78-4FEC-BE74-9BC75D9F6AF3}"/>
    <cellStyle name="Note 71 12" xfId="7023" xr:uid="{8926D53D-F532-4BD9-957E-A26044DC6312}"/>
    <cellStyle name="Note 71 12 2" xfId="13494" xr:uid="{A4D9E557-95A9-449A-B54E-9BD5D8B3CC73}"/>
    <cellStyle name="Note 71 13" xfId="6850" xr:uid="{54232AB6-D7A7-42CE-98F6-4FED0E94FC60}"/>
    <cellStyle name="Note 71 13 2" xfId="13321" xr:uid="{36931D85-BB06-42D7-AD35-3A0C745AF8BE}"/>
    <cellStyle name="Note 71 14" xfId="7257" xr:uid="{171F3E7C-C26F-4151-B007-986CB78B45F7}"/>
    <cellStyle name="Note 71 14 2" xfId="13728" xr:uid="{217E7367-B4A9-4091-A607-5DCB79B9E480}"/>
    <cellStyle name="Note 71 15" xfId="7381" xr:uid="{7AF080BB-D736-4B7C-93D3-771EFFC43E4C}"/>
    <cellStyle name="Note 71 15 2" xfId="13852" xr:uid="{C8ED3902-6909-4843-BBB5-88EAEE38CDE6}"/>
    <cellStyle name="Note 71 16" xfId="7947" xr:uid="{1434965D-F28D-496A-9034-B55D28834377}"/>
    <cellStyle name="Note 71 16 2" xfId="14418" xr:uid="{6A34DBAD-6B6B-443D-9FED-1B5F1538B046}"/>
    <cellStyle name="Note 71 17" xfId="8126" xr:uid="{253D06A9-8AD0-40E2-ACEE-FA17CB7A8B4F}"/>
    <cellStyle name="Note 71 17 2" xfId="14597" xr:uid="{3AB491DF-7D77-40AF-B6ED-B19B704F05DE}"/>
    <cellStyle name="Note 71 18" xfId="8303" xr:uid="{0997D136-30FD-42B6-BB57-DA5B22FDF2E0}"/>
    <cellStyle name="Note 71 18 2" xfId="14774" xr:uid="{3E20FB8C-5F2C-4A5F-8183-1471AEAA33BE}"/>
    <cellStyle name="Note 71 19" xfId="8465" xr:uid="{857B6C4F-3016-4C5B-B284-31B49F3BBE0B}"/>
    <cellStyle name="Note 71 19 2" xfId="14936" xr:uid="{B9069CBD-41B9-483D-8698-C56DB913CC3F}"/>
    <cellStyle name="Note 71 2" xfId="2430" xr:uid="{00000000-0005-0000-0000-00007F090000}"/>
    <cellStyle name="Note 71 2 10" xfId="7024" xr:uid="{F5A37BD3-CA6D-46F5-836F-B04615F73706}"/>
    <cellStyle name="Note 71 2 10 2" xfId="13495" xr:uid="{097D0FDC-B952-4425-99D8-030BAA1F6DB7}"/>
    <cellStyle name="Note 71 2 11" xfId="6851" xr:uid="{D984CD16-A858-4AFE-BF8E-8F43E37B41EE}"/>
    <cellStyle name="Note 71 2 11 2" xfId="13322" xr:uid="{F9A7FF23-F317-4CE4-98DE-47C2A6DAE902}"/>
    <cellStyle name="Note 71 2 12" xfId="7258" xr:uid="{930DC0E5-4C5F-412B-A18F-66E0B2B8B954}"/>
    <cellStyle name="Note 71 2 12 2" xfId="13729" xr:uid="{9E6A34F4-7DA7-4317-B5EA-8B9A410C63AF}"/>
    <cellStyle name="Note 71 2 13" xfId="7380" xr:uid="{006980C5-981C-472B-96A2-A4F59F863D20}"/>
    <cellStyle name="Note 71 2 13 2" xfId="13851" xr:uid="{E02F6D9F-3AD7-49E0-9018-18E919A2ABAE}"/>
    <cellStyle name="Note 71 2 14" xfId="7948" xr:uid="{B1F3CD32-6C69-4A45-9373-292E7B77A36E}"/>
    <cellStyle name="Note 71 2 14 2" xfId="14419" xr:uid="{E92958BD-814C-4401-9783-678DCCE9349B}"/>
    <cellStyle name="Note 71 2 15" xfId="8127" xr:uid="{5CDD498E-E310-42A9-B423-3A2725B89387}"/>
    <cellStyle name="Note 71 2 15 2" xfId="14598" xr:uid="{130D0F00-E82E-47CD-96B2-5571663CBABB}"/>
    <cellStyle name="Note 71 2 16" xfId="8304" xr:uid="{32154C19-B20E-4EB7-9579-601B0EFE455E}"/>
    <cellStyle name="Note 71 2 16 2" xfId="14775" xr:uid="{5490D47D-4F4E-4DD1-B74D-5562C414124F}"/>
    <cellStyle name="Note 71 2 17" xfId="8466" xr:uid="{0EA02BEA-8826-4096-9EB2-016D3411E121}"/>
    <cellStyle name="Note 71 2 17 2" xfId="14937" xr:uid="{B2FEDB92-F71A-426D-8A1E-A5D500DF5F1E}"/>
    <cellStyle name="Note 71 2 18" xfId="9102" xr:uid="{CB02782F-FF86-48CE-9F44-B8CAFC5F0331}"/>
    <cellStyle name="Note 71 2 19" xfId="9605" xr:uid="{1952E4ED-73A8-48B2-AE90-BBDD870C6435}"/>
    <cellStyle name="Note 71 2 2" xfId="2431" xr:uid="{00000000-0005-0000-0000-000080090000}"/>
    <cellStyle name="Note 71 2 2 2" xfId="5045" xr:uid="{346957B4-E9EC-4547-AA6A-0C3FB664CBBB}"/>
    <cellStyle name="Note 71 2 2 2 2" xfId="11524" xr:uid="{8176D2D8-9B40-42B7-B531-EB3836C0BF61}"/>
    <cellStyle name="Note 71 2 2 3" xfId="9606" xr:uid="{9757C9BC-2314-4015-9ED1-20734895B89A}"/>
    <cellStyle name="Note 71 2 2 4" xfId="10439" xr:uid="{C8AD2A23-8A5A-45EF-B8DC-BFE533E312D4}"/>
    <cellStyle name="Note 71 2 20" xfId="8522" xr:uid="{B1F107FB-1561-4824-9C55-9ACB55C651FF}"/>
    <cellStyle name="Note 71 2 21" xfId="9863" xr:uid="{684AD828-7228-440D-BB19-0036AEB36F0D}"/>
    <cellStyle name="Note 71 2 22" xfId="10046" xr:uid="{57DB1504-11FA-4F5C-837B-8AFF2D9478EB}"/>
    <cellStyle name="Note 71 2 23" xfId="10165" xr:uid="{03033F0E-EDBE-4207-8176-503576E21EFF}"/>
    <cellStyle name="Note 71 2 24" xfId="15189" xr:uid="{676C2F9B-C791-4BB7-A1A8-14417F487182}"/>
    <cellStyle name="Note 71 2 25" xfId="15325" xr:uid="{AC068FC9-C787-4FCA-BE38-88CB66187AE5}"/>
    <cellStyle name="Note 71 2 26" xfId="15748" xr:uid="{F959A9C1-8676-43B9-963F-ACF6D0E92A8A}"/>
    <cellStyle name="Note 71 2 27" xfId="15909" xr:uid="{50563C02-D7AD-4722-8E0E-6B3A3E51D665}"/>
    <cellStyle name="Note 71 2 3" xfId="5044" xr:uid="{BC46E023-650D-4252-B72B-64CBB49D18F0}"/>
    <cellStyle name="Note 71 2 3 2" xfId="11523" xr:uid="{31F71945-8260-4C80-9646-61AD964A6630}"/>
    <cellStyle name="Note 71 2 4" xfId="5600" xr:uid="{E8C0D81F-980F-43F2-AEC1-E6B2CC83983E}"/>
    <cellStyle name="Note 71 2 4 2" xfId="12071" xr:uid="{B086AC79-FB69-4554-9A3E-718E4AFB019C}"/>
    <cellStyle name="Note 71 2 5" xfId="5422" xr:uid="{13D35ECB-27C8-43EA-9FBF-41516D5CD01F}"/>
    <cellStyle name="Note 71 2 5 2" xfId="11893" xr:uid="{ACA9A22B-24DA-442B-BEC2-91B7AB861E06}"/>
    <cellStyle name="Note 71 2 6" xfId="5836" xr:uid="{0002AD4C-1E6C-482B-B833-AD74BD4F1F4F}"/>
    <cellStyle name="Note 71 2 6 2" xfId="12307" xr:uid="{5CC5FC8C-219C-4524-8105-9B5D6D8D4A40}"/>
    <cellStyle name="Note 71 2 7" xfId="5952" xr:uid="{4544F180-6C19-4FE6-B85F-C6299BF3D400}"/>
    <cellStyle name="Note 71 2 7 2" xfId="12423" xr:uid="{E3A3CB7A-2BF2-4DF9-BAF5-FC827D4C944F}"/>
    <cellStyle name="Note 71 2 8" xfId="6543" xr:uid="{8FB81414-DE12-43FC-8C14-2D198444C6CD}"/>
    <cellStyle name="Note 71 2 8 2" xfId="13014" xr:uid="{04ED4821-FBFE-4F5A-8B63-11F4649C31E5}"/>
    <cellStyle name="Note 71 2 9" xfId="6311" xr:uid="{08024D2F-2733-486B-AEDD-EC06061F9071}"/>
    <cellStyle name="Note 71 2 9 2" xfId="12782" xr:uid="{D9B92652-17D7-46E9-8859-18E05E988036}"/>
    <cellStyle name="Note 71 20" xfId="9101" xr:uid="{82F72E4D-C7FA-4736-B882-38E82905A4B5}"/>
    <cellStyle name="Note 71 21" xfId="9604" xr:uid="{C1F8D3F0-A078-4F25-A71B-EDB1DA8DE05E}"/>
    <cellStyle name="Note 71 22" xfId="8565" xr:uid="{2D8F8881-1A35-4C03-AD1A-F7C47191B51A}"/>
    <cellStyle name="Note 71 23" xfId="9862" xr:uid="{92CB072B-B0AC-45AD-AD9E-EDD630064B55}"/>
    <cellStyle name="Note 71 24" xfId="10045" xr:uid="{72CED9BE-B343-478F-BB45-B44DFCAA090D}"/>
    <cellStyle name="Note 71 25" xfId="10164" xr:uid="{2F457395-D107-46A8-8ADD-56E5E5C14990}"/>
    <cellStyle name="Note 71 26" xfId="15188" xr:uid="{20626335-3531-44F5-8592-034959EF20A1}"/>
    <cellStyle name="Note 71 27" xfId="3627" xr:uid="{BD92991B-BC35-4BF0-BBFC-2EEA4A0913B8}"/>
    <cellStyle name="Note 71 28" xfId="15326" xr:uid="{11AF6E59-7003-425D-87F2-932C8B9E138A}"/>
    <cellStyle name="Note 71 29" xfId="15747" xr:uid="{DD5C5940-222C-49B4-BFDF-422BF6B35788}"/>
    <cellStyle name="Note 71 3" xfId="2432" xr:uid="{00000000-0005-0000-0000-000081090000}"/>
    <cellStyle name="Note 71 3 2" xfId="5046" xr:uid="{697B5F2F-A3C6-4371-8C03-A7593EAD2F78}"/>
    <cellStyle name="Note 71 3 2 2" xfId="11525" xr:uid="{E5670D26-24E4-4247-9A3F-83D25DBD865D}"/>
    <cellStyle name="Note 71 3 3" xfId="9607" xr:uid="{8E2A8833-F619-4000-A3FE-1618D753C6BC}"/>
    <cellStyle name="Note 71 3 4" xfId="10440" xr:uid="{55908A17-ED1A-46F1-AC22-97256382F2C1}"/>
    <cellStyle name="Note 71 3 5" xfId="3628" xr:uid="{66D912F7-C47A-45AF-9815-5665E8E4E0C0}"/>
    <cellStyle name="Note 71 30" xfId="15908" xr:uid="{48EF1D6D-F928-4CDE-AF0A-6EBB0D867A4E}"/>
    <cellStyle name="Note 71 4" xfId="4350" xr:uid="{C04417F6-7F1F-4445-9CBD-EC4A8E83AAD9}"/>
    <cellStyle name="Note 71 4 2" xfId="10887" xr:uid="{7C97BF66-AA05-4938-9CA5-9D07DB524C9C}"/>
    <cellStyle name="Note 71 5" xfId="5043" xr:uid="{9BB72D20-CA88-4236-90C1-D0BAA6CDC202}"/>
    <cellStyle name="Note 71 5 2" xfId="11522" xr:uid="{234FFF44-55DF-4B76-8B0C-F2A13E3EA36C}"/>
    <cellStyle name="Note 71 6" xfId="5599" xr:uid="{76CB7EAE-8071-47CF-B36F-6503FC4AC314}"/>
    <cellStyle name="Note 71 6 2" xfId="12070" xr:uid="{F8AB16D1-C63A-4486-B15D-847B34108C09}"/>
    <cellStyle name="Note 71 7" xfId="5421" xr:uid="{9DC6D5E3-28E8-48F1-96C6-A856D25C6E24}"/>
    <cellStyle name="Note 71 7 2" xfId="11892" xr:uid="{BA29E5BB-DD8E-4C6B-9B16-9C20ADCB1B9A}"/>
    <cellStyle name="Note 71 8" xfId="5835" xr:uid="{84CB523B-B12C-4E6A-BA35-57F08C07F8BF}"/>
    <cellStyle name="Note 71 8 2" xfId="12306" xr:uid="{5240C6CA-2E28-456B-9592-2C7B34A8AFE1}"/>
    <cellStyle name="Note 71 9" xfId="5953" xr:uid="{1DFE0BE2-2D3C-4134-8880-56506C3ADF79}"/>
    <cellStyle name="Note 71 9 2" xfId="12424" xr:uid="{FE06ED04-1FC3-44F9-9331-50FE73AB1B64}"/>
    <cellStyle name="Note 71_TRAFO" xfId="2433" xr:uid="{00000000-0005-0000-0000-000082090000}"/>
    <cellStyle name="Note 72" xfId="2434" xr:uid="{00000000-0005-0000-0000-000083090000}"/>
    <cellStyle name="Note 72 10" xfId="6544" xr:uid="{4D644765-716A-42BA-894E-8372C17B60C8}"/>
    <cellStyle name="Note 72 10 2" xfId="13015" xr:uid="{22D3C62E-9972-4B27-9FC9-1F7964C61B43}"/>
    <cellStyle name="Note 72 11" xfId="6312" xr:uid="{A6AC0101-20DB-4B58-9703-B683B9E51060}"/>
    <cellStyle name="Note 72 11 2" xfId="12783" xr:uid="{022FBB42-E1D7-44CB-804A-74CDDA11BA7F}"/>
    <cellStyle name="Note 72 12" xfId="7025" xr:uid="{3524BB03-7FA0-47F0-9126-042089FF5F23}"/>
    <cellStyle name="Note 72 12 2" xfId="13496" xr:uid="{8C539BE9-2E48-4301-9ED4-4DFF7843E614}"/>
    <cellStyle name="Note 72 13" xfId="6632" xr:uid="{E141F1A0-9BB0-4244-AFDC-C8B545355047}"/>
    <cellStyle name="Note 72 13 2" xfId="13103" xr:uid="{1593FC7D-FE57-4316-9FAF-5392FCA1CAE2}"/>
    <cellStyle name="Note 72 14" xfId="7259" xr:uid="{C778E2A7-B2C1-4195-A41D-B44D6664BB34}"/>
    <cellStyle name="Note 72 14 2" xfId="13730" xr:uid="{AAD84D62-7587-49C2-BA01-9E7886AB043A}"/>
    <cellStyle name="Note 72 15" xfId="7379" xr:uid="{82138E17-DCCB-4557-B7FB-1EE4274E5726}"/>
    <cellStyle name="Note 72 15 2" xfId="13850" xr:uid="{33C33DA4-63F0-4C36-BC0B-C380257FBA00}"/>
    <cellStyle name="Note 72 16" xfId="7949" xr:uid="{A9668FE9-4D6F-46A7-B35E-F284BA356B93}"/>
    <cellStyle name="Note 72 16 2" xfId="14420" xr:uid="{E655B153-F873-49BE-91D4-AECA95D6198E}"/>
    <cellStyle name="Note 72 17" xfId="8128" xr:uid="{A9FD5BFD-6946-49C3-8123-D2423008F3E5}"/>
    <cellStyle name="Note 72 17 2" xfId="14599" xr:uid="{F81F6706-4B5F-44C7-A1FE-B70E4EB1E3C2}"/>
    <cellStyle name="Note 72 18" xfId="8305" xr:uid="{9CD6ADC2-2E6E-47C7-A3DF-4A9DDE39DF84}"/>
    <cellStyle name="Note 72 18 2" xfId="14776" xr:uid="{4E64D8AC-E637-47A2-B39D-5E1F69259FD2}"/>
    <cellStyle name="Note 72 19" xfId="8467" xr:uid="{0751B416-8101-4C56-858E-C3CF09BA5EEC}"/>
    <cellStyle name="Note 72 19 2" xfId="14938" xr:uid="{CE757DBF-7DBE-490D-93A7-D01594F92B9C}"/>
    <cellStyle name="Note 72 2" xfId="2435" xr:uid="{00000000-0005-0000-0000-000084090000}"/>
    <cellStyle name="Note 72 2 10" xfId="7026" xr:uid="{88D042BA-0132-4C05-B31A-D47708BF0E46}"/>
    <cellStyle name="Note 72 2 10 2" xfId="13497" xr:uid="{9A304BC3-7A3E-4ACA-9E27-0CF8E7567C4E}"/>
    <cellStyle name="Note 72 2 11" xfId="6852" xr:uid="{00963E25-591B-4172-ADBE-8635D927B3BE}"/>
    <cellStyle name="Note 72 2 11 2" xfId="13323" xr:uid="{040DA284-68B3-47F2-BE46-CB15FD5ED312}"/>
    <cellStyle name="Note 72 2 12" xfId="7260" xr:uid="{5ABBD1B6-B5D8-4601-91EB-2939949EFE24}"/>
    <cellStyle name="Note 72 2 12 2" xfId="13731" xr:uid="{1C24A24C-F08E-4556-8FA3-3D4B558B0E7A}"/>
    <cellStyle name="Note 72 2 13" xfId="7378" xr:uid="{1A91FED5-955B-4CB9-B12A-C3CA36760131}"/>
    <cellStyle name="Note 72 2 13 2" xfId="13849" xr:uid="{D1F96E79-76E9-4E18-B443-09547C06CAAD}"/>
    <cellStyle name="Note 72 2 14" xfId="7950" xr:uid="{E8A26AAA-DBEB-473A-AF38-1C21F0B297BB}"/>
    <cellStyle name="Note 72 2 14 2" xfId="14421" xr:uid="{D0FA548A-4B3A-4D17-9A80-6EAEEE6EDFE3}"/>
    <cellStyle name="Note 72 2 15" xfId="8129" xr:uid="{E22A96C1-7C41-4136-8F27-DBED321EEDCE}"/>
    <cellStyle name="Note 72 2 15 2" xfId="14600" xr:uid="{C18455FC-9CF7-40B3-8D97-1EFFD67C22FC}"/>
    <cellStyle name="Note 72 2 16" xfId="8306" xr:uid="{738A2594-A33E-4074-BEBD-81E4B0963914}"/>
    <cellStyle name="Note 72 2 16 2" xfId="14777" xr:uid="{2878FE1C-3C80-46C2-98B4-ADD0B191124E}"/>
    <cellStyle name="Note 72 2 17" xfId="8468" xr:uid="{C3967027-A280-4E29-A46A-E6BDAC0B833B}"/>
    <cellStyle name="Note 72 2 17 2" xfId="14939" xr:uid="{4D878051-D928-460D-BBBE-50A26647C0AD}"/>
    <cellStyle name="Note 72 2 18" xfId="9104" xr:uid="{DDCAE6CC-0663-41D5-BEBF-62654DF8D53B}"/>
    <cellStyle name="Note 72 2 19" xfId="9609" xr:uid="{3328B567-7761-4174-8F5A-7045DC7A7DF3}"/>
    <cellStyle name="Note 72 2 2" xfId="2436" xr:uid="{00000000-0005-0000-0000-000085090000}"/>
    <cellStyle name="Note 72 2 2 2" xfId="5049" xr:uid="{D79C2F49-1BED-426E-BD4C-600901A17D8A}"/>
    <cellStyle name="Note 72 2 2 2 2" xfId="11528" xr:uid="{CABAD5EB-43BB-4D0B-8CD7-29AACC4274B2}"/>
    <cellStyle name="Note 72 2 2 3" xfId="9610" xr:uid="{C9544C92-93FC-43F8-B295-F9AED3A1882A}"/>
    <cellStyle name="Note 72 2 2 4" xfId="10441" xr:uid="{2EF664A5-9CCA-449F-891F-C2BD0CC7AA57}"/>
    <cellStyle name="Note 72 2 20" xfId="8563" xr:uid="{C3C1D311-5192-428F-9E1E-AD1334C18F80}"/>
    <cellStyle name="Note 72 2 21" xfId="9865" xr:uid="{2AB77261-4E89-452F-984B-F7B5C6885840}"/>
    <cellStyle name="Note 72 2 22" xfId="10048" xr:uid="{3F4B7238-2361-4FA9-9071-FF2CE5C4577A}"/>
    <cellStyle name="Note 72 2 23" xfId="10167" xr:uid="{5DECBA73-6822-426E-95BE-AE049CF1A717}"/>
    <cellStyle name="Note 72 2 24" xfId="15191" xr:uid="{E2647BD9-6BB3-400E-B42B-589670701C07}"/>
    <cellStyle name="Note 72 2 25" xfId="15323" xr:uid="{1E029262-8A3E-4217-ACF4-FDB412F206CF}"/>
    <cellStyle name="Note 72 2 26" xfId="15750" xr:uid="{6B3AE642-5DDF-43D7-BD79-F4A42C6970C2}"/>
    <cellStyle name="Note 72 2 27" xfId="15911" xr:uid="{FA5000D3-4B6F-430B-84F8-263095A6DD80}"/>
    <cellStyle name="Note 72 2 3" xfId="5048" xr:uid="{1F41F709-DD14-42B6-88BE-92DDB2EDE8E2}"/>
    <cellStyle name="Note 72 2 3 2" xfId="11527" xr:uid="{5BDE0566-BAE8-4BB0-ADC0-349F7534FC1E}"/>
    <cellStyle name="Note 72 2 4" xfId="5602" xr:uid="{B55FC442-6810-4E8A-8080-B98715357A51}"/>
    <cellStyle name="Note 72 2 4 2" xfId="12073" xr:uid="{2E2AFEDC-D9B4-4664-9C93-213E8DDE37C4}"/>
    <cellStyle name="Note 72 2 5" xfId="5424" xr:uid="{36F46F51-21BC-4EA7-8FA1-0FA2F75951B5}"/>
    <cellStyle name="Note 72 2 5 2" xfId="11895" xr:uid="{23BBFD98-7240-4B6E-BBCE-0AF83B6E5C48}"/>
    <cellStyle name="Note 72 2 6" xfId="5838" xr:uid="{CB73C118-0250-4867-BF99-453CC5EB6186}"/>
    <cellStyle name="Note 72 2 6 2" xfId="12309" xr:uid="{016DDA85-CB0B-4771-BF1E-0372CAB2EAA3}"/>
    <cellStyle name="Note 72 2 7" xfId="5950" xr:uid="{3017502D-C48B-4ACB-8402-4CFF44FD0FC2}"/>
    <cellStyle name="Note 72 2 7 2" xfId="12421" xr:uid="{47C40B34-4C34-4879-AC0D-7C16F7411252}"/>
    <cellStyle name="Note 72 2 8" xfId="6545" xr:uid="{0421FAC3-9063-4C9C-8123-8A00BF6CD8AF}"/>
    <cellStyle name="Note 72 2 8 2" xfId="13016" xr:uid="{2AD291F3-B46D-458C-9704-E063677CE048}"/>
    <cellStyle name="Note 72 2 9" xfId="6313" xr:uid="{8E886AAB-6CD2-4F9E-9730-CBABC8C033B5}"/>
    <cellStyle name="Note 72 2 9 2" xfId="12784" xr:uid="{6BBAC68D-E45E-4F80-BAD2-7A1DD0BE0168}"/>
    <cellStyle name="Note 72 20" xfId="9103" xr:uid="{2F89C361-94BE-4E94-BC95-F17439D39315}"/>
    <cellStyle name="Note 72 21" xfId="9608" xr:uid="{0340B8A3-BE76-4E15-A95B-4C5FF050AC11}"/>
    <cellStyle name="Note 72 22" xfId="8564" xr:uid="{C6CB8687-8847-46BC-B5C5-F292EA4573AB}"/>
    <cellStyle name="Note 72 23" xfId="9864" xr:uid="{A339E327-A44F-4C03-9546-EFE751E43653}"/>
    <cellStyle name="Note 72 24" xfId="10047" xr:uid="{AC46C90D-6482-40F4-B8DB-082F37A2B673}"/>
    <cellStyle name="Note 72 25" xfId="10166" xr:uid="{FEF59C35-34AD-4CDE-8400-6518FA756F6E}"/>
    <cellStyle name="Note 72 26" xfId="15190" xr:uid="{93C45FD2-80A2-4ABD-B89A-7E07D33EC78F}"/>
    <cellStyle name="Note 72 27" xfId="3629" xr:uid="{B19EF73F-A669-4AAC-B1B8-E08E5DDB7592}"/>
    <cellStyle name="Note 72 28" xfId="15324" xr:uid="{5B201381-FC65-411D-80A2-52957A17197E}"/>
    <cellStyle name="Note 72 29" xfId="15749" xr:uid="{9D4D6258-EFB2-4480-9022-E7763F8685AF}"/>
    <cellStyle name="Note 72 3" xfId="2437" xr:uid="{00000000-0005-0000-0000-000086090000}"/>
    <cellStyle name="Note 72 3 2" xfId="5050" xr:uid="{E7680DCE-7A0E-457F-9F23-3DFFC834C128}"/>
    <cellStyle name="Note 72 3 2 2" xfId="11529" xr:uid="{50D483C3-61AD-466E-B9DD-EA45E494AA5B}"/>
    <cellStyle name="Note 72 3 3" xfId="9611" xr:uid="{FB998681-43D5-4DA2-9277-04E77EEE1D8B}"/>
    <cellStyle name="Note 72 3 4" xfId="10442" xr:uid="{20B1A9A9-8B88-4E50-AE48-2182D4C8E592}"/>
    <cellStyle name="Note 72 3 5" xfId="3630" xr:uid="{362F6A99-5F1A-4FA2-A0C0-5A20CEF86230}"/>
    <cellStyle name="Note 72 30" xfId="15910" xr:uid="{3DC46169-8603-4505-B3F3-0427332C40B0}"/>
    <cellStyle name="Note 72 4" xfId="4351" xr:uid="{CBAFBA6F-9286-435A-9BC0-98C4CEFFB8B7}"/>
    <cellStyle name="Note 72 4 2" xfId="10888" xr:uid="{CDAE05A0-E5E0-4EEC-93B1-2560485CCCF9}"/>
    <cellStyle name="Note 72 5" xfId="5047" xr:uid="{9AA66879-014A-4214-A831-4A2FFE1DE807}"/>
    <cellStyle name="Note 72 5 2" xfId="11526" xr:uid="{9C13135B-CA7D-4880-AF92-57BF0066103C}"/>
    <cellStyle name="Note 72 6" xfId="5601" xr:uid="{C9F90F22-15C9-45A9-9313-23D441664428}"/>
    <cellStyle name="Note 72 6 2" xfId="12072" xr:uid="{6556FC2A-0EDB-47A8-8511-FFA6A9FCC0F5}"/>
    <cellStyle name="Note 72 7" xfId="5423" xr:uid="{F1FA1C0E-B3FC-41BD-A6E8-267B6127F43F}"/>
    <cellStyle name="Note 72 7 2" xfId="11894" xr:uid="{D7CF24D4-8085-43AA-8AF6-88EF31662F7C}"/>
    <cellStyle name="Note 72 8" xfId="5837" xr:uid="{18492063-4FF9-4E7C-94CD-EB851F673C4C}"/>
    <cellStyle name="Note 72 8 2" xfId="12308" xr:uid="{1AD31373-1C54-49DA-9301-14331AECF225}"/>
    <cellStyle name="Note 72 9" xfId="5951" xr:uid="{E93B363F-6E2C-4740-9A8C-815AC5A2594B}"/>
    <cellStyle name="Note 72 9 2" xfId="12422" xr:uid="{3A6CC308-6719-4449-AC10-11D6A993FF25}"/>
    <cellStyle name="Note 72_TRAFO" xfId="2438" xr:uid="{00000000-0005-0000-0000-000087090000}"/>
    <cellStyle name="Note 73" xfId="2439" xr:uid="{00000000-0005-0000-0000-000088090000}"/>
    <cellStyle name="Note 73 10" xfId="6546" xr:uid="{165F731B-A94C-42FF-A0EA-A74EC39C9486}"/>
    <cellStyle name="Note 73 10 2" xfId="13017" xr:uid="{3E944739-EA48-4B34-9AFA-81D77892A750}"/>
    <cellStyle name="Note 73 11" xfId="6314" xr:uid="{D2277F03-5ECA-46F4-8DB3-D488E614A1AB}"/>
    <cellStyle name="Note 73 11 2" xfId="12785" xr:uid="{2621063F-DB6B-43EC-8554-7478F754914D}"/>
    <cellStyle name="Note 73 12" xfId="7027" xr:uid="{691C141C-0E0C-4FA4-BFCA-3918A5D81510}"/>
    <cellStyle name="Note 73 12 2" xfId="13498" xr:uid="{B04C1FF4-909E-417A-A8B4-51C2A3BFB674}"/>
    <cellStyle name="Note 73 13" xfId="6853" xr:uid="{1AF9619C-4B94-4FFB-9105-4F9B1DD8D501}"/>
    <cellStyle name="Note 73 13 2" xfId="13324" xr:uid="{AB117080-12B5-4A99-A316-A91FBFACA00B}"/>
    <cellStyle name="Note 73 14" xfId="7261" xr:uid="{68463AC9-DEB3-4CE9-A81D-3797F3CCC247}"/>
    <cellStyle name="Note 73 14 2" xfId="13732" xr:uid="{4B8BF088-5279-4C95-AF7C-D8E45B0964DC}"/>
    <cellStyle name="Note 73 15" xfId="7377" xr:uid="{215058EE-A3E2-4F95-B600-D9E12E8579E6}"/>
    <cellStyle name="Note 73 15 2" xfId="13848" xr:uid="{A6BF9FB1-CB5E-402C-A72F-219F82ED35FA}"/>
    <cellStyle name="Note 73 16" xfId="7951" xr:uid="{97199C19-A6C3-44CB-8239-8E082CF0AAA1}"/>
    <cellStyle name="Note 73 16 2" xfId="14422" xr:uid="{1F258532-02F2-4736-8C38-4C8A2B132C21}"/>
    <cellStyle name="Note 73 17" xfId="8130" xr:uid="{7877939D-2030-41B7-8738-1A9F6E296F5A}"/>
    <cellStyle name="Note 73 17 2" xfId="14601" xr:uid="{CECB8E15-3AF4-4533-9F54-189CDF3C5DBC}"/>
    <cellStyle name="Note 73 18" xfId="8307" xr:uid="{48015ACE-52D2-4A13-A9DD-833939550943}"/>
    <cellStyle name="Note 73 18 2" xfId="14778" xr:uid="{C6104629-14EC-4198-BF2F-62ECD012C6C7}"/>
    <cellStyle name="Note 73 19" xfId="8469" xr:uid="{EE632D4B-41D9-4FC4-ADBA-4C497FF3CF5B}"/>
    <cellStyle name="Note 73 19 2" xfId="14940" xr:uid="{0CB761BD-FC25-4E88-9052-41E469AE5B29}"/>
    <cellStyle name="Note 73 2" xfId="2440" xr:uid="{00000000-0005-0000-0000-000089090000}"/>
    <cellStyle name="Note 73 2 10" xfId="7028" xr:uid="{7D670235-9544-472C-BE7A-288F65C9AB5A}"/>
    <cellStyle name="Note 73 2 10 2" xfId="13499" xr:uid="{7A163DBC-9160-441C-BB30-F4B665B78961}"/>
    <cellStyle name="Note 73 2 11" xfId="6854" xr:uid="{DFD12671-711F-4C7A-8BF4-BA8640BCC7F4}"/>
    <cellStyle name="Note 73 2 11 2" xfId="13325" xr:uid="{CF3D3F9E-4C7C-4655-864D-C2F518CA6C2D}"/>
    <cellStyle name="Note 73 2 12" xfId="7262" xr:uid="{CE5854FA-FC64-4BEE-8318-2AA09EFEBA0F}"/>
    <cellStyle name="Note 73 2 12 2" xfId="13733" xr:uid="{0022EB5D-55C7-4AE0-A868-E0EFEDC291D5}"/>
    <cellStyle name="Note 73 2 13" xfId="7376" xr:uid="{8A1AACD6-17D7-4D39-A394-531D0AC6E938}"/>
    <cellStyle name="Note 73 2 13 2" xfId="13847" xr:uid="{1BD3CBD8-F296-4599-8C2F-670AEFBD5073}"/>
    <cellStyle name="Note 73 2 14" xfId="7952" xr:uid="{D24BAC1B-3A57-4B25-96E9-47055C3428B1}"/>
    <cellStyle name="Note 73 2 14 2" xfId="14423" xr:uid="{E3D08FCB-9938-40EC-B02C-DEF36D540CE1}"/>
    <cellStyle name="Note 73 2 15" xfId="8131" xr:uid="{172BF90F-B7E5-46ED-B30A-C3DEC0E09604}"/>
    <cellStyle name="Note 73 2 15 2" xfId="14602" xr:uid="{E59D79E4-E3E3-447A-BCCA-5DC472DF7533}"/>
    <cellStyle name="Note 73 2 16" xfId="8308" xr:uid="{38ABDF01-6956-49F2-8541-0AECB345D70B}"/>
    <cellStyle name="Note 73 2 16 2" xfId="14779" xr:uid="{DF118F71-2F40-4473-97BC-54A45C5582B2}"/>
    <cellStyle name="Note 73 2 17" xfId="8470" xr:uid="{8744BB71-8721-4931-87AA-87B7F9BD8B6A}"/>
    <cellStyle name="Note 73 2 17 2" xfId="14941" xr:uid="{9E506004-E084-45DA-9C18-50BE92487A45}"/>
    <cellStyle name="Note 73 2 18" xfId="9106" xr:uid="{13D9898E-CB25-4AB7-8A67-A77B349D2614}"/>
    <cellStyle name="Note 73 2 19" xfId="9613" xr:uid="{E2EC93CD-5EC9-428D-8595-F42AC7D987BB}"/>
    <cellStyle name="Note 73 2 2" xfId="2441" xr:uid="{00000000-0005-0000-0000-00008A090000}"/>
    <cellStyle name="Note 73 2 2 2" xfId="5053" xr:uid="{25198001-D924-43A2-B0D4-418F5A40994F}"/>
    <cellStyle name="Note 73 2 2 2 2" xfId="11532" xr:uid="{128FBA29-39DE-4786-8AA4-D3091A5FE92A}"/>
    <cellStyle name="Note 73 2 2 3" xfId="9614" xr:uid="{48B075ED-89F1-458B-8260-693991EC850A}"/>
    <cellStyle name="Note 73 2 2 4" xfId="10443" xr:uid="{E8BC11F2-4D86-4ED0-A2D1-321FBA54EB8D}"/>
    <cellStyle name="Note 73 2 20" xfId="9245" xr:uid="{0FE23541-12D0-48A4-8044-8178E838E566}"/>
    <cellStyle name="Note 73 2 21" xfId="9867" xr:uid="{97721A10-F10A-49F3-B214-7959052B6435}"/>
    <cellStyle name="Note 73 2 22" xfId="10050" xr:uid="{1E1F5B31-17C6-4911-A297-183354CE7977}"/>
    <cellStyle name="Note 73 2 23" xfId="10169" xr:uid="{2FA929F3-F1C9-46F6-B488-98B7644B1787}"/>
    <cellStyle name="Note 73 2 24" xfId="15193" xr:uid="{C277A149-A16B-4337-89C4-046E70034ADA}"/>
    <cellStyle name="Note 73 2 25" xfId="15321" xr:uid="{5595DB18-0779-40B8-A951-905927202E46}"/>
    <cellStyle name="Note 73 2 26" xfId="15752" xr:uid="{455CDE78-DFDB-43B0-873A-C61304034EA2}"/>
    <cellStyle name="Note 73 2 27" xfId="15913" xr:uid="{C85D4396-73CA-48E9-BD22-172D4B683692}"/>
    <cellStyle name="Note 73 2 3" xfId="5052" xr:uid="{86427C43-AE87-4978-A9CC-010E5AD5B621}"/>
    <cellStyle name="Note 73 2 3 2" xfId="11531" xr:uid="{C89518CA-4F35-42B3-842D-C82920379BBD}"/>
    <cellStyle name="Note 73 2 4" xfId="5604" xr:uid="{CF48D54A-1E20-4586-9061-ACB3A37CE54A}"/>
    <cellStyle name="Note 73 2 4 2" xfId="12075" xr:uid="{D4C9AB13-1344-4CAF-A6E2-9CA5AFA3BF35}"/>
    <cellStyle name="Note 73 2 5" xfId="5426" xr:uid="{8B762C2F-B9D0-41E1-B09B-2B3AD880A49C}"/>
    <cellStyle name="Note 73 2 5 2" xfId="11897" xr:uid="{E8621AC1-0589-4D5A-B515-8D8BF0AAC051}"/>
    <cellStyle name="Note 73 2 6" xfId="5840" xr:uid="{9AA02324-7F6A-4D13-9860-00CAC01A0613}"/>
    <cellStyle name="Note 73 2 6 2" xfId="12311" xr:uid="{FE2F08C1-A734-4730-8CD5-410946C2F940}"/>
    <cellStyle name="Note 73 2 7" xfId="5948" xr:uid="{D90DCA98-CB66-493B-ADA9-102F788BE651}"/>
    <cellStyle name="Note 73 2 7 2" xfId="12419" xr:uid="{1014B573-5DF3-4CFA-97AB-A37AEF73A29A}"/>
    <cellStyle name="Note 73 2 8" xfId="6547" xr:uid="{0455A7A4-204C-4EF9-9667-BFECEE2E3FBB}"/>
    <cellStyle name="Note 73 2 8 2" xfId="13018" xr:uid="{97A94D52-A410-492B-95B1-C84D53925610}"/>
    <cellStyle name="Note 73 2 9" xfId="6315" xr:uid="{09154B29-E5C8-45D1-96CF-53355F1CF802}"/>
    <cellStyle name="Note 73 2 9 2" xfId="12786" xr:uid="{AE813281-798F-4281-8A56-DDE31AAAFF3C}"/>
    <cellStyle name="Note 73 20" xfId="9105" xr:uid="{3888CE09-4867-44A3-8870-931973485923}"/>
    <cellStyle name="Note 73 21" xfId="9612" xr:uid="{B90422B8-04A6-406F-A64F-739CFF82CA8F}"/>
    <cellStyle name="Note 73 22" xfId="8562" xr:uid="{EEA3AA5F-E268-4E94-9B6D-3723DEEF0CA7}"/>
    <cellStyle name="Note 73 23" xfId="9866" xr:uid="{53DC80C5-24F1-4ACC-8B3E-473DBC2F2F63}"/>
    <cellStyle name="Note 73 24" xfId="10049" xr:uid="{91259428-F3DB-4474-B9F5-2DF65237C578}"/>
    <cellStyle name="Note 73 25" xfId="10168" xr:uid="{D33FC29C-2F99-43B3-AD19-429BA1E6CF91}"/>
    <cellStyle name="Note 73 26" xfId="15192" xr:uid="{CB3B0B7B-C5A5-455E-8315-CF0F2D75D587}"/>
    <cellStyle name="Note 73 27" xfId="3631" xr:uid="{D42F008B-49A3-4581-81C9-1BBF6EA85495}"/>
    <cellStyle name="Note 73 28" xfId="15322" xr:uid="{02276FF3-608B-4AC7-BF5F-27BDC306D857}"/>
    <cellStyle name="Note 73 29" xfId="15751" xr:uid="{A109D050-D971-43BE-99E1-63A95E6677AF}"/>
    <cellStyle name="Note 73 3" xfId="2442" xr:uid="{00000000-0005-0000-0000-00008B090000}"/>
    <cellStyle name="Note 73 3 2" xfId="5054" xr:uid="{3F7044F0-6CC7-443E-B91B-24DFA8596BBE}"/>
    <cellStyle name="Note 73 3 2 2" xfId="11533" xr:uid="{6B69CDCD-DC79-4FCF-AA98-990283E97A02}"/>
    <cellStyle name="Note 73 3 3" xfId="9615" xr:uid="{034FA7EA-BDFB-4012-9E20-5E6AA8ED254C}"/>
    <cellStyle name="Note 73 3 4" xfId="10444" xr:uid="{605E150C-AE2B-4C3C-8940-15A5E81E8224}"/>
    <cellStyle name="Note 73 3 5" xfId="3632" xr:uid="{FF3FA4B3-C181-4FFC-BD8B-B3EA550C7D51}"/>
    <cellStyle name="Note 73 30" xfId="15912" xr:uid="{864E34E6-C3B2-4BF9-8CB8-7882AA77FC63}"/>
    <cellStyle name="Note 73 4" xfId="4352" xr:uid="{68D96D4D-30DA-48B6-8882-947BC41261EE}"/>
    <cellStyle name="Note 73 4 2" xfId="10889" xr:uid="{B339075B-1AB5-4345-86B1-04A31D9250D1}"/>
    <cellStyle name="Note 73 5" xfId="5051" xr:uid="{CDDB12BD-A0BD-4A57-820A-A644465DA2AE}"/>
    <cellStyle name="Note 73 5 2" xfId="11530" xr:uid="{16F45C73-0901-40E6-B234-9F0875150D73}"/>
    <cellStyle name="Note 73 6" xfId="5603" xr:uid="{3F63A80B-F0B4-4BC4-B85A-D4CBC1A778E6}"/>
    <cellStyle name="Note 73 6 2" xfId="12074" xr:uid="{3F840C98-C93F-48EC-BCE8-C93DABBF41A1}"/>
    <cellStyle name="Note 73 7" xfId="5425" xr:uid="{72E53AB0-FE81-4AE3-AD8F-59F82776EB8C}"/>
    <cellStyle name="Note 73 7 2" xfId="11896" xr:uid="{DFD1200E-4661-4235-9EFE-C2540882B830}"/>
    <cellStyle name="Note 73 8" xfId="5839" xr:uid="{27C310E1-AE49-411E-A715-F6CAF5DC91BD}"/>
    <cellStyle name="Note 73 8 2" xfId="12310" xr:uid="{FD2F9A2A-1959-4235-BD89-6D76B8709E67}"/>
    <cellStyle name="Note 73 9" xfId="5949" xr:uid="{D92B23EF-AB73-43D2-95B4-1C54E119C843}"/>
    <cellStyle name="Note 73 9 2" xfId="12420" xr:uid="{9A61A405-482A-432D-A9B8-13B9D95C79EF}"/>
    <cellStyle name="Note 73_TRAFO" xfId="2443" xr:uid="{00000000-0005-0000-0000-00008C090000}"/>
    <cellStyle name="Note 74" xfId="2444" xr:uid="{00000000-0005-0000-0000-00008D090000}"/>
    <cellStyle name="Note 74 10" xfId="6548" xr:uid="{476399DF-4AF7-4346-9AE0-38AF9A4DD7E6}"/>
    <cellStyle name="Note 74 10 2" xfId="13019" xr:uid="{48D763C6-06CC-4D0B-BB1E-C688CE5922FC}"/>
    <cellStyle name="Note 74 11" xfId="6316" xr:uid="{A778A697-59DD-4127-99B2-904A2E9BCAA9}"/>
    <cellStyle name="Note 74 11 2" xfId="12787" xr:uid="{6A73E51A-D957-48D6-8161-36491F76EAF5}"/>
    <cellStyle name="Note 74 12" xfId="7029" xr:uid="{35002DFA-DB38-4ED2-B287-679A9F78E84A}"/>
    <cellStyle name="Note 74 12 2" xfId="13500" xr:uid="{153203A9-F2D0-4EC0-B021-93564A732555}"/>
    <cellStyle name="Note 74 13" xfId="6645" xr:uid="{48050E34-3FD9-4C8D-99E4-0BC74F09E6B1}"/>
    <cellStyle name="Note 74 13 2" xfId="13116" xr:uid="{9EC58C70-DAC7-4BB9-B3AD-0B7EE33B34C1}"/>
    <cellStyle name="Note 74 14" xfId="7263" xr:uid="{FBAFA5E0-B060-40C7-846C-63D8B9C66908}"/>
    <cellStyle name="Note 74 14 2" xfId="13734" xr:uid="{6370A8FA-2255-409C-A107-18B39C6E46B1}"/>
    <cellStyle name="Note 74 15" xfId="7375" xr:uid="{BE4D9CBC-B0C4-4966-9175-1B44C4C35765}"/>
    <cellStyle name="Note 74 15 2" xfId="13846" xr:uid="{0EBD71FE-E13F-4548-BE7B-BD28EDA1BA3C}"/>
    <cellStyle name="Note 74 16" xfId="7953" xr:uid="{2676E910-0948-476B-8D8B-F03D40BEDB91}"/>
    <cellStyle name="Note 74 16 2" xfId="14424" xr:uid="{B8C28424-426D-4D98-A4D3-3733BA628C4B}"/>
    <cellStyle name="Note 74 17" xfId="8132" xr:uid="{896F10F5-8AF0-49E2-8F14-E41B12318224}"/>
    <cellStyle name="Note 74 17 2" xfId="14603" xr:uid="{366DBA4A-46D2-4370-8E07-C3BBE13FDE07}"/>
    <cellStyle name="Note 74 18" xfId="8309" xr:uid="{BDEA179F-8653-46DE-B4D8-866952B92DC1}"/>
    <cellStyle name="Note 74 18 2" xfId="14780" xr:uid="{06AEF817-6003-4ADC-9972-76D83B7352E4}"/>
    <cellStyle name="Note 74 19" xfId="8471" xr:uid="{030ABFD4-D3E8-45B4-9423-2A9ED7E9D41C}"/>
    <cellStyle name="Note 74 19 2" xfId="14942" xr:uid="{982D49E4-3F85-4669-8C5F-E9A3C194B49D}"/>
    <cellStyle name="Note 74 2" xfId="2445" xr:uid="{00000000-0005-0000-0000-00008E090000}"/>
    <cellStyle name="Note 74 2 10" xfId="7030" xr:uid="{7C88C8B2-042E-4ACF-B49F-8509B2E5DDE0}"/>
    <cellStyle name="Note 74 2 10 2" xfId="13501" xr:uid="{01A0CA3A-FE6B-4378-A24B-D603C6199ACE}"/>
    <cellStyle name="Note 74 2 11" xfId="6855" xr:uid="{27C96B77-17F1-4A0C-8C83-B4839524696B}"/>
    <cellStyle name="Note 74 2 11 2" xfId="13326" xr:uid="{D9370245-267E-42A6-A2BF-B3F03CA1D277}"/>
    <cellStyle name="Note 74 2 12" xfId="7264" xr:uid="{063F993F-7F83-4584-9A44-CFD32733EF0B}"/>
    <cellStyle name="Note 74 2 12 2" xfId="13735" xr:uid="{32313F5B-67C1-4D6B-B8F7-E272A2E519EA}"/>
    <cellStyle name="Note 74 2 13" xfId="7315" xr:uid="{9F4CF669-4AC7-4226-B470-4E89C6A5093B}"/>
    <cellStyle name="Note 74 2 13 2" xfId="13786" xr:uid="{F502563F-1EE6-4D02-A2DB-4B5F8E3E6EFC}"/>
    <cellStyle name="Note 74 2 14" xfId="7954" xr:uid="{3EDE57C3-9AE8-4663-ACC1-4C0F412A78A6}"/>
    <cellStyle name="Note 74 2 14 2" xfId="14425" xr:uid="{9F38B219-629B-4521-9330-F26F2C404E32}"/>
    <cellStyle name="Note 74 2 15" xfId="8133" xr:uid="{5474C0A6-4491-4D11-805A-6BCBF76BA8CF}"/>
    <cellStyle name="Note 74 2 15 2" xfId="14604" xr:uid="{34EA90AA-60DB-4FCB-A647-96785D54A211}"/>
    <cellStyle name="Note 74 2 16" xfId="8310" xr:uid="{2F3C9DEA-F47C-47AB-81E8-5B84CBF9BB99}"/>
    <cellStyle name="Note 74 2 16 2" xfId="14781" xr:uid="{BBEF054A-2423-4017-AAA8-4816A1AC39F1}"/>
    <cellStyle name="Note 74 2 17" xfId="8472" xr:uid="{9CAA378D-80A0-410C-9168-9E1F7D2F715F}"/>
    <cellStyle name="Note 74 2 17 2" xfId="14943" xr:uid="{179715A8-6B41-4176-BADC-D184D4876C23}"/>
    <cellStyle name="Note 74 2 18" xfId="9108" xr:uid="{5C241BF5-C3D6-446C-80A3-1A55E3C6BEBD}"/>
    <cellStyle name="Note 74 2 19" xfId="9617" xr:uid="{43E0EDFE-7BEA-481A-8DF6-ECE1A2D97502}"/>
    <cellStyle name="Note 74 2 2" xfId="2446" xr:uid="{00000000-0005-0000-0000-00008F090000}"/>
    <cellStyle name="Note 74 2 2 2" xfId="5057" xr:uid="{A18156A1-6D49-4684-B83C-F7C5F63CE310}"/>
    <cellStyle name="Note 74 2 2 2 2" xfId="11536" xr:uid="{EA989C9B-2284-46E6-A088-35A2B8422C51}"/>
    <cellStyle name="Note 74 2 2 3" xfId="9618" xr:uid="{789F979E-CF03-4FC4-9212-A651419D450C}"/>
    <cellStyle name="Note 74 2 2 4" xfId="10445" xr:uid="{760EE316-714E-4550-9B5E-18EE4927B813}"/>
    <cellStyle name="Note 74 2 20" xfId="8560" xr:uid="{A5A5D322-1F9E-4209-90AC-00AC415239C8}"/>
    <cellStyle name="Note 74 2 21" xfId="9869" xr:uid="{1844D285-6AF5-421A-A26B-2A876262041C}"/>
    <cellStyle name="Note 74 2 22" xfId="10052" xr:uid="{7A6DFC4C-BAD1-4143-B653-CCDDD755F2F4}"/>
    <cellStyle name="Note 74 2 23" xfId="10171" xr:uid="{50EB83A3-9418-4C8C-A892-7DA46C1117D6}"/>
    <cellStyle name="Note 74 2 24" xfId="15195" xr:uid="{7534CCC8-3848-458A-AAF9-595F97EC5AEE}"/>
    <cellStyle name="Note 74 2 25" xfId="15319" xr:uid="{73704023-EE1B-4172-81B5-D5C0FCA55219}"/>
    <cellStyle name="Note 74 2 26" xfId="15754" xr:uid="{AFF9717B-2637-474E-91C4-46F963F2A0AA}"/>
    <cellStyle name="Note 74 2 27" xfId="15915" xr:uid="{42EA36DC-AF95-423B-8A80-C2577006A00A}"/>
    <cellStyle name="Note 74 2 3" xfId="5056" xr:uid="{F42D9AA6-44F5-40AE-A85F-1403B3E2D1DA}"/>
    <cellStyle name="Note 74 2 3 2" xfId="11535" xr:uid="{688FDF13-4BD9-4111-A105-82634BD219A4}"/>
    <cellStyle name="Note 74 2 4" xfId="5606" xr:uid="{D0E984A3-6108-4DDD-BE4A-A86B63100027}"/>
    <cellStyle name="Note 74 2 4 2" xfId="12077" xr:uid="{0B0A97AA-9E93-4E6A-A199-9A39E6E24FD4}"/>
    <cellStyle name="Note 74 2 5" xfId="5428" xr:uid="{EBFE4979-32BB-4AF3-8A7F-A7C5CA90BF17}"/>
    <cellStyle name="Note 74 2 5 2" xfId="11899" xr:uid="{6C73D6A8-E4AD-4414-9182-E105D719836D}"/>
    <cellStyle name="Note 74 2 6" xfId="5842" xr:uid="{5AA43E52-F678-4D9E-B730-FFF212DD2A6E}"/>
    <cellStyle name="Note 74 2 6 2" xfId="12313" xr:uid="{D5660671-DAB0-484B-8DC7-C2A2C62F64AD}"/>
    <cellStyle name="Note 74 2 7" xfId="5946" xr:uid="{1198F107-B4D1-4CF4-9D28-77AF6406B635}"/>
    <cellStyle name="Note 74 2 7 2" xfId="12417" xr:uid="{E81400F8-519A-4757-ACAD-3A6CBD8D8FE1}"/>
    <cellStyle name="Note 74 2 8" xfId="6549" xr:uid="{E44DCEDF-8E15-4A32-8844-D294DA756015}"/>
    <cellStyle name="Note 74 2 8 2" xfId="13020" xr:uid="{1F94F9AF-195A-4934-818C-3FFB9A36D7A9}"/>
    <cellStyle name="Note 74 2 9" xfId="6317" xr:uid="{04AEEDF3-BE62-4438-8D76-2C181D7F7DE2}"/>
    <cellStyle name="Note 74 2 9 2" xfId="12788" xr:uid="{374D1354-4DB8-4DAD-BA14-9DCA44AF8C81}"/>
    <cellStyle name="Note 74 20" xfId="9107" xr:uid="{FDB5E53A-8528-4F96-A843-10F540F71F3D}"/>
    <cellStyle name="Note 74 21" xfId="9616" xr:uid="{713FDC40-EB94-4473-89BC-6F55955ECDE4}"/>
    <cellStyle name="Note 74 22" xfId="8561" xr:uid="{EEC3AFB6-60AE-4A05-9F54-943133642F95}"/>
    <cellStyle name="Note 74 23" xfId="9868" xr:uid="{F21534C3-3992-4CE2-862F-539519710DE9}"/>
    <cellStyle name="Note 74 24" xfId="10051" xr:uid="{41091AA5-B487-4602-91ED-4860DD35E3A5}"/>
    <cellStyle name="Note 74 25" xfId="10170" xr:uid="{692E5694-48FB-4590-9C56-847ABE5B6F3B}"/>
    <cellStyle name="Note 74 26" xfId="15194" xr:uid="{4BD0C3D1-5414-4390-9300-0BF6B295AA50}"/>
    <cellStyle name="Note 74 27" xfId="3633" xr:uid="{F9BA598E-C39A-4DD8-A5E4-163D65EAA9BE}"/>
    <cellStyle name="Note 74 28" xfId="15320" xr:uid="{687F90F4-B072-4B3C-AADD-462E552B3C8E}"/>
    <cellStyle name="Note 74 29" xfId="15753" xr:uid="{6C88D113-46F4-4506-B154-C46101F7B2BC}"/>
    <cellStyle name="Note 74 3" xfId="2447" xr:uid="{00000000-0005-0000-0000-000090090000}"/>
    <cellStyle name="Note 74 3 2" xfId="5058" xr:uid="{69421FD1-7C54-48D2-8FAD-0D801BA90E96}"/>
    <cellStyle name="Note 74 3 2 2" xfId="11537" xr:uid="{30FA6A5E-D5BF-4058-B687-808D6AAEBFE0}"/>
    <cellStyle name="Note 74 3 3" xfId="9619" xr:uid="{35E65737-D80D-49BE-B63D-003579A7555B}"/>
    <cellStyle name="Note 74 3 4" xfId="10446" xr:uid="{17C588D3-5893-456C-9BEA-FE3C9140524F}"/>
    <cellStyle name="Note 74 3 5" xfId="3634" xr:uid="{301CB484-3BFA-47AA-B9FE-8D9AC4D0E37D}"/>
    <cellStyle name="Note 74 30" xfId="15914" xr:uid="{BE25650E-FA98-4D30-AC79-432F0DE938AB}"/>
    <cellStyle name="Note 74 4" xfId="4353" xr:uid="{D5E70A8A-F2C9-472E-A622-CD62D6C1F9DD}"/>
    <cellStyle name="Note 74 4 2" xfId="10890" xr:uid="{95059B1A-FAEC-401E-9E70-F5D1B3937862}"/>
    <cellStyle name="Note 74 5" xfId="5055" xr:uid="{12992958-35C7-48E0-A7E2-164AA95F2B5A}"/>
    <cellStyle name="Note 74 5 2" xfId="11534" xr:uid="{04B9EF63-A472-44DD-A34F-6D14670F3F06}"/>
    <cellStyle name="Note 74 6" xfId="5605" xr:uid="{DB4B51C2-30FC-45A6-BC5A-E3A16E9FFD3E}"/>
    <cellStyle name="Note 74 6 2" xfId="12076" xr:uid="{05B5B4ED-4A26-42C5-B313-1E919B1421C1}"/>
    <cellStyle name="Note 74 7" xfId="5427" xr:uid="{CA2D8FEC-0455-4ED8-9976-88093150FB95}"/>
    <cellStyle name="Note 74 7 2" xfId="11898" xr:uid="{BDBFF67D-D18C-46CA-A788-ABC21CABE896}"/>
    <cellStyle name="Note 74 8" xfId="5841" xr:uid="{2C4ED6A0-05EC-433A-BFF8-208513E5685A}"/>
    <cellStyle name="Note 74 8 2" xfId="12312" xr:uid="{6DF1CCA8-934B-418E-AADE-E5F541AFA668}"/>
    <cellStyle name="Note 74 9" xfId="5947" xr:uid="{1401F618-02AC-4DEC-B4F2-C4D4D53C08B9}"/>
    <cellStyle name="Note 74 9 2" xfId="12418" xr:uid="{640122F7-CC0F-45CE-9D6E-71031BBE9A77}"/>
    <cellStyle name="Note 74_TRAFO" xfId="2448" xr:uid="{00000000-0005-0000-0000-000091090000}"/>
    <cellStyle name="Note 75" xfId="2449" xr:uid="{00000000-0005-0000-0000-000092090000}"/>
    <cellStyle name="Note 75 10" xfId="6550" xr:uid="{D8FD16AC-63DC-48EA-8D34-D8F6960437E8}"/>
    <cellStyle name="Note 75 10 2" xfId="13021" xr:uid="{2BB837BD-D981-4715-A88F-29CE860E4F86}"/>
    <cellStyle name="Note 75 11" xfId="6318" xr:uid="{6D94D2DD-C788-425C-B9D1-60D85B9EB06A}"/>
    <cellStyle name="Note 75 11 2" xfId="12789" xr:uid="{9D27A5B5-9DE4-40BD-9001-407DE57359CB}"/>
    <cellStyle name="Note 75 12" xfId="7031" xr:uid="{973B0B79-C212-40D8-A12C-531884970E56}"/>
    <cellStyle name="Note 75 12 2" xfId="13502" xr:uid="{D8DB12BD-B0C3-4716-B002-A353F4638A1B}"/>
    <cellStyle name="Note 75 13" xfId="6856" xr:uid="{EFE96270-B500-4B12-9D31-A8C45C2CCB11}"/>
    <cellStyle name="Note 75 13 2" xfId="13327" xr:uid="{97B1A823-EE2E-4573-AD63-A84D2A35E6DD}"/>
    <cellStyle name="Note 75 14" xfId="7265" xr:uid="{0FE5159C-5606-4A19-815B-F551F7DDBB09}"/>
    <cellStyle name="Note 75 14 2" xfId="13736" xr:uid="{41E75C63-B2A9-4030-B7EC-1141E5E1B5B2}"/>
    <cellStyle name="Note 75 15" xfId="7374" xr:uid="{3184916F-C4DB-40A3-BE2F-FF9211FD6160}"/>
    <cellStyle name="Note 75 15 2" xfId="13845" xr:uid="{A57AAF9C-FF17-4F6F-A0D8-013E8F9EB689}"/>
    <cellStyle name="Note 75 16" xfId="7955" xr:uid="{6E792E58-434A-4F86-BC6B-8368A0ABE4BD}"/>
    <cellStyle name="Note 75 16 2" xfId="14426" xr:uid="{422E3E53-6609-4D18-AABF-779D17BBA253}"/>
    <cellStyle name="Note 75 17" xfId="8134" xr:uid="{A06FF9C0-647A-407C-9E9B-1A6D10C4AE42}"/>
    <cellStyle name="Note 75 17 2" xfId="14605" xr:uid="{D1DE53A6-0E8F-4A76-9C36-C020C7CC9DFC}"/>
    <cellStyle name="Note 75 18" xfId="8311" xr:uid="{165C9239-F643-4C44-8CA5-35BAC4481EE8}"/>
    <cellStyle name="Note 75 18 2" xfId="14782" xr:uid="{E9B17532-CEF0-4B18-BDB2-5546B3B5BF40}"/>
    <cellStyle name="Note 75 19" xfId="8473" xr:uid="{7070AC5F-6473-4B57-A413-85D69ABFBB37}"/>
    <cellStyle name="Note 75 19 2" xfId="14944" xr:uid="{17D777E1-852E-4013-A697-9F834D2D74F5}"/>
    <cellStyle name="Note 75 2" xfId="2450" xr:uid="{00000000-0005-0000-0000-000093090000}"/>
    <cellStyle name="Note 75 2 10" xfId="7032" xr:uid="{7A0B8A41-3463-48CB-B378-AA559641A33F}"/>
    <cellStyle name="Note 75 2 10 2" xfId="13503" xr:uid="{211BEA2F-B457-4C33-9A40-560AC05D5129}"/>
    <cellStyle name="Note 75 2 11" xfId="7106" xr:uid="{296C7F9E-D6A6-4701-BD21-3DB29DE9CF24}"/>
    <cellStyle name="Note 75 2 11 2" xfId="13577" xr:uid="{13FB421B-7BFE-41DF-8C45-8308B27F8735}"/>
    <cellStyle name="Note 75 2 12" xfId="7266" xr:uid="{EA78025F-892B-4097-A9DE-AECE8B89F9BF}"/>
    <cellStyle name="Note 75 2 12 2" xfId="13737" xr:uid="{594A67AC-CC7B-4AD8-AE75-2FB9367CD77C}"/>
    <cellStyle name="Note 75 2 13" xfId="7373" xr:uid="{467EE394-0882-417C-AD80-B76D4CB002C2}"/>
    <cellStyle name="Note 75 2 13 2" xfId="13844" xr:uid="{55B2CFF0-450B-43D0-B246-B5BA4E164233}"/>
    <cellStyle name="Note 75 2 14" xfId="7956" xr:uid="{B480AE01-363D-46A8-9D55-F40166BCBB2F}"/>
    <cellStyle name="Note 75 2 14 2" xfId="14427" xr:uid="{73144BD3-2FC2-4676-A1A3-E0A858ED11D1}"/>
    <cellStyle name="Note 75 2 15" xfId="8135" xr:uid="{ED84263D-DE20-436C-ABFD-50039CDB9388}"/>
    <cellStyle name="Note 75 2 15 2" xfId="14606" xr:uid="{AE348544-63E5-4A08-8395-6B61A74596E7}"/>
    <cellStyle name="Note 75 2 16" xfId="8312" xr:uid="{E0529250-91BB-4C18-89F4-A027767152F0}"/>
    <cellStyle name="Note 75 2 16 2" xfId="14783" xr:uid="{97EEA4DB-C6AB-462A-BFD7-8A54DCC290AC}"/>
    <cellStyle name="Note 75 2 17" xfId="8474" xr:uid="{D79A8EF2-C0FD-4DB6-8C0B-46ED05B5776A}"/>
    <cellStyle name="Note 75 2 17 2" xfId="14945" xr:uid="{640E0F03-52ED-4B3D-BF86-12AC89962F9C}"/>
    <cellStyle name="Note 75 2 18" xfId="9110" xr:uid="{B7EEC5A1-BF3B-4532-BD1A-5634CBAC3C74}"/>
    <cellStyle name="Note 75 2 19" xfId="9621" xr:uid="{71979EB7-A2BD-4D75-98ED-FE1C89D506F5}"/>
    <cellStyle name="Note 75 2 2" xfId="2451" xr:uid="{00000000-0005-0000-0000-000094090000}"/>
    <cellStyle name="Note 75 2 2 2" xfId="5061" xr:uid="{B41E8EA0-92B2-414E-BF0D-77A38A3D85B9}"/>
    <cellStyle name="Note 75 2 2 2 2" xfId="11540" xr:uid="{9DE86DDD-CCDB-4CE4-B985-20FB35999921}"/>
    <cellStyle name="Note 75 2 2 3" xfId="9622" xr:uid="{D9FE0E1F-3356-465F-ABDC-CE3624EFC47F}"/>
    <cellStyle name="Note 75 2 2 4" xfId="10447" xr:uid="{468D0032-6F32-4F40-880B-4D1FAFF2C5A3}"/>
    <cellStyle name="Note 75 2 20" xfId="8558" xr:uid="{36E4A016-6E7F-4D7B-80E9-E29270C7F5C4}"/>
    <cellStyle name="Note 75 2 21" xfId="9871" xr:uid="{C3534119-AB77-4E54-960E-521E96F22DF5}"/>
    <cellStyle name="Note 75 2 22" xfId="10054" xr:uid="{B0E824D0-0261-4EAA-A968-83E0549447A9}"/>
    <cellStyle name="Note 75 2 23" xfId="10173" xr:uid="{B0E5EB4A-D21D-4604-8FD5-D4417C70D639}"/>
    <cellStyle name="Note 75 2 24" xfId="15197" xr:uid="{A9AF14C9-2DB0-474F-9FCA-8E4E35B1736C}"/>
    <cellStyle name="Note 75 2 25" xfId="15318" xr:uid="{37DB8141-6E4D-49F2-9F27-C32782666581}"/>
    <cellStyle name="Note 75 2 26" xfId="15756" xr:uid="{853B611B-6EF0-47A9-AA38-5C231FAED3E7}"/>
    <cellStyle name="Note 75 2 27" xfId="15917" xr:uid="{51092509-9CD0-4A9A-94BF-FEB63CD634C9}"/>
    <cellStyle name="Note 75 2 3" xfId="5060" xr:uid="{BA99FB47-8D8F-45F7-9E56-5D543D6990B0}"/>
    <cellStyle name="Note 75 2 3 2" xfId="11539" xr:uid="{5580F777-B663-4212-8020-76E7864BEC7E}"/>
    <cellStyle name="Note 75 2 4" xfId="5608" xr:uid="{6E917BE7-8778-4CC2-84B9-02EC2BC5B198}"/>
    <cellStyle name="Note 75 2 4 2" xfId="12079" xr:uid="{280F2DE1-3A1D-4004-8D36-DBC7872D6013}"/>
    <cellStyle name="Note 75 2 5" xfId="5683" xr:uid="{5668DB83-8142-4617-8117-C2E26390B087}"/>
    <cellStyle name="Note 75 2 5 2" xfId="12154" xr:uid="{0F4FD21E-C67B-41DA-B4F4-36387203858D}"/>
    <cellStyle name="Note 75 2 6" xfId="5844" xr:uid="{027966C9-919A-4621-95D9-E3BEF7F804DD}"/>
    <cellStyle name="Note 75 2 6 2" xfId="12315" xr:uid="{CB36F277-231E-4946-A895-6173B1D3A5B1}"/>
    <cellStyle name="Note 75 2 7" xfId="5944" xr:uid="{936B99A4-1064-4DD8-BBCD-0ADD640A73A0}"/>
    <cellStyle name="Note 75 2 7 2" xfId="12415" xr:uid="{C7E1BDC8-D5A3-485C-BF02-21E3183393F6}"/>
    <cellStyle name="Note 75 2 8" xfId="6551" xr:uid="{244E4B81-DDC1-4182-9290-3FE22F1B2F74}"/>
    <cellStyle name="Note 75 2 8 2" xfId="13022" xr:uid="{B9F42ACB-C7AA-497A-AEB1-6C808FF32D1B}"/>
    <cellStyle name="Note 75 2 9" xfId="6464" xr:uid="{2443DB0C-3B7B-4F96-A67D-E6ECDD727B47}"/>
    <cellStyle name="Note 75 2 9 2" xfId="12935" xr:uid="{CA7B82DB-6E91-4ADC-836D-584D075B324A}"/>
    <cellStyle name="Note 75 20" xfId="9109" xr:uid="{49FFBBA9-3D9B-4C87-9CC7-E7AC6D804CD7}"/>
    <cellStyle name="Note 75 21" xfId="9620" xr:uid="{87FB8573-B74B-4116-B88F-A027A0E7D963}"/>
    <cellStyle name="Note 75 22" xfId="8559" xr:uid="{1B2B1D14-4FF8-4C8D-AA70-BEC9F8F57F20}"/>
    <cellStyle name="Note 75 23" xfId="9870" xr:uid="{9D162CA9-9136-4502-ACB8-BCC5F3CEAC94}"/>
    <cellStyle name="Note 75 24" xfId="10053" xr:uid="{791B2369-682F-4664-9FAC-7ED596D21F23}"/>
    <cellStyle name="Note 75 25" xfId="10172" xr:uid="{D89423CC-8E12-4E91-86D7-9358A2C5F75B}"/>
    <cellStyle name="Note 75 26" xfId="15196" xr:uid="{E662ADE9-C62C-451E-BE9F-29950801757C}"/>
    <cellStyle name="Note 75 27" xfId="3635" xr:uid="{0D9A8FA4-17DB-4D72-859E-D052DDA47B8B}"/>
    <cellStyle name="Note 75 28" xfId="15256" xr:uid="{43D2B52E-A9FC-4BB7-B6D5-47860FEA122D}"/>
    <cellStyle name="Note 75 29" xfId="15755" xr:uid="{2CD1669E-F9A8-43F8-81F7-882620960BAA}"/>
    <cellStyle name="Note 75 3" xfId="2452" xr:uid="{00000000-0005-0000-0000-000095090000}"/>
    <cellStyle name="Note 75 3 2" xfId="5062" xr:uid="{C931C8AB-6750-4C5E-867C-9A31CD288169}"/>
    <cellStyle name="Note 75 3 2 2" xfId="11541" xr:uid="{C630BA44-69A3-4ED6-ACC8-EF2044D71CF8}"/>
    <cellStyle name="Note 75 3 3" xfId="9623" xr:uid="{C4815D72-19E7-4963-9E35-7F7A6474E716}"/>
    <cellStyle name="Note 75 3 4" xfId="10448" xr:uid="{BCE9E6D0-564A-4869-A265-EA33E874D3F3}"/>
    <cellStyle name="Note 75 3 5" xfId="3636" xr:uid="{08B5F8D2-03A4-4D39-8339-40C22423707F}"/>
    <cellStyle name="Note 75 30" xfId="15916" xr:uid="{FD96B40F-41F6-40AA-B6F7-A4122260CF8F}"/>
    <cellStyle name="Note 75 4" xfId="4354" xr:uid="{287224DC-584B-45E6-9CF8-4DD463485E67}"/>
    <cellStyle name="Note 75 4 2" xfId="10891" xr:uid="{A6388AA8-7BAC-4677-9BA5-0B487B2647DC}"/>
    <cellStyle name="Note 75 5" xfId="5059" xr:uid="{37062C11-B470-4409-BE96-F8797619E6E5}"/>
    <cellStyle name="Note 75 5 2" xfId="11538" xr:uid="{C5AAF506-5812-4ECD-85BF-27996682B101}"/>
    <cellStyle name="Note 75 6" xfId="5607" xr:uid="{A01A179F-B29E-4980-9B84-478CD7B25247}"/>
    <cellStyle name="Note 75 6 2" xfId="12078" xr:uid="{A7286703-596B-4460-99F2-3EB8C0CD4509}"/>
    <cellStyle name="Note 75 7" xfId="5429" xr:uid="{C9A88B02-ABE7-427B-89D1-71C2500B7DF6}"/>
    <cellStyle name="Note 75 7 2" xfId="11900" xr:uid="{6173934B-792E-4F4A-AAA0-53D4FA146ADE}"/>
    <cellStyle name="Note 75 8" xfId="5843" xr:uid="{05C6F588-6273-4197-B4AE-9428C8051699}"/>
    <cellStyle name="Note 75 8 2" xfId="12314" xr:uid="{EAE6351B-E8B6-4ACD-89A4-763E54F12519}"/>
    <cellStyle name="Note 75 9" xfId="5945" xr:uid="{B652CD24-963C-417E-A89E-0548E6499B8C}"/>
    <cellStyle name="Note 75 9 2" xfId="12416" xr:uid="{29DFFF95-C4D7-49D9-92E0-21F2126A389F}"/>
    <cellStyle name="Note 75_TRAFO" xfId="2453" xr:uid="{00000000-0005-0000-0000-000096090000}"/>
    <cellStyle name="Note 76" xfId="2454" xr:uid="{00000000-0005-0000-0000-000097090000}"/>
    <cellStyle name="Note 76 10" xfId="6552" xr:uid="{0290E3DF-64B6-416A-90F0-E05E0722F0BA}"/>
    <cellStyle name="Note 76 10 2" xfId="13023" xr:uid="{B4BD6755-70F5-49D5-AAD3-CEAD5E322285}"/>
    <cellStyle name="Note 76 11" xfId="6319" xr:uid="{8F5F01AB-7941-453F-8E36-34C7BCE0C2DD}"/>
    <cellStyle name="Note 76 11 2" xfId="12790" xr:uid="{269A1ED0-53C8-45C1-BE46-80894F5C48D1}"/>
    <cellStyle name="Note 76 12" xfId="7033" xr:uid="{57BF05CE-D699-44D6-9FB9-19D3BEE770E9}"/>
    <cellStyle name="Note 76 12 2" xfId="13504" xr:uid="{95FC706A-79BE-45C5-8197-58387D2F3BEE}"/>
    <cellStyle name="Note 76 13" xfId="6857" xr:uid="{B4F5C055-253A-40B8-A71A-31C976EBDBD5}"/>
    <cellStyle name="Note 76 13 2" xfId="13328" xr:uid="{866A3E45-A64D-4302-B56E-7750DC851141}"/>
    <cellStyle name="Note 76 14" xfId="7267" xr:uid="{FFE006CB-7147-4A98-A0D5-E465CBED8AB4}"/>
    <cellStyle name="Note 76 14 2" xfId="13738" xr:uid="{6B837A1A-DBAC-4540-89AF-16076CE732F6}"/>
    <cellStyle name="Note 76 15" xfId="7372" xr:uid="{75CDDF29-BAAF-420B-9987-C319352FCD9F}"/>
    <cellStyle name="Note 76 15 2" xfId="13843" xr:uid="{7FAC79B8-3244-47E3-8503-8C3E9BDE7065}"/>
    <cellStyle name="Note 76 16" xfId="7957" xr:uid="{3BF8DBA7-DF52-42E0-A5B2-2540450DA86D}"/>
    <cellStyle name="Note 76 16 2" xfId="14428" xr:uid="{2961E2E3-BCA4-49BA-91FF-A3E8F1E88402}"/>
    <cellStyle name="Note 76 17" xfId="8136" xr:uid="{D8027462-91F4-4C28-B3D5-AB68F191DA78}"/>
    <cellStyle name="Note 76 17 2" xfId="14607" xr:uid="{4C495725-B065-424A-8B4E-EABE91514B6D}"/>
    <cellStyle name="Note 76 18" xfId="8313" xr:uid="{C0320568-9464-4EA3-9BD0-A9DBBAD4E82E}"/>
    <cellStyle name="Note 76 18 2" xfId="14784" xr:uid="{CAB16EC0-7932-48E3-BF4D-8288A76FFB3A}"/>
    <cellStyle name="Note 76 19" xfId="8475" xr:uid="{18A3D243-F46B-455C-9A9A-754500282430}"/>
    <cellStyle name="Note 76 19 2" xfId="14946" xr:uid="{8F1889D3-2097-472C-8E55-DC6334025EC1}"/>
    <cellStyle name="Note 76 2" xfId="2455" xr:uid="{00000000-0005-0000-0000-000098090000}"/>
    <cellStyle name="Note 76 2 10" xfId="7034" xr:uid="{C15E558D-3E00-4810-B33F-6B25CFC658F3}"/>
    <cellStyle name="Note 76 2 10 2" xfId="13505" xr:uid="{0A695F3F-9FF3-4B55-AAD1-0035E94090B2}"/>
    <cellStyle name="Note 76 2 11" xfId="6858" xr:uid="{FC0CA369-35C0-438A-9C8B-12287CC8AFC4}"/>
    <cellStyle name="Note 76 2 11 2" xfId="13329" xr:uid="{2B96C1B0-84B0-4F2C-BF69-A3235247404B}"/>
    <cellStyle name="Note 76 2 12" xfId="7268" xr:uid="{1885FA82-BD38-4A4F-A4BB-61761FD101C7}"/>
    <cellStyle name="Note 76 2 12 2" xfId="13739" xr:uid="{9B0D9B64-272C-4899-A851-3C3A1531B1BB}"/>
    <cellStyle name="Note 76 2 13" xfId="7371" xr:uid="{13B9858F-C926-478A-90BB-8E953E9FF564}"/>
    <cellStyle name="Note 76 2 13 2" xfId="13842" xr:uid="{69EBB1B0-4E5B-464D-837E-32ED75A2ABD0}"/>
    <cellStyle name="Note 76 2 14" xfId="7958" xr:uid="{1EC8A3CB-8D32-4C5D-BEDD-0706C856F5D1}"/>
    <cellStyle name="Note 76 2 14 2" xfId="14429" xr:uid="{BC3CDFBE-BFD5-424C-B6F8-481150B47BF3}"/>
    <cellStyle name="Note 76 2 15" xfId="8137" xr:uid="{1C4C5E4E-A2BC-4225-A20E-5B53665B0992}"/>
    <cellStyle name="Note 76 2 15 2" xfId="14608" xr:uid="{0AB94289-1201-451E-87E3-AA32099195B4}"/>
    <cellStyle name="Note 76 2 16" xfId="8314" xr:uid="{FB948E70-8196-4E31-9AD2-00EADFFD430E}"/>
    <cellStyle name="Note 76 2 16 2" xfId="14785" xr:uid="{7665E731-B508-4082-BAC9-A9C369AF5EBF}"/>
    <cellStyle name="Note 76 2 17" xfId="8476" xr:uid="{BBC5727A-287A-4BC5-869B-9CEF3719A11E}"/>
    <cellStyle name="Note 76 2 17 2" xfId="14947" xr:uid="{0399B711-B62C-4BD2-9033-A2E640FDF726}"/>
    <cellStyle name="Note 76 2 18" xfId="9112" xr:uid="{22437CF2-3712-47FF-86FA-06B50B8D9657}"/>
    <cellStyle name="Note 76 2 19" xfId="9625" xr:uid="{7C332E93-9524-492F-8571-6B6458B39CBA}"/>
    <cellStyle name="Note 76 2 2" xfId="2456" xr:uid="{00000000-0005-0000-0000-000099090000}"/>
    <cellStyle name="Note 76 2 2 2" xfId="5065" xr:uid="{C9239CAE-8F10-4B75-B01C-E9CCCC178CF9}"/>
    <cellStyle name="Note 76 2 2 2 2" xfId="11544" xr:uid="{71D143D3-AB63-445F-BFC8-83EAB345D634}"/>
    <cellStyle name="Note 76 2 2 3" xfId="9626" xr:uid="{A1619264-250F-4367-84AF-C79776FA33D9}"/>
    <cellStyle name="Note 76 2 2 4" xfId="10449" xr:uid="{8F69A99B-56D1-4828-96F4-DB5DC55DBB4F}"/>
    <cellStyle name="Note 76 2 20" xfId="8557" xr:uid="{2FBDE412-0ACE-4FF7-A8BF-10F68C875A25}"/>
    <cellStyle name="Note 76 2 21" xfId="9873" xr:uid="{F6EA3ACF-6052-4802-B430-778CC47FC096}"/>
    <cellStyle name="Note 76 2 22" xfId="10056" xr:uid="{43DC9C1D-E707-4669-91EE-17815E1C9A44}"/>
    <cellStyle name="Note 76 2 23" xfId="10228" xr:uid="{2BDCFD24-A711-4FC6-AB28-A2ABD25804D2}"/>
    <cellStyle name="Note 76 2 24" xfId="15199" xr:uid="{D8D60A81-2A31-4209-BD7C-20E38AFDCD3E}"/>
    <cellStyle name="Note 76 2 25" xfId="15316" xr:uid="{1FF9F245-F7C2-4C69-98FB-81BA0B5626CB}"/>
    <cellStyle name="Note 76 2 26" xfId="15758" xr:uid="{638F0471-467D-4526-8DB4-D6138974F9B3}"/>
    <cellStyle name="Note 76 2 27" xfId="15919" xr:uid="{E1196821-3340-46A9-AEE9-8263DBBD1151}"/>
    <cellStyle name="Note 76 2 3" xfId="5064" xr:uid="{0192873F-9D45-4EA0-9EA2-E2E64189A0DC}"/>
    <cellStyle name="Note 76 2 3 2" xfId="11543" xr:uid="{1D8503D4-20E0-4383-85E6-E85A122EC564}"/>
    <cellStyle name="Note 76 2 4" xfId="5610" xr:uid="{03B18B13-D8AF-4C86-B618-BAC020FD872C}"/>
    <cellStyle name="Note 76 2 4 2" xfId="12081" xr:uid="{2E41905A-7C56-4654-8027-D2B8B3FEB35E}"/>
    <cellStyle name="Note 76 2 5" xfId="5431" xr:uid="{908450B8-61AC-46ED-9788-65C4E8E799ED}"/>
    <cellStyle name="Note 76 2 5 2" xfId="11902" xr:uid="{C396B4C9-AA31-4101-8286-B2C1B88B7B46}"/>
    <cellStyle name="Note 76 2 6" xfId="5846" xr:uid="{0B93D3B3-6589-4E3D-8A86-5B48ED31390D}"/>
    <cellStyle name="Note 76 2 6 2" xfId="12317" xr:uid="{EBDFFB32-A875-4177-BD9F-859FAB08E129}"/>
    <cellStyle name="Note 76 2 7" xfId="5942" xr:uid="{01B1BB99-026E-4CD8-8510-51C7A3D104FA}"/>
    <cellStyle name="Note 76 2 7 2" xfId="12413" xr:uid="{1B3A81B0-6815-4934-82F9-D9C3FBC484DE}"/>
    <cellStyle name="Note 76 2 8" xfId="6553" xr:uid="{E713D1AE-4090-49FF-9531-E8AEA7CF964D}"/>
    <cellStyle name="Note 76 2 8 2" xfId="13024" xr:uid="{53D65832-1574-42AC-A0D5-E9A11CEAB7B5}"/>
    <cellStyle name="Note 76 2 9" xfId="6320" xr:uid="{9EEDAA04-35A7-4281-A4F9-8901C961CFFC}"/>
    <cellStyle name="Note 76 2 9 2" xfId="12791" xr:uid="{339FAEB5-66A2-4892-BD1C-B0A540B43E98}"/>
    <cellStyle name="Note 76 20" xfId="9111" xr:uid="{7C25D1C9-F842-4DC3-B4FB-74E82CDFD19D}"/>
    <cellStyle name="Note 76 21" xfId="9624" xr:uid="{6092C0E6-EA73-4755-9B6C-9BF41737BE97}"/>
    <cellStyle name="Note 76 22" xfId="9143" xr:uid="{7183F7B5-0036-4FD4-9A36-B28837D6C91C}"/>
    <cellStyle name="Note 76 23" xfId="9872" xr:uid="{5A1B72A3-FC37-4C01-B5BD-E482B58633AD}"/>
    <cellStyle name="Note 76 24" xfId="10055" xr:uid="{0F6F7649-FF12-45EE-BBDC-17AC4EEDD2EE}"/>
    <cellStyle name="Note 76 25" xfId="10174" xr:uid="{EC3F93E4-7419-4E21-A35B-179486EFB02F}"/>
    <cellStyle name="Note 76 26" xfId="15198" xr:uid="{C732F157-2A16-44DB-901C-5F0A85F7D94C}"/>
    <cellStyle name="Note 76 27" xfId="3637" xr:uid="{0E4B3F30-7E48-44D1-B59D-A5010F6044AD}"/>
    <cellStyle name="Note 76 28" xfId="15317" xr:uid="{260B2E05-93D3-4C11-9110-8A1C4BC4AF30}"/>
    <cellStyle name="Note 76 29" xfId="15757" xr:uid="{0FC9FC63-F3E1-463F-A303-B7FF405C1213}"/>
    <cellStyle name="Note 76 3" xfId="2457" xr:uid="{00000000-0005-0000-0000-00009A090000}"/>
    <cellStyle name="Note 76 3 2" xfId="5066" xr:uid="{614E2142-7D3C-4854-95EC-5F37238B9D54}"/>
    <cellStyle name="Note 76 3 2 2" xfId="11545" xr:uid="{ED7D16BA-770C-437C-BDB0-6E4759825C15}"/>
    <cellStyle name="Note 76 3 3" xfId="9627" xr:uid="{D37B033F-4593-4A18-AF87-09BBF7291252}"/>
    <cellStyle name="Note 76 3 4" xfId="10450" xr:uid="{16A94894-88E6-461A-BDA2-B8BD88262E81}"/>
    <cellStyle name="Note 76 3 5" xfId="3638" xr:uid="{089F31DE-DD80-4CD4-8D2E-46179499E5B3}"/>
    <cellStyle name="Note 76 30" xfId="15918" xr:uid="{195ADAA3-B4CA-48DA-BAA7-9E18223991C2}"/>
    <cellStyle name="Note 76 4" xfId="4355" xr:uid="{0AF988F1-91EB-4A30-B8EA-905EAA911060}"/>
    <cellStyle name="Note 76 4 2" xfId="10892" xr:uid="{0BDEEB01-A20B-4A97-A3FD-4E0775FFEA18}"/>
    <cellStyle name="Note 76 5" xfId="5063" xr:uid="{42DBB268-601A-4D6F-A0BE-070B7A0686EB}"/>
    <cellStyle name="Note 76 5 2" xfId="11542" xr:uid="{71BF88E9-351A-4441-BA5E-4756650F2ACB}"/>
    <cellStyle name="Note 76 6" xfId="5609" xr:uid="{73C1C8FC-1E55-4000-8912-30A845E8788F}"/>
    <cellStyle name="Note 76 6 2" xfId="12080" xr:uid="{72E4803B-45A6-4F84-AB94-E2126B362B5D}"/>
    <cellStyle name="Note 76 7" xfId="5430" xr:uid="{9C03E43D-7058-437E-97FA-94A2EEFF5603}"/>
    <cellStyle name="Note 76 7 2" xfId="11901" xr:uid="{B5F166B4-EF44-4885-9A0E-06A626AD4710}"/>
    <cellStyle name="Note 76 8" xfId="5845" xr:uid="{9AC61C44-1C52-4EDF-8117-462BA946EF78}"/>
    <cellStyle name="Note 76 8 2" xfId="12316" xr:uid="{371D5A0E-E55D-417F-9DFC-A4F18B180BD2}"/>
    <cellStyle name="Note 76 9" xfId="5943" xr:uid="{351B56B5-3C4C-43F7-8A65-9239574432D1}"/>
    <cellStyle name="Note 76 9 2" xfId="12414" xr:uid="{E1A1F4B0-3F5D-4732-BEE6-190D8661C33C}"/>
    <cellStyle name="Note 76_TRAFO" xfId="2458" xr:uid="{00000000-0005-0000-0000-00009B090000}"/>
    <cellStyle name="Note 77" xfId="2459" xr:uid="{00000000-0005-0000-0000-00009C090000}"/>
    <cellStyle name="Note 77 10" xfId="6554" xr:uid="{31DBA866-52E8-4A4E-A77D-2249FA95F232}"/>
    <cellStyle name="Note 77 10 2" xfId="13025" xr:uid="{883A9BE7-D383-4D82-BAF7-9E4AF277C040}"/>
    <cellStyle name="Note 77 11" xfId="6321" xr:uid="{4033D31D-0D90-4650-8599-C99C3C2ADCF0}"/>
    <cellStyle name="Note 77 11 2" xfId="12792" xr:uid="{E91142D3-5377-4437-8768-B82D6FEF3575}"/>
    <cellStyle name="Note 77 12" xfId="7035" xr:uid="{AB5DB401-6144-4E27-BE30-A70A125C26F4}"/>
    <cellStyle name="Note 77 12 2" xfId="13506" xr:uid="{3E01AF5D-C122-4C78-A610-061DCDD7BAAA}"/>
    <cellStyle name="Note 77 13" xfId="6859" xr:uid="{E09A5C8A-7189-4074-9BEE-893E9EE02BBB}"/>
    <cellStyle name="Note 77 13 2" xfId="13330" xr:uid="{0B1C1E7E-EF7B-40C4-B8F9-34EA8E7CE214}"/>
    <cellStyle name="Note 77 14" xfId="7269" xr:uid="{0E04157A-65E1-4A01-AF23-CAD34E7A2739}"/>
    <cellStyle name="Note 77 14 2" xfId="13740" xr:uid="{6E39C960-6652-4993-A799-F5FB54D1CBD1}"/>
    <cellStyle name="Note 77 15" xfId="7370" xr:uid="{EAAE86CE-2D28-4E26-B023-0E646C62A02F}"/>
    <cellStyle name="Note 77 15 2" xfId="13841" xr:uid="{D90E693A-F5E1-48CC-A21C-20118B7BAA2F}"/>
    <cellStyle name="Note 77 16" xfId="7959" xr:uid="{28DD4F37-6B65-4530-BFEC-8AA9A0FB4729}"/>
    <cellStyle name="Note 77 16 2" xfId="14430" xr:uid="{DF98C8E4-CF15-4A79-ABB6-768C7F0A9016}"/>
    <cellStyle name="Note 77 17" xfId="8138" xr:uid="{31F54476-047D-4654-A936-97FA4CA389BC}"/>
    <cellStyle name="Note 77 17 2" xfId="14609" xr:uid="{8BF3E0A7-FCF5-49BE-94A4-29D1A80D30EE}"/>
    <cellStyle name="Note 77 18" xfId="8315" xr:uid="{D1AC9DB4-F0AC-48DA-B418-0F09204FB8DD}"/>
    <cellStyle name="Note 77 18 2" xfId="14786" xr:uid="{772F46DA-018A-476B-B265-303CAA268245}"/>
    <cellStyle name="Note 77 19" xfId="8477" xr:uid="{72852633-8FC8-40BF-8487-1CA2AC4729FE}"/>
    <cellStyle name="Note 77 19 2" xfId="14948" xr:uid="{C90F5AE5-CC03-4C70-B4E1-454ECADAE3C5}"/>
    <cellStyle name="Note 77 2" xfId="2460" xr:uid="{00000000-0005-0000-0000-00009D090000}"/>
    <cellStyle name="Note 77 2 10" xfId="7036" xr:uid="{9ED96EAB-B158-433D-AFF4-80E91184E3D8}"/>
    <cellStyle name="Note 77 2 10 2" xfId="13507" xr:uid="{3EF641CA-99E5-4634-9210-2C016BD89635}"/>
    <cellStyle name="Note 77 2 11" xfId="6860" xr:uid="{89033BD6-8377-4215-84FA-65937C6E6541}"/>
    <cellStyle name="Note 77 2 11 2" xfId="13331" xr:uid="{02EFA40F-D8B1-405E-AB58-9912BC015347}"/>
    <cellStyle name="Note 77 2 12" xfId="7270" xr:uid="{62805483-2E19-438F-9966-AFFAF0AF02BB}"/>
    <cellStyle name="Note 77 2 12 2" xfId="13741" xr:uid="{DDB9ADA9-0E48-4FF1-A66C-228B0A061D30}"/>
    <cellStyle name="Note 77 2 13" xfId="7369" xr:uid="{C034C0D5-4C05-46C4-9B87-681F752BC3B2}"/>
    <cellStyle name="Note 77 2 13 2" xfId="13840" xr:uid="{7F84A954-B7A1-4461-81B5-BCC815F52CC1}"/>
    <cellStyle name="Note 77 2 14" xfId="7960" xr:uid="{B67DC276-8073-458D-892F-E406B3F8C6CB}"/>
    <cellStyle name="Note 77 2 14 2" xfId="14431" xr:uid="{BE6AC56F-D9E6-434E-B995-07F7D69F9B86}"/>
    <cellStyle name="Note 77 2 15" xfId="8139" xr:uid="{9ECBB8A8-817A-4EB2-886C-BBAE280FA0FE}"/>
    <cellStyle name="Note 77 2 15 2" xfId="14610" xr:uid="{6EEFFAF8-D4E3-4274-AA72-C53B4080C72C}"/>
    <cellStyle name="Note 77 2 16" xfId="8316" xr:uid="{EAAF977A-A53E-4C57-B90F-70BB0606ECE2}"/>
    <cellStyle name="Note 77 2 16 2" xfId="14787" xr:uid="{6929566F-33EE-489B-AF6A-58DC75294E0D}"/>
    <cellStyle name="Note 77 2 17" xfId="8478" xr:uid="{643F0D9B-15F1-4480-A879-C631CAD2339E}"/>
    <cellStyle name="Note 77 2 17 2" xfId="14949" xr:uid="{629FFC2C-D17F-44DC-9E57-3427C4EE5795}"/>
    <cellStyle name="Note 77 2 18" xfId="9114" xr:uid="{418B0E55-0A4C-42E9-A58B-AACFCDC2B8EB}"/>
    <cellStyle name="Note 77 2 19" xfId="9629" xr:uid="{A88C7DD5-AD43-4286-A0C2-C87E0BA3836E}"/>
    <cellStyle name="Note 77 2 2" xfId="2461" xr:uid="{00000000-0005-0000-0000-00009E090000}"/>
    <cellStyle name="Note 77 2 2 2" xfId="5069" xr:uid="{DD8BE1DC-9F65-4CE0-B43A-19CEF2DB10AC}"/>
    <cellStyle name="Note 77 2 2 2 2" xfId="11548" xr:uid="{D89906DD-877A-435D-9DF6-3D10F6BEB8C9}"/>
    <cellStyle name="Note 77 2 2 3" xfId="9630" xr:uid="{5A27C7BA-1C8D-413D-A9EE-B1AA3DCE4F25}"/>
    <cellStyle name="Note 77 2 2 4" xfId="10451" xr:uid="{1301C382-D88D-402B-BBEF-5CFEC7F1ABF6}"/>
    <cellStyle name="Note 77 2 20" xfId="8555" xr:uid="{0F463DE2-F576-4A2A-A6CD-13722B7A5B84}"/>
    <cellStyle name="Note 77 2 21" xfId="9875" xr:uid="{EED5E070-9280-4B13-88AF-B968CE66B6A3}"/>
    <cellStyle name="Note 77 2 22" xfId="10058" xr:uid="{D362005F-860F-47DA-9D8A-468EAA950338}"/>
    <cellStyle name="Note 77 2 23" xfId="10176" xr:uid="{2F56BD46-9851-47C7-BFBB-B892A6F3DC87}"/>
    <cellStyle name="Note 77 2 24" xfId="15201" xr:uid="{45E81FFB-FCAF-4C5E-B4ED-994A5D56EEC7}"/>
    <cellStyle name="Note 77 2 25" xfId="15314" xr:uid="{C95F8393-5E84-45B3-810E-FA79D3E66532}"/>
    <cellStyle name="Note 77 2 26" xfId="15760" xr:uid="{7540DA13-3A51-46BE-87C0-3C86E9196836}"/>
    <cellStyle name="Note 77 2 27" xfId="15921" xr:uid="{8039D1BE-C764-4699-B650-F468CBB47E0B}"/>
    <cellStyle name="Note 77 2 3" xfId="5068" xr:uid="{ABABF142-B6EB-4A93-BA63-FD52D9F9874D}"/>
    <cellStyle name="Note 77 2 3 2" xfId="11547" xr:uid="{929DDC20-B0F5-41E2-B30E-316D6629C6AC}"/>
    <cellStyle name="Note 77 2 4" xfId="5612" xr:uid="{4013E2C1-9FEB-48E1-B5AB-FF7E4796AA1A}"/>
    <cellStyle name="Note 77 2 4 2" xfId="12083" xr:uid="{F1F5D245-F589-4848-A508-7D8A32CB44ED}"/>
    <cellStyle name="Note 77 2 5" xfId="5433" xr:uid="{44FEB125-D1D4-4EBF-A9F8-262059D1E1E4}"/>
    <cellStyle name="Note 77 2 5 2" xfId="11904" xr:uid="{1BDE8898-2A2D-4C8C-AADA-AE2AFA264045}"/>
    <cellStyle name="Note 77 2 6" xfId="5848" xr:uid="{C8944EDC-A541-4D26-A203-27A1AC4B9170}"/>
    <cellStyle name="Note 77 2 6 2" xfId="12319" xr:uid="{200BD004-867F-47CE-8B0C-7F2C794889EC}"/>
    <cellStyle name="Note 77 2 7" xfId="5940" xr:uid="{0231DAD1-01B8-403A-98B3-37A48EE6B89A}"/>
    <cellStyle name="Note 77 2 7 2" xfId="12411" xr:uid="{2205BA40-413A-4E4C-B82C-A1B318D593CF}"/>
    <cellStyle name="Note 77 2 8" xfId="6555" xr:uid="{DB96B4CE-50FF-425F-83E7-FA987BE2C2AA}"/>
    <cellStyle name="Note 77 2 8 2" xfId="13026" xr:uid="{BAC83C35-17EC-4EFD-8FA2-6FCCE600CFDD}"/>
    <cellStyle name="Note 77 2 9" xfId="6322" xr:uid="{C31489F9-04FC-4F81-BBDF-1B6714DEB7B7}"/>
    <cellStyle name="Note 77 2 9 2" xfId="12793" xr:uid="{064E90CA-AD7E-4A26-BE72-92CCBDC8642E}"/>
    <cellStyle name="Note 77 20" xfId="9113" xr:uid="{6C25A20F-6A1D-4677-A52A-C022EC156EAE}"/>
    <cellStyle name="Note 77 21" xfId="9628" xr:uid="{DAEE5E78-B5F1-43B0-BAA9-5EEE1C7307FB}"/>
    <cellStyle name="Note 77 22" xfId="8556" xr:uid="{B7EB4851-D173-46AC-9E39-11B57DA572F5}"/>
    <cellStyle name="Note 77 23" xfId="9874" xr:uid="{02339A46-8BAD-4261-9A58-510C9386044F}"/>
    <cellStyle name="Note 77 24" xfId="10057" xr:uid="{14CA890D-CAB9-4D79-848D-1BE5F0691CE3}"/>
    <cellStyle name="Note 77 25" xfId="10175" xr:uid="{BAA96CD4-7F3F-4A97-AE1F-A0E43E8928F9}"/>
    <cellStyle name="Note 77 26" xfId="15200" xr:uid="{988152F4-1C6E-4516-BF07-D3E59069CFAE}"/>
    <cellStyle name="Note 77 27" xfId="3639" xr:uid="{67C51016-9F15-4882-86B1-CA082AC0FE4E}"/>
    <cellStyle name="Note 77 28" xfId="15315" xr:uid="{C5A361BC-DCF4-40A0-A56A-E9153A092BAD}"/>
    <cellStyle name="Note 77 29" xfId="15759" xr:uid="{3E435F8C-AF40-4D56-8434-10158B654201}"/>
    <cellStyle name="Note 77 3" xfId="2462" xr:uid="{00000000-0005-0000-0000-00009F090000}"/>
    <cellStyle name="Note 77 3 2" xfId="5070" xr:uid="{BBED7611-C307-459F-AEF8-0F828523B3B2}"/>
    <cellStyle name="Note 77 3 2 2" xfId="11549" xr:uid="{F2CA7C7E-791C-4288-B02D-7D762F1D3F6B}"/>
    <cellStyle name="Note 77 3 3" xfId="9631" xr:uid="{E16BCA8B-4EE1-4FCD-BF86-3451E2FDD035}"/>
    <cellStyle name="Note 77 3 4" xfId="10452" xr:uid="{0A77808C-2CA7-43F9-AE87-4EF440B47E4F}"/>
    <cellStyle name="Note 77 3 5" xfId="3640" xr:uid="{A1B366F8-01F3-4405-B51A-EA70EEFFB568}"/>
    <cellStyle name="Note 77 30" xfId="15920" xr:uid="{EDFBF8A3-FE2C-45E0-8EC4-3876CCAEEFE2}"/>
    <cellStyle name="Note 77 4" xfId="4356" xr:uid="{4CA33CE0-9097-4632-9F94-4329328B8498}"/>
    <cellStyle name="Note 77 4 2" xfId="10893" xr:uid="{B6555C4D-570A-47DA-8D08-742814931E69}"/>
    <cellStyle name="Note 77 5" xfId="5067" xr:uid="{3673E7CB-82E5-440A-9645-A7E63F8A1472}"/>
    <cellStyle name="Note 77 5 2" xfId="11546" xr:uid="{A47863A9-42B5-4633-A722-83DCFB2102F8}"/>
    <cellStyle name="Note 77 6" xfId="5611" xr:uid="{F2C4977E-BA13-4504-855E-90FB928833DE}"/>
    <cellStyle name="Note 77 6 2" xfId="12082" xr:uid="{6F20C3CA-A79A-450C-AF44-4D2208A69420}"/>
    <cellStyle name="Note 77 7" xfId="5432" xr:uid="{EEE905A3-7700-4F23-BEE6-40F6E7C41FEE}"/>
    <cellStyle name="Note 77 7 2" xfId="11903" xr:uid="{5D41E019-1AB5-4E31-80CF-91EF35FAE0A3}"/>
    <cellStyle name="Note 77 8" xfId="5847" xr:uid="{071FED2C-8027-4DC0-84AE-BA6C8480D301}"/>
    <cellStyle name="Note 77 8 2" xfId="12318" xr:uid="{EB9E6A5D-0CA9-4A33-8011-F5B3ABFDDCEA}"/>
    <cellStyle name="Note 77 9" xfId="5941" xr:uid="{671825B9-5F61-455F-A8E9-8C8B0AD0CF96}"/>
    <cellStyle name="Note 77 9 2" xfId="12412" xr:uid="{896BB0E4-C41F-44FC-AE6E-2852BF4CC36C}"/>
    <cellStyle name="Note 77_TRAFO" xfId="2463" xr:uid="{00000000-0005-0000-0000-0000A0090000}"/>
    <cellStyle name="Note 78" xfId="2464" xr:uid="{00000000-0005-0000-0000-0000A1090000}"/>
    <cellStyle name="Note 78 10" xfId="6556" xr:uid="{A4949F8F-69B2-446A-9F40-20A7E6CC7783}"/>
    <cellStyle name="Note 78 10 2" xfId="13027" xr:uid="{79E2F74E-8EDA-4CB9-9798-0588E8A6CB2F}"/>
    <cellStyle name="Note 78 11" xfId="6323" xr:uid="{2BA3339E-6F5E-44FC-A411-7046067DE1AE}"/>
    <cellStyle name="Note 78 11 2" xfId="12794" xr:uid="{ADBEAF54-999A-42D3-B57D-2BF709C77210}"/>
    <cellStyle name="Note 78 12" xfId="7037" xr:uid="{902B9B98-39E4-4D21-BAD8-9DD8C7E5FC7A}"/>
    <cellStyle name="Note 78 12 2" xfId="13508" xr:uid="{C57106C4-5626-4569-989D-4511B6913E0D}"/>
    <cellStyle name="Note 78 13" xfId="6861" xr:uid="{30FC193F-4B7B-49F1-A58B-7DFAE922F370}"/>
    <cellStyle name="Note 78 13 2" xfId="13332" xr:uid="{D67ED366-5724-4672-8CB4-D13602F4447D}"/>
    <cellStyle name="Note 78 14" xfId="7271" xr:uid="{7A3D250C-2D1E-4AEA-98F7-715E034B01B6}"/>
    <cellStyle name="Note 78 14 2" xfId="13742" xr:uid="{0605D48A-1DCC-4920-B096-9DDF338C0FBE}"/>
    <cellStyle name="Note 78 15" xfId="7368" xr:uid="{BB5B57F6-B389-43BC-B067-4B45E77ECEBD}"/>
    <cellStyle name="Note 78 15 2" xfId="13839" xr:uid="{445A7FC3-9C8F-441F-B182-A0EF019BE213}"/>
    <cellStyle name="Note 78 16" xfId="7961" xr:uid="{4C6FBA87-09AD-4FE6-85AB-6CBD9307DBD0}"/>
    <cellStyle name="Note 78 16 2" xfId="14432" xr:uid="{4B5DFDD9-52E9-448A-8DC5-D337E7367E4E}"/>
    <cellStyle name="Note 78 17" xfId="8140" xr:uid="{6438E102-D328-413A-B7A4-22BA2B3C9DC4}"/>
    <cellStyle name="Note 78 17 2" xfId="14611" xr:uid="{383A0070-0EE8-421A-A8BF-8E22F9807909}"/>
    <cellStyle name="Note 78 18" xfId="8317" xr:uid="{D35E6DB8-F419-41E7-89F0-228E7D7C03CB}"/>
    <cellStyle name="Note 78 18 2" xfId="14788" xr:uid="{EE07377F-A44A-4EC6-B7A4-A234A2E62B72}"/>
    <cellStyle name="Note 78 19" xfId="8479" xr:uid="{39C18BCA-C1C8-477E-BCA0-BA1458EF485F}"/>
    <cellStyle name="Note 78 19 2" xfId="14950" xr:uid="{B795443B-7442-4151-892E-3742AC8F9565}"/>
    <cellStyle name="Note 78 2" xfId="2465" xr:uid="{00000000-0005-0000-0000-0000A2090000}"/>
    <cellStyle name="Note 78 2 10" xfId="7038" xr:uid="{09C6B1DA-7474-42AA-AB3F-AF9FDB3DE964}"/>
    <cellStyle name="Note 78 2 10 2" xfId="13509" xr:uid="{FFF7BFC8-8C67-44F1-9E67-7D8E33EBDB13}"/>
    <cellStyle name="Note 78 2 11" xfId="6862" xr:uid="{D2B0BFA9-D4CD-484D-B35B-3DEFD93CBBDE}"/>
    <cellStyle name="Note 78 2 11 2" xfId="13333" xr:uid="{F4033B9F-8D08-4E83-90F5-56F2F23EA6BE}"/>
    <cellStyle name="Note 78 2 12" xfId="7272" xr:uid="{35125BA1-BB4D-4A7B-9AFF-EF438EC7EDD2}"/>
    <cellStyle name="Note 78 2 12 2" xfId="13743" xr:uid="{45ABB892-F03F-4C62-9E61-F26824B2236D}"/>
    <cellStyle name="Note 78 2 13" xfId="7367" xr:uid="{3B945DA8-3820-4F20-BCCB-5AA2974B8A2E}"/>
    <cellStyle name="Note 78 2 13 2" xfId="13838" xr:uid="{CE75D2FD-D4A1-4384-8C33-BD4D706AB506}"/>
    <cellStyle name="Note 78 2 14" xfId="7962" xr:uid="{829EB0FE-ADC1-4884-B163-6AAEB08C479A}"/>
    <cellStyle name="Note 78 2 14 2" xfId="14433" xr:uid="{1683DC98-2290-43FD-96A6-4124EA284301}"/>
    <cellStyle name="Note 78 2 15" xfId="8141" xr:uid="{4ACE9816-039E-4662-9330-56A13493D1F5}"/>
    <cellStyle name="Note 78 2 15 2" xfId="14612" xr:uid="{AAA52D4F-C4CD-498C-8EA1-81384482EF93}"/>
    <cellStyle name="Note 78 2 16" xfId="8318" xr:uid="{2F177C6A-3392-46F2-8327-70385008BD54}"/>
    <cellStyle name="Note 78 2 16 2" xfId="14789" xr:uid="{DDCC4014-E7E1-489D-8728-6A9A4B6893E1}"/>
    <cellStyle name="Note 78 2 17" xfId="8480" xr:uid="{04210696-E166-4327-B87E-93305E516AC1}"/>
    <cellStyle name="Note 78 2 17 2" xfId="14951" xr:uid="{136352EA-D02E-4517-A263-BF2B504A1046}"/>
    <cellStyle name="Note 78 2 18" xfId="9116" xr:uid="{78028A46-6A9B-4603-9FD1-6346D9EAC8EB}"/>
    <cellStyle name="Note 78 2 19" xfId="9633" xr:uid="{D6BD8089-534E-4807-AB19-17873D24A882}"/>
    <cellStyle name="Note 78 2 2" xfId="2466" xr:uid="{00000000-0005-0000-0000-0000A3090000}"/>
    <cellStyle name="Note 78 2 2 2" xfId="5073" xr:uid="{493CC84D-AE2E-42EC-9EE4-AF5A3001443C}"/>
    <cellStyle name="Note 78 2 2 2 2" xfId="11552" xr:uid="{8DCE432A-9F24-456D-B0CC-59FB4AF3D2B3}"/>
    <cellStyle name="Note 78 2 2 3" xfId="9634" xr:uid="{3BA07BEC-7F22-4AB0-8015-7E478331D975}"/>
    <cellStyle name="Note 78 2 2 4" xfId="10453" xr:uid="{71EAB80C-64C2-4C3B-A632-F966826066D6}"/>
    <cellStyle name="Note 78 2 20" xfId="8553" xr:uid="{543D334E-938F-44ED-BD29-3B2D8B8C19A8}"/>
    <cellStyle name="Note 78 2 21" xfId="9877" xr:uid="{05CB7175-B63A-44C7-A110-87597C1AE14F}"/>
    <cellStyle name="Note 78 2 22" xfId="10060" xr:uid="{2E020DE4-68AB-4199-B6DF-0E45871D979C}"/>
    <cellStyle name="Note 78 2 23" xfId="10178" xr:uid="{A561DAEF-1845-4259-BF33-E72614D4B606}"/>
    <cellStyle name="Note 78 2 24" xfId="15203" xr:uid="{343A4AD3-85B5-48AC-8B2D-F82B7D5A17E6}"/>
    <cellStyle name="Note 78 2 25" xfId="15312" xr:uid="{B7ACAEE1-9EC1-4204-B04C-AEB2535A1A68}"/>
    <cellStyle name="Note 78 2 26" xfId="15762" xr:uid="{EC5EFCB6-C2F8-4A4A-A5B5-BC0E7DBD18E5}"/>
    <cellStyle name="Note 78 2 27" xfId="15923" xr:uid="{A68C35D0-B4CB-439F-A479-F4632DD9EFEF}"/>
    <cellStyle name="Note 78 2 3" xfId="5072" xr:uid="{B76976EB-3D8C-4CC7-B46D-1A24BF554352}"/>
    <cellStyle name="Note 78 2 3 2" xfId="11551" xr:uid="{EB81281E-C039-475D-813A-1C5C1C246D6F}"/>
    <cellStyle name="Note 78 2 4" xfId="5614" xr:uid="{B39171EC-FA8B-4DFD-98E2-21D851411319}"/>
    <cellStyle name="Note 78 2 4 2" xfId="12085" xr:uid="{AA72DEBD-7410-4838-8D5E-8CB4C42683CB}"/>
    <cellStyle name="Note 78 2 5" xfId="5435" xr:uid="{A4E3B53A-4A63-4F1E-8D7D-4947639EAC9C}"/>
    <cellStyle name="Note 78 2 5 2" xfId="11906" xr:uid="{26FAC4C0-D64D-4C1D-B780-E14D88BCD5DC}"/>
    <cellStyle name="Note 78 2 6" xfId="5850" xr:uid="{A8662D86-1261-44D8-A9E9-2014FF797B14}"/>
    <cellStyle name="Note 78 2 6 2" xfId="12321" xr:uid="{A78ABC30-EB57-499A-B44C-CDA455DA13F5}"/>
    <cellStyle name="Note 78 2 7" xfId="5938" xr:uid="{4A673E95-43AC-4A55-B487-D942A4AC03AB}"/>
    <cellStyle name="Note 78 2 7 2" xfId="12409" xr:uid="{A92B324C-84D2-4C97-B665-DF90F05F0822}"/>
    <cellStyle name="Note 78 2 8" xfId="6557" xr:uid="{D3F42AD6-8433-4901-AF41-F6ECCAD195D3}"/>
    <cellStyle name="Note 78 2 8 2" xfId="13028" xr:uid="{3768BB2B-ED3A-4253-AD90-8CF1A7D117FA}"/>
    <cellStyle name="Note 78 2 9" xfId="6453" xr:uid="{54FCD516-68FB-4431-BD85-80CDE66D754B}"/>
    <cellStyle name="Note 78 2 9 2" xfId="12924" xr:uid="{D4B1063E-429D-4942-9D27-0DA18D3915BD}"/>
    <cellStyle name="Note 78 20" xfId="9115" xr:uid="{BBAD61F8-8EC5-4451-B932-31F514CCACF8}"/>
    <cellStyle name="Note 78 21" xfId="9632" xr:uid="{EC6972D6-2A04-479D-B4BC-664B142B8377}"/>
    <cellStyle name="Note 78 22" xfId="8554" xr:uid="{73CEBD4F-FBCE-4018-95EB-0BA2B7426001}"/>
    <cellStyle name="Note 78 23" xfId="9876" xr:uid="{DCF81B06-17C0-4289-8F53-D9155633DADB}"/>
    <cellStyle name="Note 78 24" xfId="10059" xr:uid="{E8508B5E-7D3D-4EB7-8551-0EEDAA14CF7C}"/>
    <cellStyle name="Note 78 25" xfId="10177" xr:uid="{86E384B7-17BC-43F5-9CD9-BABFF1892ADA}"/>
    <cellStyle name="Note 78 26" xfId="15202" xr:uid="{D035C8AD-1CC3-4049-BFCD-9D30D6CFF8B1}"/>
    <cellStyle name="Note 78 27" xfId="3641" xr:uid="{ECE0DA2C-4508-4177-80FB-1CB40BC4F71D}"/>
    <cellStyle name="Note 78 28" xfId="15313" xr:uid="{A30C0EB1-F3FE-4F2D-A37C-6AF5C21B7C76}"/>
    <cellStyle name="Note 78 29" xfId="15761" xr:uid="{137A7A53-5968-4BA1-8AEE-38AEA7E0FF95}"/>
    <cellStyle name="Note 78 3" xfId="2467" xr:uid="{00000000-0005-0000-0000-0000A4090000}"/>
    <cellStyle name="Note 78 3 2" xfId="5074" xr:uid="{4F19EDBC-9437-46BA-BFE5-A25119E6DC11}"/>
    <cellStyle name="Note 78 3 2 2" xfId="11553" xr:uid="{FB136669-4B3C-4093-916A-8AA14318D614}"/>
    <cellStyle name="Note 78 3 3" xfId="9635" xr:uid="{E55CD7AB-F3C3-4DCA-BD27-387B3F04B404}"/>
    <cellStyle name="Note 78 3 4" xfId="10454" xr:uid="{1397C863-7A88-4F43-8471-A3A470E76C56}"/>
    <cellStyle name="Note 78 3 5" xfId="3642" xr:uid="{927DAB42-8007-4B7C-A7DF-BA4E7B95FC0D}"/>
    <cellStyle name="Note 78 30" xfId="15922" xr:uid="{F7423375-3B1A-4472-BCF1-6C209DA29A0B}"/>
    <cellStyle name="Note 78 4" xfId="4357" xr:uid="{F37BC742-9762-4A5D-BC97-5BD2B79E8BBE}"/>
    <cellStyle name="Note 78 4 2" xfId="10894" xr:uid="{47D1700D-946F-4117-B648-024BAC48895D}"/>
    <cellStyle name="Note 78 5" xfId="5071" xr:uid="{12F1B4AA-C7AA-42BE-AC8A-8A8CAB435007}"/>
    <cellStyle name="Note 78 5 2" xfId="11550" xr:uid="{B6D5D894-E01D-4EF5-A039-C34E66BE376B}"/>
    <cellStyle name="Note 78 6" xfId="5613" xr:uid="{F36529D0-2EE5-452D-92ED-718F91625015}"/>
    <cellStyle name="Note 78 6 2" xfId="12084" xr:uid="{E02E323A-51EF-4ACF-8EBE-248F5F353F26}"/>
    <cellStyle name="Note 78 7" xfId="5434" xr:uid="{05F6AEB8-FFDF-4726-8E12-1017092A851F}"/>
    <cellStyle name="Note 78 7 2" xfId="11905" xr:uid="{7C89AD8C-9440-4798-93AB-E604E94EC9FD}"/>
    <cellStyle name="Note 78 8" xfId="5849" xr:uid="{8535D95F-B562-4D7C-98D2-1871097EC160}"/>
    <cellStyle name="Note 78 8 2" xfId="12320" xr:uid="{E16F556C-FA24-4DF0-AB72-3EE2C3C11241}"/>
    <cellStyle name="Note 78 9" xfId="5939" xr:uid="{00E6D5B5-0E94-4AB0-B4BF-FEC5FC89D83F}"/>
    <cellStyle name="Note 78 9 2" xfId="12410" xr:uid="{BE095463-804B-4293-B361-418A6F2C4761}"/>
    <cellStyle name="Note 78_TRAFO" xfId="2468" xr:uid="{00000000-0005-0000-0000-0000A5090000}"/>
    <cellStyle name="Note 79" xfId="4772" xr:uid="{66FDD014-0D58-4845-8885-59BB83A352AF}"/>
    <cellStyle name="Note 79 2" xfId="11251" xr:uid="{E3AD464C-596F-47BC-B959-B407F4A06712}"/>
    <cellStyle name="Note 8" xfId="2469" xr:uid="{00000000-0005-0000-0000-0000A6090000}"/>
    <cellStyle name="Note 8 10" xfId="6467" xr:uid="{C7B7EC2D-B77E-4BF3-A68D-9BBA171613A7}"/>
    <cellStyle name="Note 8 10 2" xfId="12938" xr:uid="{1CF3347A-62F8-41E2-8C8B-6C32AFE9E06B}"/>
    <cellStyle name="Note 8 11" xfId="7039" xr:uid="{1A558DC5-F7F0-46E9-8ED9-A0FE1D5E9454}"/>
    <cellStyle name="Note 8 11 2" xfId="13510" xr:uid="{CAEF4911-6E73-4272-B1CA-F07A11633E15}"/>
    <cellStyle name="Note 8 12" xfId="7109" xr:uid="{0DCB8923-58DE-4275-AED9-973933E6985D}"/>
    <cellStyle name="Note 8 12 2" xfId="13580" xr:uid="{DAB6BA80-0374-499D-8736-92C5100A1F4D}"/>
    <cellStyle name="Note 8 13" xfId="7273" xr:uid="{52F3B23A-85F3-4166-A19C-E6B01DD3C689}"/>
    <cellStyle name="Note 8 13 2" xfId="13744" xr:uid="{16103522-AC96-4B16-BE9F-AC5DEEE0A7E8}"/>
    <cellStyle name="Note 8 14" xfId="7366" xr:uid="{6ED0BE56-FABD-4178-A3A9-68F784E0754F}"/>
    <cellStyle name="Note 8 14 2" xfId="13837" xr:uid="{0CD5593A-D94A-4E65-912B-BF62AA54A8AC}"/>
    <cellStyle name="Note 8 15" xfId="7963" xr:uid="{E43F2CD0-AF7A-4939-B769-BC18965B44C5}"/>
    <cellStyle name="Note 8 15 2" xfId="14434" xr:uid="{1374E97C-BCB7-4DF2-88DA-FBA93E954E81}"/>
    <cellStyle name="Note 8 16" xfId="8142" xr:uid="{B9C770E2-E8A2-4F87-BEB0-645777FB263D}"/>
    <cellStyle name="Note 8 16 2" xfId="14613" xr:uid="{47E01E63-090C-4B5F-A2CB-5C2F3209320C}"/>
    <cellStyle name="Note 8 17" xfId="8319" xr:uid="{97F770B6-BEFA-4EB2-A36F-89F369A9C98E}"/>
    <cellStyle name="Note 8 17 2" xfId="14790" xr:uid="{AFA5732B-62BD-4A45-85CD-514E803012D9}"/>
    <cellStyle name="Note 8 18" xfId="8481" xr:uid="{20F28090-0713-448D-BFB5-B9710D48C192}"/>
    <cellStyle name="Note 8 18 2" xfId="14952" xr:uid="{C8766A28-4AA2-4E34-852A-8DB92B00182A}"/>
    <cellStyle name="Note 8 19" xfId="9117" xr:uid="{9F068F18-E9F4-4BE0-86F1-4401E3365252}"/>
    <cellStyle name="Note 8 2" xfId="2470" xr:uid="{00000000-0005-0000-0000-0000A7090000}"/>
    <cellStyle name="Note 8 2 10" xfId="7040" xr:uid="{17582641-0C91-421A-B03C-9BE6AF747926}"/>
    <cellStyle name="Note 8 2 10 2" xfId="13511" xr:uid="{88A0A5BC-6571-43ED-9612-275EB2BC14EB}"/>
    <cellStyle name="Note 8 2 11" xfId="6863" xr:uid="{F797FC74-B241-40E7-8BE0-1EF9572988ED}"/>
    <cellStyle name="Note 8 2 11 2" xfId="13334" xr:uid="{8BA18086-8A4F-4DB2-85C3-FE95395254AC}"/>
    <cellStyle name="Note 8 2 12" xfId="7274" xr:uid="{AEFEBFD2-7492-4CE3-8D14-7A2207A5D66A}"/>
    <cellStyle name="Note 8 2 12 2" xfId="13745" xr:uid="{17914E65-A318-4D24-8921-850496648FC4}"/>
    <cellStyle name="Note 8 2 13" xfId="7365" xr:uid="{B3F6A170-EA02-48E0-8A30-7B42C90858DD}"/>
    <cellStyle name="Note 8 2 13 2" xfId="13836" xr:uid="{88672015-32D9-4DE4-8D09-1DD36813DB7D}"/>
    <cellStyle name="Note 8 2 14" xfId="7964" xr:uid="{F1349E17-FEA0-447E-9A4A-18E1D0BD48A6}"/>
    <cellStyle name="Note 8 2 14 2" xfId="14435" xr:uid="{4C08F95C-AA76-482D-8A41-1D77F17E486A}"/>
    <cellStyle name="Note 8 2 15" xfId="8143" xr:uid="{E7788E14-DA60-49EF-914A-3596961E6FC7}"/>
    <cellStyle name="Note 8 2 15 2" xfId="14614" xr:uid="{F01A0AFD-8B29-4858-8813-1901675D895B}"/>
    <cellStyle name="Note 8 2 16" xfId="8320" xr:uid="{618DAD27-095D-476F-ADCE-D8CF4D8FB48C}"/>
    <cellStyle name="Note 8 2 16 2" xfId="14791" xr:uid="{964717E1-0010-4162-84D3-E35B6BC39828}"/>
    <cellStyle name="Note 8 2 17" xfId="8482" xr:uid="{3AD05AAB-D50B-44B9-BF4A-3915D78B80E0}"/>
    <cellStyle name="Note 8 2 17 2" xfId="14953" xr:uid="{30213DCB-8D77-4F10-AFD0-62F2552F0527}"/>
    <cellStyle name="Note 8 2 18" xfId="9118" xr:uid="{9CF082C0-0D8B-41FC-8255-43F415218684}"/>
    <cellStyle name="Note 8 2 19" xfId="9637" xr:uid="{E40CDD0F-FB9E-48B4-9BF5-32E9F6A67047}"/>
    <cellStyle name="Note 8 2 2" xfId="2471" xr:uid="{00000000-0005-0000-0000-0000A8090000}"/>
    <cellStyle name="Note 8 2 2 2" xfId="5077" xr:uid="{ADA2A82A-96EB-4DBE-B381-04B6A2800A69}"/>
    <cellStyle name="Note 8 2 2 2 2" xfId="11556" xr:uid="{9018B4F3-41C4-4995-9D36-091CC6A3A703}"/>
    <cellStyle name="Note 8 2 2 3" xfId="9638" xr:uid="{2460D73D-3BD7-462E-BB46-D5E015CD3854}"/>
    <cellStyle name="Note 8 2 2 4" xfId="10455" xr:uid="{FDFA35BA-4404-4D1E-ABE3-7CD44A781A93}"/>
    <cellStyle name="Note 8 2 20" xfId="9192" xr:uid="{BEA76207-EAD2-4B18-9F21-2FF5525A7382}"/>
    <cellStyle name="Note 8 2 21" xfId="9879" xr:uid="{5340D127-A259-4153-91E9-A07985228915}"/>
    <cellStyle name="Note 8 2 22" xfId="10062" xr:uid="{4055F4F2-663D-4576-B955-36C554A50334}"/>
    <cellStyle name="Note 8 2 23" xfId="10180" xr:uid="{B3086CAD-6C29-4E0B-B889-671E9CB305F7}"/>
    <cellStyle name="Note 8 2 24" xfId="15205" xr:uid="{9E006AF9-594D-4AB4-BA19-D6D06780E00C}"/>
    <cellStyle name="Note 8 2 25" xfId="15310" xr:uid="{FF1934AE-E5EB-4FC3-822E-48CC771B56A2}"/>
    <cellStyle name="Note 8 2 26" xfId="15764" xr:uid="{64E651F6-BABE-430C-AFFD-7CB6DE305A88}"/>
    <cellStyle name="Note 8 2 27" xfId="15925" xr:uid="{9DA54ADE-EAF0-46CB-B5E7-A6851D374058}"/>
    <cellStyle name="Note 8 2 3" xfId="5076" xr:uid="{B6753798-7D22-4E1C-9004-C735943F46D2}"/>
    <cellStyle name="Note 8 2 3 2" xfId="11555" xr:uid="{EE801D5C-CF5B-472C-99BE-6C9AD8509E20}"/>
    <cellStyle name="Note 8 2 4" xfId="5616" xr:uid="{42A06FF6-6A52-451B-8F5A-5300BD514E27}"/>
    <cellStyle name="Note 8 2 4 2" xfId="12087" xr:uid="{91FDBA94-FB91-42E8-8B52-0B6B3239E083}"/>
    <cellStyle name="Note 8 2 5" xfId="5436" xr:uid="{3E516B6E-61A8-4132-980C-A9AE393D4880}"/>
    <cellStyle name="Note 8 2 5 2" xfId="11907" xr:uid="{8F27CD69-5070-412C-A051-5B74EA70B56B}"/>
    <cellStyle name="Note 8 2 6" xfId="5852" xr:uid="{E306D434-3433-43AC-996F-951EDA74E84A}"/>
    <cellStyle name="Note 8 2 6 2" xfId="12323" xr:uid="{6C0AB1E3-B684-4F63-A8E2-4738D65E706D}"/>
    <cellStyle name="Note 8 2 7" xfId="5936" xr:uid="{2C73523E-33DC-4CC7-A692-D8F63F83D8F6}"/>
    <cellStyle name="Note 8 2 7 2" xfId="12407" xr:uid="{51E63371-8933-4C90-BCCC-0E77E5E18DA3}"/>
    <cellStyle name="Note 8 2 8" xfId="6559" xr:uid="{20B44B47-1310-4B36-92A3-19135CCA79F2}"/>
    <cellStyle name="Note 8 2 8 2" xfId="13030" xr:uid="{12A72911-BAD5-4E4B-B343-250E0769863F}"/>
    <cellStyle name="Note 8 2 9" xfId="6324" xr:uid="{EE823169-D014-476F-840F-7780A9F2712D}"/>
    <cellStyle name="Note 8 2 9 2" xfId="12795" xr:uid="{DD78D501-6209-433A-94FA-92C47D9E9A37}"/>
    <cellStyle name="Note 8 20" xfId="9636" xr:uid="{26984404-8B53-40B8-ADA1-614A7EE45F90}"/>
    <cellStyle name="Note 8 21" xfId="8552" xr:uid="{12E56D77-CBDA-4A72-AE86-E275AA707C00}"/>
    <cellStyle name="Note 8 22" xfId="9878" xr:uid="{B269091D-5A89-4D76-9C4F-9DF18B8FB8D9}"/>
    <cellStyle name="Note 8 23" xfId="10061" xr:uid="{C75B1393-2918-4741-8400-C71F9118B823}"/>
    <cellStyle name="Note 8 24" xfId="10179" xr:uid="{1FF220BE-7DCB-4840-B8BC-FC7DD4E016B6}"/>
    <cellStyle name="Note 8 25" xfId="15204" xr:uid="{00B0BBC9-E996-4AF7-9D5C-DEC9DCEFBCE0}"/>
    <cellStyle name="Note 8 26" xfId="15311" xr:uid="{EF815D61-1558-406A-A355-4C458133201C}"/>
    <cellStyle name="Note 8 27" xfId="15763" xr:uid="{C275D94A-8B99-48AA-92B3-73904F7BEB1D}"/>
    <cellStyle name="Note 8 28" xfId="15924" xr:uid="{5A548F36-C437-4857-A67B-1B17C9240454}"/>
    <cellStyle name="Note 8 3" xfId="2472" xr:uid="{00000000-0005-0000-0000-0000A9090000}"/>
    <cellStyle name="Note 8 3 2" xfId="5078" xr:uid="{0942A723-0FD2-4311-BDA2-0E359E64E801}"/>
    <cellStyle name="Note 8 3 2 2" xfId="11557" xr:uid="{529788A0-8D7B-4268-802D-9E4A45024469}"/>
    <cellStyle name="Note 8 3 3" xfId="9639" xr:uid="{0CD55370-04D0-44E7-98D8-A0984B904860}"/>
    <cellStyle name="Note 8 3 4" xfId="10456" xr:uid="{5EAC136E-9C62-44DE-844F-9BC4B25B7DA3}"/>
    <cellStyle name="Note 8 4" xfId="5075" xr:uid="{47D7ECE3-7627-45BB-9FB6-669161453580}"/>
    <cellStyle name="Note 8 4 2" xfId="11554" xr:uid="{DAF1255D-2210-4FAB-BABC-6C4D1DE363CF}"/>
    <cellStyle name="Note 8 5" xfId="5615" xr:uid="{9E7028B3-7B59-43DB-84DC-72094FABFEDA}"/>
    <cellStyle name="Note 8 5 2" xfId="12086" xr:uid="{15A0CBA3-C4B4-42FF-A95A-C9828F136A84}"/>
    <cellStyle name="Note 8 6" xfId="5686" xr:uid="{CAA4B8A6-242B-4E4B-B477-04A5D6712A4B}"/>
    <cellStyle name="Note 8 6 2" xfId="12157" xr:uid="{0F006715-B028-4DD1-A202-346EF61A52AF}"/>
    <cellStyle name="Note 8 7" xfId="5851" xr:uid="{453FCE5D-34BF-4AC0-B5F6-D8A6CD56A2D9}"/>
    <cellStyle name="Note 8 7 2" xfId="12322" xr:uid="{F7FD8CF6-E3E4-4E5F-BD84-FA59EA2A4048}"/>
    <cellStyle name="Note 8 8" xfId="5937" xr:uid="{2FE21D7A-1A52-4CBC-BD22-04D2227AEC75}"/>
    <cellStyle name="Note 8 8 2" xfId="12408" xr:uid="{3AE6DE7D-0C57-4F10-8F4E-80EB6BC464E3}"/>
    <cellStyle name="Note 8 9" xfId="6558" xr:uid="{633DFBC7-EB44-4334-BEC2-996DA30D7F9C}"/>
    <cellStyle name="Note 8 9 2" xfId="13029" xr:uid="{6DF37EB7-43AE-47A3-A478-9ADBC6ED8ADB}"/>
    <cellStyle name="Note 8_TRAFO" xfId="2473" xr:uid="{00000000-0005-0000-0000-0000AA090000}"/>
    <cellStyle name="Note 80" xfId="5685" xr:uid="{9F48675C-CBD5-4A35-9F65-F52ECDF33C11}"/>
    <cellStyle name="Note 80 2" xfId="12156" xr:uid="{DB40E354-1AE4-49EA-90F0-1283F0DE916A}"/>
    <cellStyle name="Note 81" xfId="5729" xr:uid="{81ABD5CF-1DAB-4370-9271-7F0BC02F8588}"/>
    <cellStyle name="Note 81 2" xfId="12200" xr:uid="{93C0A041-59B4-42BB-A358-4CED96024A0C}"/>
    <cellStyle name="Note 82" xfId="5450" xr:uid="{5E6968D2-025C-4C37-ADEB-0D02D616E26B}"/>
    <cellStyle name="Note 82 2" xfId="11921" xr:uid="{03F64BD4-CDC8-4946-8BDD-BB8557FE9C61}"/>
    <cellStyle name="Note 83" xfId="6447" xr:uid="{AD0CD429-FD1F-48F2-84DE-4A62F9903F24}"/>
    <cellStyle name="Note 83 2" xfId="12918" xr:uid="{0E3CE45F-0547-43E3-930B-97E5CE1488A1}"/>
    <cellStyle name="Note 84" xfId="6466" xr:uid="{CA3D90C5-65D6-4C69-84F2-76FF7C3285EB}"/>
    <cellStyle name="Note 84 2" xfId="12937" xr:uid="{4F1ECB20-9693-4954-BA70-52AB22BAB73A}"/>
    <cellStyle name="Note 85" xfId="6622" xr:uid="{E557E8FA-2B70-4D71-9521-476569D6F03C}"/>
    <cellStyle name="Note 85 2" xfId="13093" xr:uid="{8C7D798B-137F-4290-98EC-2E4F5B91D841}"/>
    <cellStyle name="Note 86" xfId="7108" xr:uid="{439D95A5-D714-4EDC-8BEB-E1FEF2F18A9F}"/>
    <cellStyle name="Note 86 2" xfId="13579" xr:uid="{E34F9ADF-0A5C-40F8-A497-121A513A648C}"/>
    <cellStyle name="Note 87" xfId="7151" xr:uid="{3DD0AD6C-141E-4BCA-BFBE-E5A1EE63409B}"/>
    <cellStyle name="Note 87 2" xfId="13622" xr:uid="{0F7016EC-BB43-4478-97C9-AE264E0A9B7C}"/>
    <cellStyle name="Note 88" xfId="6877" xr:uid="{A82610D1-08E4-4875-BAB6-71F3EA7D6CCF}"/>
    <cellStyle name="Note 88 2" xfId="13348" xr:uid="{5AB2ECB0-B02B-4380-A9E1-4E37C5F8979C}"/>
    <cellStyle name="Note 89" xfId="7791" xr:uid="{5FED3BB0-1A11-4AD3-87E5-EA01F71865DF}"/>
    <cellStyle name="Note 89 2" xfId="14262" xr:uid="{771DDF6F-6A30-45AB-BB69-1B41FEE3640D}"/>
    <cellStyle name="Note 9" xfId="2474" xr:uid="{00000000-0005-0000-0000-0000AB090000}"/>
    <cellStyle name="Note 9 10" xfId="6325" xr:uid="{E5B37932-74BA-44E7-A9CF-FA7968BE4416}"/>
    <cellStyle name="Note 9 10 2" xfId="12796" xr:uid="{F400766C-C921-4607-8D65-E474FA8EF400}"/>
    <cellStyle name="Note 9 11" xfId="7041" xr:uid="{D13D8110-8597-4F33-A4AC-61C223EEA386}"/>
    <cellStyle name="Note 9 11 2" xfId="13512" xr:uid="{2C9FDE24-35B4-4EE8-A3BA-3D158E0530D4}"/>
    <cellStyle name="Note 9 12" xfId="6864" xr:uid="{F3999F9F-463E-4D0F-A42F-12CA79911141}"/>
    <cellStyle name="Note 9 12 2" xfId="13335" xr:uid="{E6901146-FCB1-41A0-BA51-2CF41450ACA3}"/>
    <cellStyle name="Note 9 13" xfId="7275" xr:uid="{F8DD98D8-CFD9-4462-89E7-80752BE4FA33}"/>
    <cellStyle name="Note 9 13 2" xfId="13746" xr:uid="{0BDAC3DC-91B5-417E-9D40-EAD03161D138}"/>
    <cellStyle name="Note 9 14" xfId="7364" xr:uid="{2CE61B3F-75FC-431E-9B94-81686C7A9D83}"/>
    <cellStyle name="Note 9 14 2" xfId="13835" xr:uid="{4A028ACD-BB6F-4B54-9DA1-1C45DBB332BD}"/>
    <cellStyle name="Note 9 15" xfId="7965" xr:uid="{297B3CC1-2919-48FF-AFD2-84FCF95C3191}"/>
    <cellStyle name="Note 9 15 2" xfId="14436" xr:uid="{A7C35566-7850-4416-8357-5B8582CAAA7A}"/>
    <cellStyle name="Note 9 16" xfId="8144" xr:uid="{449D3E1E-A289-4962-A9A1-855BFB854790}"/>
    <cellStyle name="Note 9 16 2" xfId="14615" xr:uid="{37760102-A4FE-4BB6-A46A-665DD11901F2}"/>
    <cellStyle name="Note 9 17" xfId="8321" xr:uid="{E9CFE81E-2BB1-409E-8493-1CF21B990A34}"/>
    <cellStyle name="Note 9 17 2" xfId="14792" xr:uid="{53300A7C-317A-42B3-8705-676EE2FF73F0}"/>
    <cellStyle name="Note 9 18" xfId="8483" xr:uid="{859B6AD3-0380-4540-9024-F76A7245748B}"/>
    <cellStyle name="Note 9 18 2" xfId="14954" xr:uid="{4AE063EF-8700-49D8-95CE-CC0773DAD5CF}"/>
    <cellStyle name="Note 9 19" xfId="9119" xr:uid="{BF5D9E76-0DA9-4181-924D-62B8DCFD8E23}"/>
    <cellStyle name="Note 9 2" xfId="2475" xr:uid="{00000000-0005-0000-0000-0000AC090000}"/>
    <cellStyle name="Note 9 2 10" xfId="7042" xr:uid="{0BFA08D4-DC9F-41E0-BCCC-AECC37DBB4AF}"/>
    <cellStyle name="Note 9 2 10 2" xfId="13513" xr:uid="{D8C09203-2D9F-4803-91CD-56678FB8012B}"/>
    <cellStyle name="Note 9 2 11" xfId="7101" xr:uid="{C34192A7-D824-44CC-A7F7-11257A35712B}"/>
    <cellStyle name="Note 9 2 11 2" xfId="13572" xr:uid="{E1C9AA17-7C4F-4E31-9FD8-F6ABF41846B2}"/>
    <cellStyle name="Note 9 2 12" xfId="7276" xr:uid="{27C7C397-BDDF-474C-B7A3-DD952C17BB07}"/>
    <cellStyle name="Note 9 2 12 2" xfId="13747" xr:uid="{2B7E1100-B318-4361-9600-9C3A4BAFDB81}"/>
    <cellStyle name="Note 9 2 13" xfId="7314" xr:uid="{62357324-1735-41DE-BA74-464AE6313960}"/>
    <cellStyle name="Note 9 2 13 2" xfId="13785" xr:uid="{E0A5D97C-7161-4E5D-8004-CF07EB3F66D5}"/>
    <cellStyle name="Note 9 2 14" xfId="7966" xr:uid="{F81BFE11-1592-495C-AE1D-7614E7599D00}"/>
    <cellStyle name="Note 9 2 14 2" xfId="14437" xr:uid="{1EF858BA-95D5-4942-9F2D-79DF6068718A}"/>
    <cellStyle name="Note 9 2 15" xfId="8145" xr:uid="{BB2B3DA8-569F-4667-8191-6AC521CD45F6}"/>
    <cellStyle name="Note 9 2 15 2" xfId="14616" xr:uid="{D2CB1A2A-1FEA-493B-B116-05315BC9C4B1}"/>
    <cellStyle name="Note 9 2 16" xfId="8322" xr:uid="{5094CB97-0BDA-4A51-92C9-F53BB97C56BA}"/>
    <cellStyle name="Note 9 2 16 2" xfId="14793" xr:uid="{C921E7DD-E778-46FE-A83C-303E9AC6437C}"/>
    <cellStyle name="Note 9 2 17" xfId="8484" xr:uid="{7E1450E5-AA4A-458A-9060-D8A08AB2A537}"/>
    <cellStyle name="Note 9 2 17 2" xfId="14955" xr:uid="{47AEFBB9-84B1-415A-8DFF-2A831B9CF03B}"/>
    <cellStyle name="Note 9 2 18" xfId="9120" xr:uid="{A3B32C57-C49E-4EF6-A225-FC1FD4BC1CE0}"/>
    <cellStyle name="Note 9 2 19" xfId="9641" xr:uid="{B1E3EE4E-B44F-4244-931C-EC8DD818CBB4}"/>
    <cellStyle name="Note 9 2 2" xfId="2476" xr:uid="{00000000-0005-0000-0000-0000AD090000}"/>
    <cellStyle name="Note 9 2 2 2" xfId="5081" xr:uid="{8B32FBCF-18AD-4081-A2A9-143E17DA8916}"/>
    <cellStyle name="Note 9 2 2 2 2" xfId="11560" xr:uid="{CD79971B-1D1C-48D1-BB55-0B8C4DE28779}"/>
    <cellStyle name="Note 9 2 2 3" xfId="9642" xr:uid="{59F97205-A6F8-4F51-B445-B71F9E271617}"/>
    <cellStyle name="Note 9 2 2 4" xfId="10457" xr:uid="{3857FC7E-1598-44AA-BB9D-699453215DB4}"/>
    <cellStyle name="Note 9 2 20" xfId="9193" xr:uid="{20D650E7-0681-4848-ACBB-C9C6A9AC5AA6}"/>
    <cellStyle name="Note 9 2 21" xfId="9881" xr:uid="{E5286414-5C25-46E8-B400-29EF8D87AB27}"/>
    <cellStyle name="Note 9 2 22" xfId="10064" xr:uid="{419D6966-9F99-46D3-8AF8-03B96F5740B6}"/>
    <cellStyle name="Note 9 2 23" xfId="10182" xr:uid="{238D208A-6CCE-4A33-9C9C-3FA2B8C509F6}"/>
    <cellStyle name="Note 9 2 24" xfId="15207" xr:uid="{CF388380-F59E-4E5E-A978-C8DA20FF7D1E}"/>
    <cellStyle name="Note 9 2 25" xfId="15308" xr:uid="{F36C72E8-214A-43B8-BE4C-648E6DC1E212}"/>
    <cellStyle name="Note 9 2 26" xfId="15766" xr:uid="{52C9AA47-64BB-47E2-840C-0972B921D0CB}"/>
    <cellStyle name="Note 9 2 27" xfId="15927" xr:uid="{A06B703C-CC11-499F-A9E6-EB31CEFF4F96}"/>
    <cellStyle name="Note 9 2 3" xfId="5080" xr:uid="{7EBC4F53-C0D5-4BFC-99E9-979C3D0642FC}"/>
    <cellStyle name="Note 9 2 3 2" xfId="11559" xr:uid="{632968F9-E607-4CC0-BC78-6380BC849580}"/>
    <cellStyle name="Note 9 2 4" xfId="5618" xr:uid="{388AFA5E-6A24-4001-ABCB-9A819CFCDB08}"/>
    <cellStyle name="Note 9 2 4 2" xfId="12089" xr:uid="{264B29A5-7BBE-4400-9406-D40E74A5A95D}"/>
    <cellStyle name="Note 9 2 5" xfId="5678" xr:uid="{CB4B9F2B-1F02-4094-A338-1BB0A9C56DDC}"/>
    <cellStyle name="Note 9 2 5 2" xfId="12149" xr:uid="{AA077243-239F-4F90-9A76-D3C184CFA90D}"/>
    <cellStyle name="Note 9 2 6" xfId="5854" xr:uid="{3BF22F59-2E81-4137-9C14-25E4456367F4}"/>
    <cellStyle name="Note 9 2 6 2" xfId="12325" xr:uid="{D5F34C3D-5496-4338-938D-7C6762704FA9}"/>
    <cellStyle name="Note 9 2 7" xfId="5934" xr:uid="{CE3CF564-19B0-4EFB-99C3-E417F8311F8F}"/>
    <cellStyle name="Note 9 2 7 2" xfId="12405" xr:uid="{C3A69F19-B3E6-46A2-968E-EFB716FF8046}"/>
    <cellStyle name="Note 9 2 8" xfId="6561" xr:uid="{10163C05-66A9-4242-BDED-733104B66D73}"/>
    <cellStyle name="Note 9 2 8 2" xfId="13032" xr:uid="{AF7FDC71-A600-46BF-BA12-6009B68BC530}"/>
    <cellStyle name="Note 9 2 9" xfId="6089" xr:uid="{AAA62C85-CE86-4C78-B35B-08D8F6E6AFF5}"/>
    <cellStyle name="Note 9 2 9 2" xfId="12560" xr:uid="{8509FFF8-C05F-4008-B016-068FDFEFB7D3}"/>
    <cellStyle name="Note 9 20" xfId="9640" xr:uid="{5A448F10-729F-43C6-8B44-9FDA0E584A7F}"/>
    <cellStyle name="Note 9 21" xfId="9246" xr:uid="{F4DBFFFD-9D90-4A8E-9DA3-7E0623C3AFB9}"/>
    <cellStyle name="Note 9 22" xfId="9880" xr:uid="{A8708769-3C5D-4908-850A-4838F5F44858}"/>
    <cellStyle name="Note 9 23" xfId="10063" xr:uid="{7F296839-D0FE-43F8-BC0F-E73C906B39C6}"/>
    <cellStyle name="Note 9 24" xfId="10181" xr:uid="{09F2D742-73E9-4EBF-B4DD-ECA0413D9200}"/>
    <cellStyle name="Note 9 25" xfId="15206" xr:uid="{30A4A697-B79A-4CDF-8B51-A71092E0DF6F}"/>
    <cellStyle name="Note 9 26" xfId="15309" xr:uid="{7DCFF976-76DD-4963-A981-632E43EC0F9C}"/>
    <cellStyle name="Note 9 27" xfId="15765" xr:uid="{D755B6EB-79F4-4D53-9ADB-311EBC0ED28D}"/>
    <cellStyle name="Note 9 28" xfId="15926" xr:uid="{A9424091-30AA-463D-9486-E05D3FE9868E}"/>
    <cellStyle name="Note 9 3" xfId="2477" xr:uid="{00000000-0005-0000-0000-0000AE090000}"/>
    <cellStyle name="Note 9 3 2" xfId="5082" xr:uid="{A882C03B-15D6-40A4-8FEC-08407CEFD82C}"/>
    <cellStyle name="Note 9 3 2 2" xfId="11561" xr:uid="{B77A6BCC-BE96-4C9B-A7D4-3230448EA163}"/>
    <cellStyle name="Note 9 3 3" xfId="9643" xr:uid="{82930E59-9913-4321-A610-74DBC981439B}"/>
    <cellStyle name="Note 9 3 4" xfId="10458" xr:uid="{E3A299D2-1808-4095-BAD4-818754F8505A}"/>
    <cellStyle name="Note 9 4" xfId="5079" xr:uid="{0BD5137A-F5AE-4A76-8898-9407455381E7}"/>
    <cellStyle name="Note 9 4 2" xfId="11558" xr:uid="{AE39CB33-CB83-4585-8C72-6673DA3555B8}"/>
    <cellStyle name="Note 9 5" xfId="5617" xr:uid="{D5CB21AE-647D-4FAF-8592-697F4AC98CB9}"/>
    <cellStyle name="Note 9 5 2" xfId="12088" xr:uid="{90058D1C-2D59-42B2-9E50-6D74E597F25B}"/>
    <cellStyle name="Note 9 6" xfId="5169" xr:uid="{27FD2074-86BD-47D9-AAD7-09702CA669AC}"/>
    <cellStyle name="Note 9 6 2" xfId="11640" xr:uid="{59C47A88-2C4D-4631-B2FB-9BA1F778ED7F}"/>
    <cellStyle name="Note 9 7" xfId="5853" xr:uid="{81916FD3-E252-42B7-B3E7-C5C396FE5BBC}"/>
    <cellStyle name="Note 9 7 2" xfId="12324" xr:uid="{F3837352-E3E3-4F9C-A569-BE5C575C0979}"/>
    <cellStyle name="Note 9 8" xfId="5935" xr:uid="{6EB256E5-CA0E-48A5-B4A0-5A481EC445A6}"/>
    <cellStyle name="Note 9 8 2" xfId="12406" xr:uid="{2BDA732B-F62C-4F21-99F1-96E505119CD1}"/>
    <cellStyle name="Note 9 9" xfId="6560" xr:uid="{38219E99-75A7-4B56-BB1F-C982FA0493AA}"/>
    <cellStyle name="Note 9 9 2" xfId="13031" xr:uid="{BE71FACD-05F3-41AA-BD36-556A5C423318}"/>
    <cellStyle name="Note 9_TRAFO" xfId="2478" xr:uid="{00000000-0005-0000-0000-0000AF090000}"/>
    <cellStyle name="Note 90" xfId="7819" xr:uid="{2C82A746-E534-4861-99DE-255DF9DFDF98}"/>
    <cellStyle name="Note 90 2" xfId="14290" xr:uid="{294BE1C2-238C-41C4-833C-E27368FD3710}"/>
    <cellStyle name="Note 91" xfId="8000" xr:uid="{9CE53DD5-C54D-4CDC-8BB9-F66051D8844A}"/>
    <cellStyle name="Note 91 2" xfId="14471" xr:uid="{3FC9B28F-7830-4D08-AC74-8EB530D6F208}"/>
    <cellStyle name="Note 92" xfId="8178" xr:uid="{35C1C03D-8FFB-401A-9059-6F482C26E8A0}"/>
    <cellStyle name="Note 92 2" xfId="14649" xr:uid="{033FED9A-EFC4-478C-AFCF-32B554F0B1EF}"/>
    <cellStyle name="Note 93" xfId="8342" xr:uid="{D8B2693D-D6B9-4A4A-B5C8-8B7EF9E0D420}"/>
    <cellStyle name="Note 93 2" xfId="14813" xr:uid="{585D62D1-D1BC-4428-8537-9037C8F16D86}"/>
    <cellStyle name="Note 94" xfId="9227" xr:uid="{0FD5B8F2-3E62-4CF8-A6A2-33A5E9652527}"/>
    <cellStyle name="Note 95" xfId="9333" xr:uid="{1159A0F7-B34B-4884-9BA3-BD6E93FB1C17}"/>
    <cellStyle name="Note 96" xfId="9709" xr:uid="{A29D07A4-57EE-4772-A272-CCDF5531C519}"/>
    <cellStyle name="Note 97" xfId="9256" xr:uid="{76CE389D-29A0-4244-AC0A-4E3E8249FB1C}"/>
    <cellStyle name="Note 98" xfId="9915" xr:uid="{F58A4DAA-81B2-47F5-95A9-75D5A8AE4FF2}"/>
    <cellStyle name="Note 99" xfId="8723" xr:uid="{5719A290-2822-476C-918C-A1F63063B8F6}"/>
    <cellStyle name="Output" xfId="2479" builtinId="21" customBuiltin="1"/>
    <cellStyle name="Output 10" xfId="2480" xr:uid="{00000000-0005-0000-0000-0000B1090000}"/>
    <cellStyle name="Output 10 10" xfId="7043" xr:uid="{F4385779-0F4E-4F7D-9BA2-94C2E7DA5753}"/>
    <cellStyle name="Output 10 10 2" xfId="13514" xr:uid="{506F327C-DE81-4AC2-9A59-F7B2F1311952}"/>
    <cellStyle name="Output 10 11" xfId="6633" xr:uid="{002C720E-A1C9-463F-9227-ECB854BFCA68}"/>
    <cellStyle name="Output 10 11 2" xfId="13104" xr:uid="{BE983069-07C7-4477-9C98-B98B4DAC357F}"/>
    <cellStyle name="Output 10 12" xfId="7277" xr:uid="{FFEC73AF-2E34-4DF9-A6BD-248603B5655D}"/>
    <cellStyle name="Output 10 12 2" xfId="13748" xr:uid="{E632F869-9A7B-4094-A363-BDA3D1964056}"/>
    <cellStyle name="Output 10 13" xfId="7363" xr:uid="{FE569070-11B2-4B38-8BCF-69F4EF29C29E}"/>
    <cellStyle name="Output 10 13 2" xfId="13834" xr:uid="{36CE537A-629A-4482-A573-13FC08DB7638}"/>
    <cellStyle name="Output 10 14" xfId="7967" xr:uid="{123FF74C-5750-4D49-9648-9924482C6AD0}"/>
    <cellStyle name="Output 10 14 2" xfId="14438" xr:uid="{25C068C7-D6DE-4A7F-A2BF-97B417BE5B7C}"/>
    <cellStyle name="Output 10 15" xfId="8146" xr:uid="{D4BF2CB2-1FE8-4DA1-AF67-2A28CDB48259}"/>
    <cellStyle name="Output 10 15 2" xfId="14617" xr:uid="{CAA67EBB-0A72-48C0-8B62-67BE9F05A4A6}"/>
    <cellStyle name="Output 10 16" xfId="8323" xr:uid="{A849B22D-6BAB-418A-A940-B3CEDCD4C1F2}"/>
    <cellStyle name="Output 10 16 2" xfId="14794" xr:uid="{C2BB17CB-C4D5-4D11-8E7D-6B59F019B38A}"/>
    <cellStyle name="Output 10 17" xfId="8485" xr:uid="{53D689A6-0716-469F-833F-BCFFFD204519}"/>
    <cellStyle name="Output 10 17 2" xfId="14956" xr:uid="{7A8E7EB6-3631-433A-979A-57D619C05027}"/>
    <cellStyle name="Output 10 18" xfId="9121" xr:uid="{AE109D30-FF3A-47A4-9CF3-C39335D3F735}"/>
    <cellStyle name="Output 10 19" xfId="9645" xr:uid="{0318E5BF-B936-42FE-81A0-63B098D96E61}"/>
    <cellStyle name="Output 10 2" xfId="2481" xr:uid="{00000000-0005-0000-0000-0000B2090000}"/>
    <cellStyle name="Output 10 2 2" xfId="5085" xr:uid="{4F1C2956-5DFA-4EED-A0D6-8E25F7D31590}"/>
    <cellStyle name="Output 10 2 2 2" xfId="11564" xr:uid="{A507D013-668F-464B-BC4C-D16A01327A00}"/>
    <cellStyle name="Output 10 2 3" xfId="9646" xr:uid="{BBE3D2A0-7107-487D-AA3B-367ED1BA4C2A}"/>
    <cellStyle name="Output 10 2 4" xfId="10459" xr:uid="{9BC50857-0091-4A03-AAC2-01C84D6A5E19}"/>
    <cellStyle name="Output 10 20" xfId="9194" xr:uid="{548146BF-DC06-4C1D-A514-9E9A2789DF4A}"/>
    <cellStyle name="Output 10 21" xfId="9882" xr:uid="{A29391A9-B7AB-4B40-B17E-B29B4D8F758A}"/>
    <cellStyle name="Output 10 22" xfId="10065" xr:uid="{C21FE477-4BB1-48E3-B87E-D8B8BFE550AC}"/>
    <cellStyle name="Output 10 23" xfId="10183" xr:uid="{B182F0FD-77AD-49DD-9B7F-DB27D1F97243}"/>
    <cellStyle name="Output 10 24" xfId="15208" xr:uid="{5EE47782-F2A6-4DC5-9401-152E3805DCE1}"/>
    <cellStyle name="Output 10 25" xfId="15255" xr:uid="{BF867C85-3E55-468D-B3C5-579C9D96BD2A}"/>
    <cellStyle name="Output 10 26" xfId="15767" xr:uid="{5DF7E655-AFB3-4B80-87A0-B3687B0F30E5}"/>
    <cellStyle name="Output 10 27" xfId="15928" xr:uid="{8A6BC473-B4C1-4CFC-8998-85BEAED8F680}"/>
    <cellStyle name="Output 10 3" xfId="5084" xr:uid="{2E41DBC2-6C14-4920-A20B-C8C0FC39DBC8}"/>
    <cellStyle name="Output 10 3 2" xfId="11563" xr:uid="{2C62BA8B-025C-4E6A-AE2A-66528B1DA720}"/>
    <cellStyle name="Output 10 4" xfId="5619" xr:uid="{C51AAFE0-310D-4A6A-9737-F11389709C92}"/>
    <cellStyle name="Output 10 4 2" xfId="12090" xr:uid="{8C27BC81-450E-4702-A774-68A786152789}"/>
    <cellStyle name="Output 10 5" xfId="5170" xr:uid="{705C8DEB-D416-4F0D-9A45-9A4AC481F3C4}"/>
    <cellStyle name="Output 10 5 2" xfId="11641" xr:uid="{EFFA6617-9C24-410E-B275-94A840BFC571}"/>
    <cellStyle name="Output 10 6" xfId="5855" xr:uid="{9F840FC7-D745-4E2D-AF5E-345F19D5CA60}"/>
    <cellStyle name="Output 10 6 2" xfId="12326" xr:uid="{78419AAA-362B-45E0-A88C-AD044128DD1C}"/>
    <cellStyle name="Output 10 7" xfId="5933" xr:uid="{0AC87C1E-D60B-47FA-BD83-F0668A3094CE}"/>
    <cellStyle name="Output 10 7 2" xfId="12404" xr:uid="{B2BB6705-48D8-406C-B62F-72840C0E09A6}"/>
    <cellStyle name="Output 10 8" xfId="6562" xr:uid="{60BA32D3-062C-42ED-91A6-11DC81F4EE3F}"/>
    <cellStyle name="Output 10 8 2" xfId="13033" xr:uid="{F87C85AB-1021-411A-A30F-E647D22B174A}"/>
    <cellStyle name="Output 10 9" xfId="6326" xr:uid="{6CB0E8CC-5EA5-4E61-9DFA-866C48B324B7}"/>
    <cellStyle name="Output 10 9 2" xfId="12797" xr:uid="{98CAB46E-1CCE-4B62-85F9-6AB5735940BD}"/>
    <cellStyle name="Output 11" xfId="2482" xr:uid="{00000000-0005-0000-0000-0000B3090000}"/>
    <cellStyle name="Output 11 10" xfId="7044" xr:uid="{958CE8F5-5ED9-431A-9740-30A869A66906}"/>
    <cellStyle name="Output 11 10 2" xfId="13515" xr:uid="{0B7F2B37-3A27-449E-A331-8EBAD9F99B78}"/>
    <cellStyle name="Output 11 11" xfId="6634" xr:uid="{A3064B99-8B85-4027-B68C-03CD05B03A32}"/>
    <cellStyle name="Output 11 11 2" xfId="13105" xr:uid="{5B71C508-1071-492D-A4CC-C2FCD01ADC45}"/>
    <cellStyle name="Output 11 12" xfId="7278" xr:uid="{5F44D478-4B55-4CB8-969E-202DE9564BC6}"/>
    <cellStyle name="Output 11 12 2" xfId="13749" xr:uid="{75968938-E1E1-4277-8C5E-ACFD6A3AC491}"/>
    <cellStyle name="Output 11 13" xfId="7362" xr:uid="{186E0748-D251-4D08-92E6-0AA6EFF4C102}"/>
    <cellStyle name="Output 11 13 2" xfId="13833" xr:uid="{0183D707-C882-48D6-B16C-6C22EFC4B94F}"/>
    <cellStyle name="Output 11 14" xfId="7968" xr:uid="{10BB59F2-ACD9-475E-981B-EA36B4F41E7F}"/>
    <cellStyle name="Output 11 14 2" xfId="14439" xr:uid="{83F26F7A-45C0-4C0F-A03A-FCBF9EDC6F0E}"/>
    <cellStyle name="Output 11 15" xfId="8147" xr:uid="{9E44638A-E542-4146-BEB3-30AE21492E96}"/>
    <cellStyle name="Output 11 15 2" xfId="14618" xr:uid="{BA3E8EA3-7331-4EEA-9F98-349A904AAA24}"/>
    <cellStyle name="Output 11 16" xfId="8324" xr:uid="{DD9A5253-E753-4FE3-9CEE-0D4839834677}"/>
    <cellStyle name="Output 11 16 2" xfId="14795" xr:uid="{6C82613E-FF81-4CCF-9711-7FD6557CDD5C}"/>
    <cellStyle name="Output 11 17" xfId="8486" xr:uid="{921B9A21-0F6A-439C-8245-230CEF9B7C73}"/>
    <cellStyle name="Output 11 17 2" xfId="14957" xr:uid="{FEAAFE78-02D4-43EA-B765-762E7FD98DB6}"/>
    <cellStyle name="Output 11 18" xfId="9122" xr:uid="{8478A064-AC75-4951-A897-EEFF77E048B7}"/>
    <cellStyle name="Output 11 19" xfId="9647" xr:uid="{CCD0DC46-1238-484F-8441-6A0F603CFFD5}"/>
    <cellStyle name="Output 11 2" xfId="2483" xr:uid="{00000000-0005-0000-0000-0000B4090000}"/>
    <cellStyle name="Output 11 2 2" xfId="5087" xr:uid="{BBAC1697-C9DC-4DED-A8F3-07E826069BDF}"/>
    <cellStyle name="Output 11 2 2 2" xfId="11566" xr:uid="{048E9169-A931-4E24-8580-624B6F6156D9}"/>
    <cellStyle name="Output 11 2 3" xfId="9648" xr:uid="{98F508AF-2A7E-4BAC-BD65-A8130ABC3946}"/>
    <cellStyle name="Output 11 2 4" xfId="10460" xr:uid="{C4360B11-7ACD-4BB3-84F0-17F0EB1B3CC6}"/>
    <cellStyle name="Output 11 20" xfId="9195" xr:uid="{AE7BDCEB-D0A3-4905-B40E-C793E55FED12}"/>
    <cellStyle name="Output 11 21" xfId="9883" xr:uid="{AA176A9C-0BAD-424F-97B6-3D4E65ECE868}"/>
    <cellStyle name="Output 11 22" xfId="10066" xr:uid="{FC73218C-5B02-464C-B1C9-D6BD700DD76A}"/>
    <cellStyle name="Output 11 23" xfId="10184" xr:uid="{474133FB-A9C0-40BA-AF6D-5E893386691C}"/>
    <cellStyle name="Output 11 24" xfId="15209" xr:uid="{0F41B8A0-CBD4-430D-8D8E-EC5EDDA58506}"/>
    <cellStyle name="Output 11 25" xfId="15307" xr:uid="{AE5B0B66-EC7E-453C-AB8D-6E2E78F1401A}"/>
    <cellStyle name="Output 11 26" xfId="15768" xr:uid="{CAC00970-B64F-4C41-85F5-F29DE5AE9867}"/>
    <cellStyle name="Output 11 27" xfId="15929" xr:uid="{084D7324-482D-4BA3-A66D-C4881BA4E752}"/>
    <cellStyle name="Output 11 3" xfId="5086" xr:uid="{AAE09B41-A6BF-4641-BD64-2A1DDA567185}"/>
    <cellStyle name="Output 11 3 2" xfId="11565" xr:uid="{B1AF61A3-CBD7-48BD-813A-5954AF3AC136}"/>
    <cellStyle name="Output 11 4" xfId="5620" xr:uid="{5FBCC866-5276-4FD3-9A75-FDFD2093A8F6}"/>
    <cellStyle name="Output 11 4 2" xfId="12091" xr:uid="{672E2EB3-09B4-4FF8-98ED-88736E57B446}"/>
    <cellStyle name="Output 11 5" xfId="5180" xr:uid="{FE6B4FCA-ED8F-4247-9FB1-368461353779}"/>
    <cellStyle name="Output 11 5 2" xfId="11651" xr:uid="{CD693F6A-832C-4353-8B1B-A5F7D2F037D4}"/>
    <cellStyle name="Output 11 6" xfId="5856" xr:uid="{C05322B9-83BF-4F7A-BD60-D4ECDB04405F}"/>
    <cellStyle name="Output 11 6 2" xfId="12327" xr:uid="{6E0FFB82-9AC4-423A-BA76-AAB1EB37B2DC}"/>
    <cellStyle name="Output 11 7" xfId="5932" xr:uid="{DE2EADC9-FF54-4310-9F39-642967774253}"/>
    <cellStyle name="Output 11 7 2" xfId="12403" xr:uid="{682D05EC-A551-40BA-AE1E-E6BFC58FDE5C}"/>
    <cellStyle name="Output 11 8" xfId="6563" xr:uid="{4F604EBF-574D-47D6-84BA-C529A400DD15}"/>
    <cellStyle name="Output 11 8 2" xfId="13034" xr:uid="{000FF979-C0F9-4115-95A5-6984EDF7B1EC}"/>
    <cellStyle name="Output 11 9" xfId="6327" xr:uid="{D651D947-DB73-4ED5-8369-9B9FEEF88465}"/>
    <cellStyle name="Output 11 9 2" xfId="12798" xr:uid="{3A2CD082-5FEB-4EA2-A68C-68FF1B93DCFC}"/>
    <cellStyle name="Output 12" xfId="2484" xr:uid="{00000000-0005-0000-0000-0000B5090000}"/>
    <cellStyle name="Output 12 10" xfId="7045" xr:uid="{7BEABAEA-74D4-4E00-9D2A-806A071BE503}"/>
    <cellStyle name="Output 12 10 2" xfId="13516" xr:uid="{A618B538-EF29-4A6E-BF86-9787A623977D}"/>
    <cellStyle name="Output 12 11" xfId="6646" xr:uid="{0213BDF1-847E-460B-81E6-28CED9CF5939}"/>
    <cellStyle name="Output 12 11 2" xfId="13117" xr:uid="{C9192DDF-81D0-4AEA-BADB-A10BD1716C30}"/>
    <cellStyle name="Output 12 12" xfId="7279" xr:uid="{98C4746A-033A-42CF-A384-9AD10148D4E0}"/>
    <cellStyle name="Output 12 12 2" xfId="13750" xr:uid="{47DB40B5-0763-4E8D-B17C-1A5BC86D2B1E}"/>
    <cellStyle name="Output 12 13" xfId="7361" xr:uid="{10B5F15D-B5A7-476F-ACFF-2BF104DAB541}"/>
    <cellStyle name="Output 12 13 2" xfId="13832" xr:uid="{EB2BE7E1-7DCD-4655-92A2-57A3544D11C7}"/>
    <cellStyle name="Output 12 14" xfId="7969" xr:uid="{0F1820BB-2087-40D1-A6C6-8ABB5274A2FA}"/>
    <cellStyle name="Output 12 14 2" xfId="14440" xr:uid="{D71CD0AC-BB85-41A9-A124-6C8899E5CF21}"/>
    <cellStyle name="Output 12 15" xfId="8148" xr:uid="{40D3A50D-2656-47D3-9207-5B2EC681C910}"/>
    <cellStyle name="Output 12 15 2" xfId="14619" xr:uid="{49C365D6-B3B9-4AE9-BFDC-0F1EA89440B6}"/>
    <cellStyle name="Output 12 16" xfId="8325" xr:uid="{5C24D36B-5A70-4F1C-A1DA-2182DC063C3B}"/>
    <cellStyle name="Output 12 16 2" xfId="14796" xr:uid="{1AF135BC-A28C-4B46-9354-39E2A02264B6}"/>
    <cellStyle name="Output 12 17" xfId="8487" xr:uid="{1602D7FE-16F5-4B1F-A517-540B4A34D395}"/>
    <cellStyle name="Output 12 17 2" xfId="14958" xr:uid="{ADFD3462-A6AE-4429-ACBF-20C886BDC636}"/>
    <cellStyle name="Output 12 18" xfId="9123" xr:uid="{30F18DB2-30EC-4836-9817-336E3F4F65AE}"/>
    <cellStyle name="Output 12 19" xfId="9649" xr:uid="{606CFCF2-E6F5-4503-ACCE-607B485C5F9E}"/>
    <cellStyle name="Output 12 2" xfId="2485" xr:uid="{00000000-0005-0000-0000-0000B6090000}"/>
    <cellStyle name="Output 12 2 2" xfId="5089" xr:uid="{9D000FEE-33F5-4BBB-9330-5C9CEE1ED3D4}"/>
    <cellStyle name="Output 12 2 2 2" xfId="11568" xr:uid="{01A3D5ED-A1D6-47B3-A782-4F0F778DED4F}"/>
    <cellStyle name="Output 12 2 3" xfId="9650" xr:uid="{FB163448-67B7-479B-969C-109D712DC41B}"/>
    <cellStyle name="Output 12 2 4" xfId="10461" xr:uid="{16594E12-013E-4373-98BF-06CE644E2C49}"/>
    <cellStyle name="Output 12 20" xfId="9196" xr:uid="{5A2ABA17-3AF0-47AB-BC01-718A6CCB8221}"/>
    <cellStyle name="Output 12 21" xfId="9884" xr:uid="{369F35CE-552A-44E8-A8DC-C6489F7F8A91}"/>
    <cellStyle name="Output 12 22" xfId="10067" xr:uid="{6357C51A-D144-40FC-825B-6EAE2F84586C}"/>
    <cellStyle name="Output 12 23" xfId="10185" xr:uid="{73F4D0DE-EBBE-4591-89CA-2E1ABFEC95C4}"/>
    <cellStyle name="Output 12 24" xfId="15250" xr:uid="{D2A69A45-6827-42DD-8AAA-88E1347D13CC}"/>
    <cellStyle name="Output 12 25" xfId="15306" xr:uid="{24598B56-37C5-4595-823C-98EFA7EAA445}"/>
    <cellStyle name="Output 12 26" xfId="15769" xr:uid="{20ADE4B0-840A-4577-959F-B4B5C31C886B}"/>
    <cellStyle name="Output 12 27" xfId="15930" xr:uid="{F9C900C2-A7FE-463E-B894-649BB9B4A1B3}"/>
    <cellStyle name="Output 12 3" xfId="5088" xr:uid="{12DAA242-9160-49B1-9719-5CD05BB7BB46}"/>
    <cellStyle name="Output 12 3 2" xfId="11567" xr:uid="{E0A1EAE8-806F-4103-90E5-79D80626D1F2}"/>
    <cellStyle name="Output 12 4" xfId="5621" xr:uid="{B72CCAB2-0CC6-43B4-9753-D984C4B8197D}"/>
    <cellStyle name="Output 12 4 2" xfId="12092" xr:uid="{A5FB5877-4A33-4763-A43D-F7E3B62CF756}"/>
    <cellStyle name="Output 12 5" xfId="5437" xr:uid="{899C75CF-0DE3-4D2D-855D-B920C880DEF7}"/>
    <cellStyle name="Output 12 5 2" xfId="11908" xr:uid="{DE4511C3-C7F5-439E-920B-7F98E3B73E48}"/>
    <cellStyle name="Output 12 6" xfId="5857" xr:uid="{43F344F5-83EF-4FEC-A466-DF441BB9BD2C}"/>
    <cellStyle name="Output 12 6 2" xfId="12328" xr:uid="{5B01A34D-8864-4F80-8A8E-83F7E313189A}"/>
    <cellStyle name="Output 12 7" xfId="5931" xr:uid="{81A9815F-0AEA-4079-A0D7-928FD94A3621}"/>
    <cellStyle name="Output 12 7 2" xfId="12402" xr:uid="{8595FAA6-5175-4E10-99B4-0E8CA7D1E463}"/>
    <cellStyle name="Output 12 8" xfId="6564" xr:uid="{EAC0C47A-053D-45E4-85B2-414136BF179A}"/>
    <cellStyle name="Output 12 8 2" xfId="13035" xr:uid="{68233296-48AC-49A7-AA8B-32868503E73C}"/>
    <cellStyle name="Output 12 9" xfId="6328" xr:uid="{4FE8BC2B-5354-485A-BD47-5A16C61CC660}"/>
    <cellStyle name="Output 12 9 2" xfId="12799" xr:uid="{7E02155F-F991-4326-8A5B-427F2992DD1A}"/>
    <cellStyle name="Output 13" xfId="2486" xr:uid="{00000000-0005-0000-0000-0000B7090000}"/>
    <cellStyle name="Output 13 10" xfId="7046" xr:uid="{0ACA2AD1-B4A9-4E80-BC14-ABE656C75705}"/>
    <cellStyle name="Output 13 10 2" xfId="13517" xr:uid="{40E312D7-00D6-4314-BA39-442A44EF29E7}"/>
    <cellStyle name="Output 13 11" xfId="6865" xr:uid="{FE6AA004-13B8-4550-81E8-40725EE5D4E7}"/>
    <cellStyle name="Output 13 11 2" xfId="13336" xr:uid="{190985C7-E4D8-47F9-BE0F-323548677231}"/>
    <cellStyle name="Output 13 12" xfId="7280" xr:uid="{B09A02D2-7343-4469-A234-4E0468FC5190}"/>
    <cellStyle name="Output 13 12 2" xfId="13751" xr:uid="{E472A85A-BEDA-4FE0-A7AA-739BB20F8C67}"/>
    <cellStyle name="Output 13 13" xfId="7360" xr:uid="{56C8470B-F936-49B4-A592-0306720DE041}"/>
    <cellStyle name="Output 13 13 2" xfId="13831" xr:uid="{3BD170CC-F5C2-424F-AB9E-3BC58E4F4BA1}"/>
    <cellStyle name="Output 13 14" xfId="7970" xr:uid="{69559465-9359-4A74-96AA-2DCC37E67D86}"/>
    <cellStyle name="Output 13 14 2" xfId="14441" xr:uid="{DA4331BD-0776-4776-97A6-308982846818}"/>
    <cellStyle name="Output 13 15" xfId="8149" xr:uid="{BDC099C8-D5DD-4C00-B884-D37A8C9BFF79}"/>
    <cellStyle name="Output 13 15 2" xfId="14620" xr:uid="{823E4E63-18A3-4631-90AA-C168B0C4C22B}"/>
    <cellStyle name="Output 13 16" xfId="8326" xr:uid="{33CC4578-6007-45E6-9C50-84C964F97C92}"/>
    <cellStyle name="Output 13 16 2" xfId="14797" xr:uid="{8E2603ED-9B60-4FC9-B329-5CEABB1AE07D}"/>
    <cellStyle name="Output 13 17" xfId="8488" xr:uid="{2CFC8591-2BDA-43CB-8829-720E09C17134}"/>
    <cellStyle name="Output 13 17 2" xfId="14959" xr:uid="{E0A53DD2-18F8-4AC2-A838-787AC30E3EA8}"/>
    <cellStyle name="Output 13 18" xfId="9124" xr:uid="{CEC5BE66-80C9-4F79-AA7C-51D730EC89E5}"/>
    <cellStyle name="Output 13 19" xfId="9651" xr:uid="{0181D551-8E5B-42A7-A49F-17CB20B473D8}"/>
    <cellStyle name="Output 13 2" xfId="2487" xr:uid="{00000000-0005-0000-0000-0000B8090000}"/>
    <cellStyle name="Output 13 2 2" xfId="5091" xr:uid="{4FFE212B-7E3E-4C35-810C-AD6D1221BC9C}"/>
    <cellStyle name="Output 13 2 2 2" xfId="11570" xr:uid="{DE19ABB7-235B-4025-8FD0-343EA6117BD4}"/>
    <cellStyle name="Output 13 2 3" xfId="9652" xr:uid="{66CFD5FD-883A-4527-B152-DC194627C00B}"/>
    <cellStyle name="Output 13 2 4" xfId="10462" xr:uid="{909B850B-BD17-4515-8394-C0F11591E2E1}"/>
    <cellStyle name="Output 13 20" xfId="9197" xr:uid="{44B31A1C-2225-49FB-8020-9B682BD9192A}"/>
    <cellStyle name="Output 13 21" xfId="9885" xr:uid="{791F4B86-A46D-4FF7-8F54-DEBAB6ACA7A2}"/>
    <cellStyle name="Output 13 22" xfId="10068" xr:uid="{D4BA1D4F-7707-4B77-B076-5714391D634F}"/>
    <cellStyle name="Output 13 23" xfId="10186" xr:uid="{305AFD79-B9C0-4A55-9918-0D418442FEE5}"/>
    <cellStyle name="Output 13 24" xfId="15210" xr:uid="{A310B286-DD3D-4EF4-96AA-DDE840098FFD}"/>
    <cellStyle name="Output 13 25" xfId="15305" xr:uid="{19AACC78-E63A-4FB9-BA53-3F09B3E3113C}"/>
    <cellStyle name="Output 13 26" xfId="15770" xr:uid="{82539C8F-B3DB-4383-987A-592EC3DC076A}"/>
    <cellStyle name="Output 13 27" xfId="15931" xr:uid="{6AC38D99-8009-460F-B408-E516B25E26A5}"/>
    <cellStyle name="Output 13 3" xfId="5090" xr:uid="{336D3F49-A136-471C-935D-26E059CD4CD4}"/>
    <cellStyle name="Output 13 3 2" xfId="11569" xr:uid="{D87C2A4F-2722-4497-9E79-AC299BCD665A}"/>
    <cellStyle name="Output 13 4" xfId="5622" xr:uid="{4F9139E9-8A9E-42A7-A6D8-A663F08D7BF3}"/>
    <cellStyle name="Output 13 4 2" xfId="12093" xr:uid="{A031FC9F-E5A7-416B-ABDC-7CF5ED831A72}"/>
    <cellStyle name="Output 13 5" xfId="5438" xr:uid="{04CD30D5-F23E-498C-87CD-AAB824B3B107}"/>
    <cellStyle name="Output 13 5 2" xfId="11909" xr:uid="{5DFD572D-6EFC-40B8-ACB0-45C78445994A}"/>
    <cellStyle name="Output 13 6" xfId="5858" xr:uid="{9946F80D-55B3-469E-966E-45B5413BA3B1}"/>
    <cellStyle name="Output 13 6 2" xfId="12329" xr:uid="{54188D57-1BA8-43BE-BB1B-2B31BC5CF977}"/>
    <cellStyle name="Output 13 7" xfId="5930" xr:uid="{D07F3A92-BB03-4BD8-AB04-ADC01DFE4B29}"/>
    <cellStyle name="Output 13 7 2" xfId="12401" xr:uid="{C8252445-ABEB-429F-82E4-2CD3BC11DD88}"/>
    <cellStyle name="Output 13 8" xfId="6565" xr:uid="{958B04B3-132A-4276-9C90-FE9EB36A6AEE}"/>
    <cellStyle name="Output 13 8 2" xfId="13036" xr:uid="{D71497E6-C15F-4CB1-B90A-F4AC448128AA}"/>
    <cellStyle name="Output 13 9" xfId="6329" xr:uid="{2FDD5F7E-2AE8-4A2C-91A9-2EF006D94897}"/>
    <cellStyle name="Output 13 9 2" xfId="12800" xr:uid="{C5183C28-AFDB-4C09-8E80-1FF963EFD35B}"/>
    <cellStyle name="Output 14" xfId="2488" xr:uid="{00000000-0005-0000-0000-0000B9090000}"/>
    <cellStyle name="Output 14 10" xfId="7047" xr:uid="{C5D7437B-B5A9-4242-A393-495EE4EB11E9}"/>
    <cellStyle name="Output 14 10 2" xfId="13518" xr:uid="{F3A6DCED-7391-499E-88CB-23C3F85C697C}"/>
    <cellStyle name="Output 14 11" xfId="6866" xr:uid="{D0DDF0FF-7D07-4FED-B342-E3BCEF720B19}"/>
    <cellStyle name="Output 14 11 2" xfId="13337" xr:uid="{AAE8BAEA-4E75-403D-9B8F-95C80B54AE4F}"/>
    <cellStyle name="Output 14 12" xfId="7281" xr:uid="{F80317AC-4520-4D69-BFE6-579A9B431885}"/>
    <cellStyle name="Output 14 12 2" xfId="13752" xr:uid="{45E22A76-3929-4D26-A8A1-430ED1DBBF9C}"/>
    <cellStyle name="Output 14 13" xfId="7359" xr:uid="{34E1309F-CA09-4D2B-8F4D-4FFFEEF54AAC}"/>
    <cellStyle name="Output 14 13 2" xfId="13830" xr:uid="{26404680-DF08-4C10-9CD5-34208EF1E58D}"/>
    <cellStyle name="Output 14 14" xfId="7971" xr:uid="{D2B21CB7-7608-47E2-8E85-731AEDB79E13}"/>
    <cellStyle name="Output 14 14 2" xfId="14442" xr:uid="{FCB4BBCD-D7D4-4D57-BC50-6F8E1771EBDD}"/>
    <cellStyle name="Output 14 15" xfId="8150" xr:uid="{603C5890-E3DD-4CD0-8123-4D6D5A64F15B}"/>
    <cellStyle name="Output 14 15 2" xfId="14621" xr:uid="{2B7A8239-8F0D-462A-A2B7-AC879B2FAB06}"/>
    <cellStyle name="Output 14 16" xfId="8327" xr:uid="{E53CCEE4-ADB0-4923-875E-6874F3A6499F}"/>
    <cellStyle name="Output 14 16 2" xfId="14798" xr:uid="{393DC6E4-69D3-48E7-B684-C8D4D843E45F}"/>
    <cellStyle name="Output 14 17" xfId="8489" xr:uid="{5EDCF8D7-277B-4F12-8F6C-8A189793BE8B}"/>
    <cellStyle name="Output 14 17 2" xfId="14960" xr:uid="{8F330E18-93EF-4828-9F26-0C4DB12E4018}"/>
    <cellStyle name="Output 14 18" xfId="9125" xr:uid="{4AF73CB9-6BA6-47B3-8C94-E4E29ED3EA38}"/>
    <cellStyle name="Output 14 19" xfId="9653" xr:uid="{86F487AF-BDA1-49D0-B7C5-91E5B213EFEC}"/>
    <cellStyle name="Output 14 2" xfId="2489" xr:uid="{00000000-0005-0000-0000-0000BA090000}"/>
    <cellStyle name="Output 14 2 2" xfId="5093" xr:uid="{48432B13-B56D-4995-BB5F-77543FF15C6A}"/>
    <cellStyle name="Output 14 2 2 2" xfId="11572" xr:uid="{D1A8A38C-7429-48BE-9F1A-F3CE3B75FE64}"/>
    <cellStyle name="Output 14 2 3" xfId="9654" xr:uid="{0D4BFB59-6A59-4197-8088-BD49AEE11068}"/>
    <cellStyle name="Output 14 2 4" xfId="10463" xr:uid="{B3670194-D57E-4695-A59C-D83B896D634D}"/>
    <cellStyle name="Output 14 20" xfId="9198" xr:uid="{984F8E9E-90CA-4D17-992F-D144DDF22401}"/>
    <cellStyle name="Output 14 21" xfId="9886" xr:uid="{8A6018D6-08A3-4869-BE12-DA439E831A3D}"/>
    <cellStyle name="Output 14 22" xfId="10069" xr:uid="{B1E28BB5-A05C-488C-B968-B8FEF26FEE9C}"/>
    <cellStyle name="Output 14 23" xfId="10229" xr:uid="{DADC8E6F-3F6A-4298-97B2-7C4FEF153CD9}"/>
    <cellStyle name="Output 14 24" xfId="15211" xr:uid="{A7B33FF0-43BE-4A82-8E13-A843766E6218}"/>
    <cellStyle name="Output 14 25" xfId="15304" xr:uid="{123AE51C-1CFF-45B6-A350-CAFAF774C31B}"/>
    <cellStyle name="Output 14 26" xfId="15771" xr:uid="{016A7100-F71D-4D53-986A-1C725FF421FB}"/>
    <cellStyle name="Output 14 27" xfId="15932" xr:uid="{3F0910D4-DE7D-4D50-A191-5E86F37BA20D}"/>
    <cellStyle name="Output 14 3" xfId="5092" xr:uid="{438DFAE5-27E8-41E6-B7E1-2CD4A3E85E46}"/>
    <cellStyle name="Output 14 3 2" xfId="11571" xr:uid="{B1E54845-C086-46D9-9E89-0EF08FB0E3E4}"/>
    <cellStyle name="Output 14 4" xfId="5623" xr:uid="{8BFAB288-E899-4290-926E-38FA5124C8E9}"/>
    <cellStyle name="Output 14 4 2" xfId="12094" xr:uid="{55AF1C87-591C-4355-8996-4F6B10DC6984}"/>
    <cellStyle name="Output 14 5" xfId="5171" xr:uid="{CB7FA76C-B2A0-4A1C-BC6C-50EF87F6FC8E}"/>
    <cellStyle name="Output 14 5 2" xfId="11642" xr:uid="{1A169D9C-AF2E-4AC0-BD54-489761729527}"/>
    <cellStyle name="Output 14 6" xfId="5859" xr:uid="{A407AAF4-79EC-4F74-94B3-5E4ACF092CDC}"/>
    <cellStyle name="Output 14 6 2" xfId="12330" xr:uid="{8A31E3AA-878D-43CD-81D3-FC45147532D7}"/>
    <cellStyle name="Output 14 7" xfId="5929" xr:uid="{96EFD100-28F1-4C9E-8B11-9BC192594286}"/>
    <cellStyle name="Output 14 7 2" xfId="12400" xr:uid="{FD0B0979-DC6B-4B33-B25E-3FE32D2FFBCC}"/>
    <cellStyle name="Output 14 8" xfId="6566" xr:uid="{95752A8E-091E-46D7-9CD5-E329F6356108}"/>
    <cellStyle name="Output 14 8 2" xfId="13037" xr:uid="{EBB82369-6A1D-40EC-8722-717062A33EBD}"/>
    <cellStyle name="Output 14 9" xfId="6330" xr:uid="{26207738-2A6F-4724-8A01-B0F369E9471C}"/>
    <cellStyle name="Output 14 9 2" xfId="12801" xr:uid="{83AF9B65-779D-4ACB-82E5-C17707E29054}"/>
    <cellStyle name="Output 15" xfId="2490" xr:uid="{00000000-0005-0000-0000-0000BB090000}"/>
    <cellStyle name="Output 15 10" xfId="7096" xr:uid="{6EAEF13E-6007-4B31-AB75-9AEE5A115947}"/>
    <cellStyle name="Output 15 10 2" xfId="13567" xr:uid="{F44E1E76-00E3-4682-8126-7FBCB9D8432C}"/>
    <cellStyle name="Output 15 11" xfId="7081" xr:uid="{621710E1-76B0-497A-92A5-C421D4F00C41}"/>
    <cellStyle name="Output 15 11 2" xfId="13552" xr:uid="{21A6FB62-5825-49C6-AF2F-E1A63D559E52}"/>
    <cellStyle name="Output 15 12" xfId="7282" xr:uid="{442F51A0-F3D0-4FD3-ABAC-76CE59D10A0C}"/>
    <cellStyle name="Output 15 12 2" xfId="13753" xr:uid="{CB0E25CB-46B3-4E51-93AD-02E3C5AF3C33}"/>
    <cellStyle name="Output 15 13" xfId="7358" xr:uid="{9044AEA4-78C6-4E28-8BCF-F1D7F8CD0F0F}"/>
    <cellStyle name="Output 15 13 2" xfId="13829" xr:uid="{84E511E6-DB44-4295-8622-4D8A3E98031A}"/>
    <cellStyle name="Output 15 14" xfId="7972" xr:uid="{EF7B0FA0-224C-4D4E-8A8F-B2657A275083}"/>
    <cellStyle name="Output 15 14 2" xfId="14443" xr:uid="{DEE2E3F8-53C2-4AB9-BF21-869D1A841D0A}"/>
    <cellStyle name="Output 15 15" xfId="8151" xr:uid="{E5890817-82AF-41B0-B271-DCCA23187B55}"/>
    <cellStyle name="Output 15 15 2" xfId="14622" xr:uid="{E487C32B-5CBD-40BE-8B45-73C79FC5E1A3}"/>
    <cellStyle name="Output 15 16" xfId="8328" xr:uid="{BD7CA4E7-8AB0-4421-A89E-6840145C4489}"/>
    <cellStyle name="Output 15 16 2" xfId="14799" xr:uid="{FFE848D5-318C-4F18-A1B2-D17A828592E0}"/>
    <cellStyle name="Output 15 17" xfId="8490" xr:uid="{BECC0EA2-8FCA-4119-8289-49EB4484E38E}"/>
    <cellStyle name="Output 15 17 2" xfId="14961" xr:uid="{DDFCE90D-406F-49A1-87F1-B2848D089117}"/>
    <cellStyle name="Output 15 18" xfId="9186" xr:uid="{399D20C6-04D1-4ACC-8043-98608196C32D}"/>
    <cellStyle name="Output 15 19" xfId="9655" xr:uid="{E4D00BE5-8EE7-42C5-9F94-311E1654CF4C}"/>
    <cellStyle name="Output 15 2" xfId="2491" xr:uid="{00000000-0005-0000-0000-0000BC090000}"/>
    <cellStyle name="Output 15 2 2" xfId="5095" xr:uid="{F140A992-978E-4B5F-B80C-B52E9BCA4632}"/>
    <cellStyle name="Output 15 2 2 2" xfId="11574" xr:uid="{E2E8FAF7-02CB-4E99-A2E4-F3F3541FDE87}"/>
    <cellStyle name="Output 15 2 3" xfId="9656" xr:uid="{8F8058FF-42BD-48B4-872D-A7C6CDC14AEE}"/>
    <cellStyle name="Output 15 2 4" xfId="10464" xr:uid="{5239F343-39CF-45FD-BD70-F4334252B660}"/>
    <cellStyle name="Output 15 20" xfId="9199" xr:uid="{0B6A7DF0-1FA7-46AA-8E38-9AB0A9A76AF8}"/>
    <cellStyle name="Output 15 21" xfId="9887" xr:uid="{01140795-3357-4E92-802B-9492F1CB3C33}"/>
    <cellStyle name="Output 15 22" xfId="10070" xr:uid="{DD082187-83F0-46A5-9F28-49C8F0782076}"/>
    <cellStyle name="Output 15 23" xfId="10187" xr:uid="{20730EEA-6542-4AEB-A47A-8228BE048748}"/>
    <cellStyle name="Output 15 24" xfId="15212" xr:uid="{46075BED-4910-47A6-A942-B5AF18C34919}"/>
    <cellStyle name="Output 15 25" xfId="15303" xr:uid="{5240C67E-3DB8-4957-99C7-4570E9A5A9B5}"/>
    <cellStyle name="Output 15 26" xfId="15772" xr:uid="{A7B3043D-056E-4DE6-94E1-1F5A97E25DC5}"/>
    <cellStyle name="Output 15 27" xfId="15933" xr:uid="{F5A7A33E-B4A0-469B-A7AF-1DC8D834ED00}"/>
    <cellStyle name="Output 15 3" xfId="5094" xr:uid="{2770E51E-FE03-44D4-A5BF-D09D1CBC80DA}"/>
    <cellStyle name="Output 15 3 2" xfId="11573" xr:uid="{D524A3AB-0CCF-41BA-9483-D76C4481B330}"/>
    <cellStyle name="Output 15 4" xfId="5673" xr:uid="{CD5A639B-3802-4E81-A4E3-A331483D4B8D}"/>
    <cellStyle name="Output 15 4 2" xfId="12144" xr:uid="{6CBD1AD3-8B58-4DD8-9603-7F764BE27F00}"/>
    <cellStyle name="Output 15 5" xfId="5657" xr:uid="{F9684265-CD12-4A67-900B-B9E0489E2598}"/>
    <cellStyle name="Output 15 5 2" xfId="12128" xr:uid="{EC0768D9-30A2-43A4-99B3-F6E6B41EBFE7}"/>
    <cellStyle name="Output 15 6" xfId="5860" xr:uid="{A1438E02-C980-428A-8F14-DB770760A765}"/>
    <cellStyle name="Output 15 6 2" xfId="12331" xr:uid="{3A55DF22-A4C6-4B62-87E8-FC0A4295F15A}"/>
    <cellStyle name="Output 15 7" xfId="5928" xr:uid="{5DAF9FEB-CBF7-4600-B07A-4EC6C3BACC1A}"/>
    <cellStyle name="Output 15 7 2" xfId="12399" xr:uid="{E7AEFF16-00A5-4A14-BF75-260F1DF9A1F5}"/>
    <cellStyle name="Output 15 8" xfId="6613" xr:uid="{259BECD7-D87F-41C5-B643-FD574035EB0F}"/>
    <cellStyle name="Output 15 8 2" xfId="13084" xr:uid="{62073164-134E-49D6-A427-95CB9E53F778}"/>
    <cellStyle name="Output 15 9" xfId="6599" xr:uid="{7A088BA6-4297-45F6-878B-A38D645EF156}"/>
    <cellStyle name="Output 15 9 2" xfId="13070" xr:uid="{6AF75047-496A-4ACE-94FC-5BC13C8B5EDF}"/>
    <cellStyle name="Output 16" xfId="2492" xr:uid="{00000000-0005-0000-0000-0000BD090000}"/>
    <cellStyle name="Output 16 10" xfId="7048" xr:uid="{D33A71C1-22E2-4DA3-969A-5F16E94BB55F}"/>
    <cellStyle name="Output 16 10 2" xfId="13519" xr:uid="{DF29CB87-B1FA-4FB8-958F-9AAC0DE046A0}"/>
    <cellStyle name="Output 16 11" xfId="6635" xr:uid="{973C483A-5245-4354-BA58-BD9DE69F1E60}"/>
    <cellStyle name="Output 16 11 2" xfId="13106" xr:uid="{81BD3F85-69B7-405C-B351-4081AFFD3A2A}"/>
    <cellStyle name="Output 16 12" xfId="7283" xr:uid="{09AC55A5-6DB8-4209-A3AB-9778F987AE6D}"/>
    <cellStyle name="Output 16 12 2" xfId="13754" xr:uid="{3E62C1B9-2C57-4E03-BF24-A5FC425FF37E}"/>
    <cellStyle name="Output 16 13" xfId="7357" xr:uid="{4B2A08BB-8A80-494E-9533-E745401A5DAC}"/>
    <cellStyle name="Output 16 13 2" xfId="13828" xr:uid="{6C991A91-106A-4261-9AC3-DFC23F068EC8}"/>
    <cellStyle name="Output 16 14" xfId="7973" xr:uid="{A45AE80B-134D-413D-A8EB-5DF73D3EFDE3}"/>
    <cellStyle name="Output 16 14 2" xfId="14444" xr:uid="{D5C2F075-17E8-4257-B8E1-38A1F0939EC6}"/>
    <cellStyle name="Output 16 15" xfId="8152" xr:uid="{15210EB8-DC93-4222-AC60-22A355D43D33}"/>
    <cellStyle name="Output 16 15 2" xfId="14623" xr:uid="{69482285-56B3-4EDE-BF8F-12D45C9714F4}"/>
    <cellStyle name="Output 16 16" xfId="8329" xr:uid="{1F886F9A-9714-4A18-9D56-4DEAE73B60CD}"/>
    <cellStyle name="Output 16 16 2" xfId="14800" xr:uid="{327584A2-96D7-4F6D-9244-AFEC8EFFB102}"/>
    <cellStyle name="Output 16 17" xfId="8491" xr:uid="{A27E01B3-46D2-4394-917B-99B5E334A27C}"/>
    <cellStyle name="Output 16 17 2" xfId="14962" xr:uid="{BA1EBE38-6B12-443C-A166-5AA82824DD1E}"/>
    <cellStyle name="Output 16 18" xfId="9126" xr:uid="{A069B571-CA00-4EFF-975D-7222FEDE5BF5}"/>
    <cellStyle name="Output 16 19" xfId="9657" xr:uid="{B864C761-2D8D-4AB3-8436-5A2C9C7BA23C}"/>
    <cellStyle name="Output 16 2" xfId="2493" xr:uid="{00000000-0005-0000-0000-0000BE090000}"/>
    <cellStyle name="Output 16 2 2" xfId="5097" xr:uid="{76F3751A-38E9-4BDB-8F7D-42B3ADC8599A}"/>
    <cellStyle name="Output 16 2 2 2" xfId="11576" xr:uid="{313E339F-3AF3-4573-B2FB-7A32E5B96066}"/>
    <cellStyle name="Output 16 2 3" xfId="9658" xr:uid="{FFCF83B7-2CE8-4EF5-AEA0-174184A6DE99}"/>
    <cellStyle name="Output 16 2 4" xfId="10465" xr:uid="{4B16639B-18DF-40F2-978D-63D58A767EEC}"/>
    <cellStyle name="Output 16 20" xfId="9200" xr:uid="{2DC2CF22-8482-44E4-A065-0A6B67B76A6D}"/>
    <cellStyle name="Output 16 21" xfId="9888" xr:uid="{F8C9B78B-BF3C-4F1F-9D48-12B4AA98973C}"/>
    <cellStyle name="Output 16 22" xfId="10071" xr:uid="{26D10E33-1617-4D47-9370-DFBD5268AEAB}"/>
    <cellStyle name="Output 16 23" xfId="10188" xr:uid="{BCAF56CC-F2F9-488A-B79C-B8DED4437BAC}"/>
    <cellStyle name="Output 16 24" xfId="15213" xr:uid="{FD575552-C47B-4185-ADEB-AB2A339A60C1}"/>
    <cellStyle name="Output 16 25" xfId="15302" xr:uid="{AC337012-F5B5-413B-AB5C-E7CDCA592D0C}"/>
    <cellStyle name="Output 16 26" xfId="15773" xr:uid="{BA511DA6-3514-490F-B752-8DED3A6F2AED}"/>
    <cellStyle name="Output 16 27" xfId="15934" xr:uid="{80380ABD-2800-4962-A2E1-1BF93B29A02D}"/>
    <cellStyle name="Output 16 3" xfId="5096" xr:uid="{DFFD49A7-B089-4DB0-A481-746C4B300828}"/>
    <cellStyle name="Output 16 3 2" xfId="11575" xr:uid="{B5CEA38B-31F3-4189-8F4E-5A3F93EF127B}"/>
    <cellStyle name="Output 16 4" xfId="5624" xr:uid="{1D736747-82D6-44C0-AFC1-E746D820C5CB}"/>
    <cellStyle name="Output 16 4 2" xfId="12095" xr:uid="{63027236-EDB3-4CA4-BE81-01B211947B4E}"/>
    <cellStyle name="Output 16 5" xfId="5439" xr:uid="{79FC637D-D7DD-4BDF-B4BA-9BA527EE81CC}"/>
    <cellStyle name="Output 16 5 2" xfId="11910" xr:uid="{D3F483A3-662F-45B2-A94F-237FA8FD94CB}"/>
    <cellStyle name="Output 16 6" xfId="5861" xr:uid="{B3041432-E913-408F-93C1-BA429E621210}"/>
    <cellStyle name="Output 16 6 2" xfId="12332" xr:uid="{C4E74D84-D7FF-4D14-B8CF-B49BCA3AE0EA}"/>
    <cellStyle name="Output 16 7" xfId="5927" xr:uid="{EB9051D9-9F98-41F3-BBE4-D3B760B0AEAD}"/>
    <cellStyle name="Output 16 7 2" xfId="12398" xr:uid="{C87F9470-5576-4D06-996B-CD3569E2045D}"/>
    <cellStyle name="Output 16 8" xfId="6567" xr:uid="{CB987E46-4514-46FC-9C98-61FA3288A8AF}"/>
    <cellStyle name="Output 16 8 2" xfId="13038" xr:uid="{3ED604BB-028D-4738-8078-6EEB3C5C0122}"/>
    <cellStyle name="Output 16 9" xfId="5907" xr:uid="{648F4DBE-4CEC-4A03-8A95-E054B43FE5AA}"/>
    <cellStyle name="Output 16 9 2" xfId="12378" xr:uid="{60294BE5-EC6B-4968-8C6B-6EEBA6F2DF1B}"/>
    <cellStyle name="Output 17" xfId="5083" xr:uid="{2FE072C6-3765-4349-A7FC-775414E97592}"/>
    <cellStyle name="Output 17 2" xfId="11562" xr:uid="{05021871-22A9-4A21-A5F9-5FF4B0709A68}"/>
    <cellStyle name="Output 18" xfId="5684" xr:uid="{C73654B7-F0FC-45F1-98A9-0438B722B30B}"/>
    <cellStyle name="Output 18 2" xfId="12155" xr:uid="{DBCBD120-13FC-4A43-AD06-B585AF4E4A9A}"/>
    <cellStyle name="Output 19" xfId="5728" xr:uid="{2DC0237F-B9E1-4DB9-8AC8-D5351BD179AD}"/>
    <cellStyle name="Output 19 2" xfId="12199" xr:uid="{90B6C055-4BAD-4F37-8DD0-14396F5FD257}"/>
    <cellStyle name="Output 2" xfId="2494" xr:uid="{00000000-0005-0000-0000-0000BF090000}"/>
    <cellStyle name="Output 2 10" xfId="6568" xr:uid="{8C4C3AC6-C156-421B-BC38-7A1A23B6143F}"/>
    <cellStyle name="Output 2 10 2" xfId="13039" xr:uid="{7A0C888B-444E-4584-A624-C0CC4ADA8845}"/>
    <cellStyle name="Output 2 11" xfId="6331" xr:uid="{39C45B0B-65FF-404F-97CE-296BE9063ED1}"/>
    <cellStyle name="Output 2 11 2" xfId="12802" xr:uid="{51E9675E-E807-4A6C-B49A-C6D62F9F2265}"/>
    <cellStyle name="Output 2 12" xfId="7049" xr:uid="{81CA46A5-9952-479C-99A3-B0A9325D2DF3}"/>
    <cellStyle name="Output 2 12 2" xfId="13520" xr:uid="{52B715D2-3F7A-4B64-88EB-FB58A1FDEE0C}"/>
    <cellStyle name="Output 2 13" xfId="6867" xr:uid="{BDEC4688-6D1F-4467-A042-4C69B0E0610D}"/>
    <cellStyle name="Output 2 13 2" xfId="13338" xr:uid="{AE293853-BB0B-4B1F-B985-06BC5FB63061}"/>
    <cellStyle name="Output 2 14" xfId="7284" xr:uid="{577F2985-A167-4552-9FD1-FF91AB5E8230}"/>
    <cellStyle name="Output 2 14 2" xfId="13755" xr:uid="{4FDF7B3E-C4FD-436B-BBCE-4B7E8283FFBA}"/>
    <cellStyle name="Output 2 15" xfId="7356" xr:uid="{A7F7F9A5-FAD3-43CD-8686-1694E5252300}"/>
    <cellStyle name="Output 2 15 2" xfId="13827" xr:uid="{9C99EAE6-FB71-40C3-AF13-3A6610DA9909}"/>
    <cellStyle name="Output 2 16" xfId="7974" xr:uid="{034867D2-858C-43FD-96A0-ECA2F78DACE2}"/>
    <cellStyle name="Output 2 16 2" xfId="14445" xr:uid="{4A331C2E-6969-4DA3-AEA5-2259085B72DD}"/>
    <cellStyle name="Output 2 17" xfId="8153" xr:uid="{846E61EC-8ADD-47A2-B940-B2E1765A24BA}"/>
    <cellStyle name="Output 2 17 2" xfId="14624" xr:uid="{85A7349C-27F7-4C09-9C37-6613D57E8B77}"/>
    <cellStyle name="Output 2 18" xfId="8330" xr:uid="{DA0F920C-DA86-400F-9EDE-3EE9089247AA}"/>
    <cellStyle name="Output 2 18 2" xfId="14801" xr:uid="{C5AAD723-20FF-4BC6-A167-66416B643CD1}"/>
    <cellStyle name="Output 2 19" xfId="8492" xr:uid="{A60CD2AC-B89D-4281-836F-5BBDF7E37C4F}"/>
    <cellStyle name="Output 2 19 2" xfId="14963" xr:uid="{1D914443-D368-4232-965E-856302E87201}"/>
    <cellStyle name="Output 2 2" xfId="2495" xr:uid="{00000000-0005-0000-0000-0000C0090000}"/>
    <cellStyle name="Output 2 2 10" xfId="7050" xr:uid="{C6CDE8F4-C08C-4C78-8E16-3C7722DAA56D}"/>
    <cellStyle name="Output 2 2 10 2" xfId="13521" xr:uid="{3749B6E4-BE6A-46F1-9B00-57CB13B8C1EF}"/>
    <cellStyle name="Output 2 2 11" xfId="7092" xr:uid="{34EF489B-AC92-4D63-AA48-05D4AEA5650B}"/>
    <cellStyle name="Output 2 2 11 2" xfId="13563" xr:uid="{3B1605C9-7DB6-44AD-8A74-B1B0AA674251}"/>
    <cellStyle name="Output 2 2 12" xfId="7285" xr:uid="{1F193BD4-CD9E-47F6-AD9B-2E3BE499EC83}"/>
    <cellStyle name="Output 2 2 12 2" xfId="13756" xr:uid="{893B370F-DC84-4545-9C2E-79E7CD3898C5}"/>
    <cellStyle name="Output 2 2 13" xfId="7355" xr:uid="{E372A440-BF08-4203-9CEF-D850BFE36A2A}"/>
    <cellStyle name="Output 2 2 13 2" xfId="13826" xr:uid="{BDB81CBF-CA60-472B-8771-14A0C619221A}"/>
    <cellStyle name="Output 2 2 14" xfId="7975" xr:uid="{539924A1-731F-4B37-BEA9-A9C178580CF8}"/>
    <cellStyle name="Output 2 2 14 2" xfId="14446" xr:uid="{EDBC9CE4-0E53-4633-A69E-B0B670C743DA}"/>
    <cellStyle name="Output 2 2 15" xfId="8154" xr:uid="{E50C359A-D854-4012-8583-357282010151}"/>
    <cellStyle name="Output 2 2 15 2" xfId="14625" xr:uid="{24993CE9-A6FE-4692-8B8A-D5E598C6BA07}"/>
    <cellStyle name="Output 2 2 16" xfId="8331" xr:uid="{821439EC-EB62-4F59-8B4C-A3A0F8EF99A5}"/>
    <cellStyle name="Output 2 2 16 2" xfId="14802" xr:uid="{11B8B6AB-32FF-40A6-A022-450BAE1A9E18}"/>
    <cellStyle name="Output 2 2 17" xfId="8493" xr:uid="{C37C72EA-32A8-470B-AE60-F87B898D2799}"/>
    <cellStyle name="Output 2 2 17 2" xfId="14964" xr:uid="{EB6035C5-FE12-47A3-8B6C-E63C5D0ED669}"/>
    <cellStyle name="Output 2 2 18" xfId="9128" xr:uid="{0B66763B-F01E-419F-8138-4011AD2FB8DD}"/>
    <cellStyle name="Output 2 2 19" xfId="9660" xr:uid="{950E09D3-88BA-46DE-8353-392F78658905}"/>
    <cellStyle name="Output 2 2 2" xfId="2496" xr:uid="{00000000-0005-0000-0000-0000C1090000}"/>
    <cellStyle name="Output 2 2 2 2" xfId="5100" xr:uid="{2B887F49-9F80-4A4D-A7AE-789CB8C31C3A}"/>
    <cellStyle name="Output 2 2 2 2 2" xfId="11579" xr:uid="{94E2EDCE-FA40-4EEC-B2E8-E1E033C32047}"/>
    <cellStyle name="Output 2 2 2 3" xfId="9661" xr:uid="{641285EC-9C03-4178-B24A-A3BC405EEF46}"/>
    <cellStyle name="Output 2 2 2 4" xfId="10466" xr:uid="{8DBF8B85-5B79-46E4-8C09-A9ACB9F31FEA}"/>
    <cellStyle name="Output 2 2 20" xfId="9202" xr:uid="{3E168700-5D12-4B73-872B-C7F92EDA6ABB}"/>
    <cellStyle name="Output 2 2 21" xfId="9890" xr:uid="{5ADFE052-0E47-4CA3-9DB1-E1F091633547}"/>
    <cellStyle name="Output 2 2 22" xfId="10073" xr:uid="{DBD47953-3142-4352-AA5B-0DAF19AC177B}"/>
    <cellStyle name="Output 2 2 23" xfId="10190" xr:uid="{79E0AF24-89C7-4CFD-8071-10BB087AB269}"/>
    <cellStyle name="Output 2 2 24" xfId="15215" xr:uid="{7280F940-C758-4443-B811-5764EFFE5628}"/>
    <cellStyle name="Output 2 2 25" xfId="15300" xr:uid="{8C478055-513D-4102-A861-D6332BE10071}"/>
    <cellStyle name="Output 2 2 26" xfId="15775" xr:uid="{6D724F55-6EBC-4A6A-9061-F2EEEFADE278}"/>
    <cellStyle name="Output 2 2 27" xfId="15936" xr:uid="{EC767680-BE47-4652-BC8A-67FC70147DB2}"/>
    <cellStyle name="Output 2 2 3" xfId="5099" xr:uid="{1BB9AB7A-551F-4C2E-8A0C-346CD9B40E37}"/>
    <cellStyle name="Output 2 2 3 2" xfId="11578" xr:uid="{A541158A-DB55-4B33-91AB-04608AFF1B09}"/>
    <cellStyle name="Output 2 2 4" xfId="5626" xr:uid="{C080EAAA-B0D1-4DE9-85B5-8822E2ED9CD1}"/>
    <cellStyle name="Output 2 2 4 2" xfId="12097" xr:uid="{641B7D0E-2E5C-4EAF-B69B-C4A041A54517}"/>
    <cellStyle name="Output 2 2 5" xfId="5669" xr:uid="{6882CFAB-B798-4BCA-AEA4-F58FAFAC32C0}"/>
    <cellStyle name="Output 2 2 5 2" xfId="12140" xr:uid="{286D1939-71EF-40B9-BC26-207924B01D6B}"/>
    <cellStyle name="Output 2 2 6" xfId="5863" xr:uid="{552FF1D9-8E85-4947-9591-68FC7B78895B}"/>
    <cellStyle name="Output 2 2 6 2" xfId="12334" xr:uid="{282D8825-EC89-48A5-A323-98603046C526}"/>
    <cellStyle name="Output 2 2 7" xfId="5925" xr:uid="{80456ED7-315C-440D-B4D9-C809FDF14D8D}"/>
    <cellStyle name="Output 2 2 7 2" xfId="12396" xr:uid="{97D960C5-D9D1-4FE4-9B11-402153781DCB}"/>
    <cellStyle name="Output 2 2 8" xfId="6569" xr:uid="{7944DAC8-D1C4-4C47-92ED-5B121A58E7FC}"/>
    <cellStyle name="Output 2 2 8 2" xfId="13040" xr:uid="{23EA8CD8-C252-4278-B914-CCF144699AAD}"/>
    <cellStyle name="Output 2 2 9" xfId="6609" xr:uid="{2899BEA5-AF39-46E2-A752-DA02BF7790D9}"/>
    <cellStyle name="Output 2 2 9 2" xfId="13080" xr:uid="{DF25B7B6-BDE8-4C36-9260-E59FF8D35098}"/>
    <cellStyle name="Output 2 20" xfId="9127" xr:uid="{A8C9C31F-49A8-487B-8D92-CD84A765B28C}"/>
    <cellStyle name="Output 2 21" xfId="9659" xr:uid="{560D8884-12F0-48BC-A8D1-C4B4D862484C}"/>
    <cellStyle name="Output 2 22" xfId="9201" xr:uid="{9A54CCFA-489E-434F-ADF9-77E7BDA2E43C}"/>
    <cellStyle name="Output 2 23" xfId="9889" xr:uid="{229CFD8F-20E1-4F8B-A0E0-3917F5270312}"/>
    <cellStyle name="Output 2 24" xfId="10072" xr:uid="{53A90952-D09D-4B73-B8A4-D661A068678A}"/>
    <cellStyle name="Output 2 25" xfId="10189" xr:uid="{A32B942A-9D9C-4BE3-B3E4-D136E4A61E6B}"/>
    <cellStyle name="Output 2 26" xfId="15214" xr:uid="{70BE1207-E1E2-4E22-AA24-FE889ABECE31}"/>
    <cellStyle name="Output 2 27" xfId="15301" xr:uid="{6B320154-1CAC-407A-B198-D6A0B353877E}"/>
    <cellStyle name="Output 2 28" xfId="15774" xr:uid="{68DFD515-B147-4658-8D96-8C2804E27640}"/>
    <cellStyle name="Output 2 29" xfId="15935" xr:uid="{EC76DE2E-BDA6-40DB-9DC4-A3896D40B4C3}"/>
    <cellStyle name="Output 2 3" xfId="2497" xr:uid="{00000000-0005-0000-0000-0000C2090000}"/>
    <cellStyle name="Output 2 3 10" xfId="7051" xr:uid="{87064535-3917-4E55-8F39-03344436D106}"/>
    <cellStyle name="Output 2 3 10 2" xfId="13522" xr:uid="{979B5F9D-5A85-43F6-B990-EA3A327376D7}"/>
    <cellStyle name="Output 2 3 11" xfId="6868" xr:uid="{70915F6D-FF8F-4CBF-8A90-3159789D9324}"/>
    <cellStyle name="Output 2 3 11 2" xfId="13339" xr:uid="{62A1CF65-ED32-41A0-BEE6-A7DA8C595AAE}"/>
    <cellStyle name="Output 2 3 12" xfId="7286" xr:uid="{161EBD57-F083-413C-9EE6-3C472456413F}"/>
    <cellStyle name="Output 2 3 12 2" xfId="13757" xr:uid="{CB5CEF33-9385-40ED-9372-C3081956AC34}"/>
    <cellStyle name="Output 2 3 13" xfId="7354" xr:uid="{C25B1FA9-F00F-4DD7-9625-F4916688D400}"/>
    <cellStyle name="Output 2 3 13 2" xfId="13825" xr:uid="{9E8C8C49-45F8-47C1-90E9-EE12D6E16779}"/>
    <cellStyle name="Output 2 3 14" xfId="7976" xr:uid="{41AF0F8C-FCF6-4713-882D-B5486F23B58D}"/>
    <cellStyle name="Output 2 3 14 2" xfId="14447" xr:uid="{A00BB771-B365-4E52-9344-192DA385A4F1}"/>
    <cellStyle name="Output 2 3 15" xfId="8155" xr:uid="{0E295497-3384-4D9A-96A2-AF21CA0D5B54}"/>
    <cellStyle name="Output 2 3 15 2" xfId="14626" xr:uid="{6EB37AEF-93AF-4930-A26D-C8D119320BF0}"/>
    <cellStyle name="Output 2 3 16" xfId="8332" xr:uid="{65C1F56D-8CEE-40FF-A8D3-9B0260778B68}"/>
    <cellStyle name="Output 2 3 16 2" xfId="14803" xr:uid="{A850B246-0047-4B12-8594-2B17734C4D6A}"/>
    <cellStyle name="Output 2 3 17" xfId="8494" xr:uid="{92B15D04-3827-4835-B3DA-208501B9009B}"/>
    <cellStyle name="Output 2 3 17 2" xfId="14965" xr:uid="{7D3F2B9D-5104-47D8-AAF5-B2EF5AFE02F7}"/>
    <cellStyle name="Output 2 3 18" xfId="9129" xr:uid="{E4CB359F-5157-47F4-8393-0E150C4DA2B4}"/>
    <cellStyle name="Output 2 3 19" xfId="9662" xr:uid="{2F04B60C-4C6E-4F8A-BE11-6935ABB5FFAF}"/>
    <cellStyle name="Output 2 3 2" xfId="2498" xr:uid="{00000000-0005-0000-0000-0000C3090000}"/>
    <cellStyle name="Output 2 3 2 2" xfId="5102" xr:uid="{1807F25B-1462-40FC-B30C-03A029CB88C2}"/>
    <cellStyle name="Output 2 3 2 2 2" xfId="11581" xr:uid="{205A981B-DA49-46F6-AAD1-415E2D6B0307}"/>
    <cellStyle name="Output 2 3 2 3" xfId="9663" xr:uid="{96C84102-E064-44D1-BC94-DE72790D276E}"/>
    <cellStyle name="Output 2 3 2 4" xfId="10467" xr:uid="{EA2572B7-8A8D-4FE7-92BC-B92DE485A4BF}"/>
    <cellStyle name="Output 2 3 20" xfId="9203" xr:uid="{61D593EF-3442-4999-9715-0B6FA8F26564}"/>
    <cellStyle name="Output 2 3 21" xfId="9891" xr:uid="{C2BB5FA6-C010-496F-9E17-0328BA21B985}"/>
    <cellStyle name="Output 2 3 22" xfId="10074" xr:uid="{05BB687F-77F6-4E10-BC6F-C7CDCF7687D7}"/>
    <cellStyle name="Output 2 3 23" xfId="10191" xr:uid="{13B16D96-FC3C-4156-92DA-DD7F96C80CF1}"/>
    <cellStyle name="Output 2 3 24" xfId="15216" xr:uid="{E4E0A7B2-84C6-45E4-8D0A-E50123A35BAC}"/>
    <cellStyle name="Output 2 3 25" xfId="15299" xr:uid="{1DD0A2C7-BE6C-45A6-B216-98EADA1BBC02}"/>
    <cellStyle name="Output 2 3 26" xfId="15776" xr:uid="{AABEDD43-64E3-4567-911D-E974550DE746}"/>
    <cellStyle name="Output 2 3 27" xfId="15937" xr:uid="{35F99672-B9D1-4B48-A670-C8B83D68E1EF}"/>
    <cellStyle name="Output 2 3 3" xfId="5101" xr:uid="{8A7FE698-CCF5-44B2-8188-F4D777601F34}"/>
    <cellStyle name="Output 2 3 3 2" xfId="11580" xr:uid="{DF62798D-86AE-4965-9105-7D47A5AE7141}"/>
    <cellStyle name="Output 2 3 4" xfId="5627" xr:uid="{1BA6A179-ACA0-42F6-9168-131A4C3962D1}"/>
    <cellStyle name="Output 2 3 4 2" xfId="12098" xr:uid="{F3678DA6-3D05-4F08-A907-3C722C506A3F}"/>
    <cellStyle name="Output 2 3 5" xfId="5441" xr:uid="{5E893D5C-AD43-46E5-8A57-590B1E45C73D}"/>
    <cellStyle name="Output 2 3 5 2" xfId="11912" xr:uid="{3E3E1DE7-CD54-4831-B32E-60298F42C4FB}"/>
    <cellStyle name="Output 2 3 6" xfId="5864" xr:uid="{997D67DC-C855-46D1-972D-F17A7579B6E1}"/>
    <cellStyle name="Output 2 3 6 2" xfId="12335" xr:uid="{912EF8C9-E952-4703-960A-366797F0D1AF}"/>
    <cellStyle name="Output 2 3 7" xfId="5924" xr:uid="{0C409C5E-99B0-4EDB-A2F9-3E2DC0D05F55}"/>
    <cellStyle name="Output 2 3 7 2" xfId="12395" xr:uid="{74CDCF51-2198-440A-BFE8-D7AC3F28B506}"/>
    <cellStyle name="Output 2 3 8" xfId="6570" xr:uid="{0EEE2DEA-0AAB-4A19-9A1D-D1D2C31E0176}"/>
    <cellStyle name="Output 2 3 8 2" xfId="13041" xr:uid="{EBD523AE-062B-4ADC-A960-F9933D5F6707}"/>
    <cellStyle name="Output 2 3 9" xfId="6332" xr:uid="{A5D4ADBB-CE64-4F47-A6F0-44ABC828AC33}"/>
    <cellStyle name="Output 2 3 9 2" xfId="12803" xr:uid="{14357B4B-1DBE-4ABA-A679-F3161F0B490D}"/>
    <cellStyle name="Output 2 4" xfId="2499" xr:uid="{00000000-0005-0000-0000-0000C4090000}"/>
    <cellStyle name="Output 2 4 2" xfId="5103" xr:uid="{7F7CA745-AF4E-4A41-8EA6-C6BF0E3BAA35}"/>
    <cellStyle name="Output 2 4 2 2" xfId="11582" xr:uid="{F6B39454-188D-4E47-BCBD-29A41AE7201C}"/>
    <cellStyle name="Output 2 4 3" xfId="9664" xr:uid="{97B63301-7C5C-425D-B255-843895CEAEBB}"/>
    <cellStyle name="Output 2 4 4" xfId="10468" xr:uid="{030D0058-C865-4470-B1BC-A6EFCBD0C4BF}"/>
    <cellStyle name="Output 2 5" xfId="5098" xr:uid="{39E2B02D-FF69-4A74-8900-0DDD174E1430}"/>
    <cellStyle name="Output 2 5 2" xfId="11577" xr:uid="{393EAC6D-5E99-48C2-82E0-EB099BAD4F43}"/>
    <cellStyle name="Output 2 6" xfId="5625" xr:uid="{1D295CD6-FAA3-4388-85C1-2ED55EF6E97E}"/>
    <cellStyle name="Output 2 6 2" xfId="12096" xr:uid="{6E471123-EEEE-40D6-9CF0-3E025684C8BF}"/>
    <cellStyle name="Output 2 7" xfId="5440" xr:uid="{A4C2D856-5D66-4557-8725-DB83C0A1FBA2}"/>
    <cellStyle name="Output 2 7 2" xfId="11911" xr:uid="{BBF3EFE9-17EE-4DB0-8953-BD2E5D25B455}"/>
    <cellStyle name="Output 2 8" xfId="5862" xr:uid="{D2EDF3DD-FC26-4950-B81B-32EB768A5DED}"/>
    <cellStyle name="Output 2 8 2" xfId="12333" xr:uid="{16DE9630-5753-49B8-BCA4-BF71314711F4}"/>
    <cellStyle name="Output 2 9" xfId="5926" xr:uid="{F5FEC8F9-9C68-4249-89F9-8388A8E1779C}"/>
    <cellStyle name="Output 2 9 2" xfId="12397" xr:uid="{1F357464-9C16-42F8-BC20-993E03DAE61B}"/>
    <cellStyle name="Output 20" xfId="5658" xr:uid="{99C398A0-0720-479D-B5AF-2B9E76C63369}"/>
    <cellStyle name="Output 20 2" xfId="12129" xr:uid="{19A06DEC-8C50-4C8C-8B88-A2CB2881F7BB}"/>
    <cellStyle name="Output 21" xfId="6446" xr:uid="{F176340F-5136-4373-93FD-167FE5602053}"/>
    <cellStyle name="Output 21 2" xfId="12917" xr:uid="{9322D748-83D6-47FB-9A75-6B28C746FFA1}"/>
    <cellStyle name="Output 22" xfId="6465" xr:uid="{4DB4B9B3-6B32-4858-95D5-BFB9B2AA5046}"/>
    <cellStyle name="Output 22 2" xfId="12936" xr:uid="{3DFF38AA-B607-4853-9D9C-034CAF8C8C0A}"/>
    <cellStyle name="Output 23" xfId="6621" xr:uid="{93C94C98-AF2C-4BD4-930C-1A7F2422E5B9}"/>
    <cellStyle name="Output 23 2" xfId="13092" xr:uid="{D9C36C46-64EB-42B0-8851-0C196BB265FA}"/>
    <cellStyle name="Output 24" xfId="7107" xr:uid="{508BB3FB-C14C-46D6-A434-93BC2635A31E}"/>
    <cellStyle name="Output 24 2" xfId="13578" xr:uid="{18ED1A25-587B-424F-A810-8EED2E72DE71}"/>
    <cellStyle name="Output 25" xfId="7150" xr:uid="{021E66CE-9FA0-48BD-A067-4D563A1051A4}"/>
    <cellStyle name="Output 25 2" xfId="13621" xr:uid="{BFFFF937-025C-46A5-8FEB-49C06AEE74C9}"/>
    <cellStyle name="Output 26" xfId="7099" xr:uid="{9EA07A59-CBDB-4F70-A0DF-4FD57BE97B99}"/>
    <cellStyle name="Output 26 2" xfId="13570" xr:uid="{F7D6A3C2-E194-43FE-8BB5-88EACE8A1FF6}"/>
    <cellStyle name="Output 27" xfId="7790" xr:uid="{F617E912-D73F-4A01-9A60-7D2CD150BCD4}"/>
    <cellStyle name="Output 27 2" xfId="14261" xr:uid="{55673453-E48F-4156-AE6E-FF95F280EAD5}"/>
    <cellStyle name="Output 28" xfId="7818" xr:uid="{BF35B908-52B3-4F47-A9C3-5324D5EA9201}"/>
    <cellStyle name="Output 28 2" xfId="14289" xr:uid="{F7C0249E-FF4C-4B61-B9BA-8139A9BE60F6}"/>
    <cellStyle name="Output 29" xfId="7999" xr:uid="{6BA9D59C-D2FF-436A-B6B6-07CB9352E984}"/>
    <cellStyle name="Output 29 2" xfId="14470" xr:uid="{888E5C6D-6E19-48DE-A388-A1859D848EF0}"/>
    <cellStyle name="Output 3" xfId="2500" xr:uid="{00000000-0005-0000-0000-0000C5090000}"/>
    <cellStyle name="Output 3 10" xfId="7052" xr:uid="{8236F8AD-F8FD-4990-A43A-E2C0E7072656}"/>
    <cellStyle name="Output 3 10 2" xfId="13523" xr:uid="{C000E317-BA10-42C6-8017-A66A14A352C2}"/>
    <cellStyle name="Output 3 11" xfId="6869" xr:uid="{2AC7F14C-03EA-4CAE-A875-A645C5E491B0}"/>
    <cellStyle name="Output 3 11 2" xfId="13340" xr:uid="{A1904E17-9BA6-4ABF-B50B-627960C1DB92}"/>
    <cellStyle name="Output 3 12" xfId="7287" xr:uid="{AAF13533-C82C-4C2A-AFC8-AE79A56023B1}"/>
    <cellStyle name="Output 3 12 2" xfId="13758" xr:uid="{B21616E8-253A-46FA-AA59-BC7BD6DC1DBF}"/>
    <cellStyle name="Output 3 13" xfId="7353" xr:uid="{8ACF0B6B-C1B6-4982-B7E8-B2B3774AAC91}"/>
    <cellStyle name="Output 3 13 2" xfId="13824" xr:uid="{7009D723-BC91-46DD-A385-CF832F10C5FD}"/>
    <cellStyle name="Output 3 14" xfId="7977" xr:uid="{2E6D9A7D-B7AB-4484-AF15-845E52F2A6DE}"/>
    <cellStyle name="Output 3 14 2" xfId="14448" xr:uid="{46D26A1D-161C-4622-AC7C-ACF4A2902D8A}"/>
    <cellStyle name="Output 3 15" xfId="8156" xr:uid="{864F5B63-E6C9-4CE8-BEA6-200B37E7C500}"/>
    <cellStyle name="Output 3 15 2" xfId="14627" xr:uid="{4A9F075E-5B57-4C44-8568-2C8C970A27B6}"/>
    <cellStyle name="Output 3 16" xfId="8333" xr:uid="{6D99AD84-1DEE-4248-B3AE-90EA538E8455}"/>
    <cellStyle name="Output 3 16 2" xfId="14804" xr:uid="{B39A2359-3142-4106-B4E5-E7BF82556EA4}"/>
    <cellStyle name="Output 3 17" xfId="8495" xr:uid="{CEC2FCC5-C839-49B5-BF19-4959CF995BB2}"/>
    <cellStyle name="Output 3 17 2" xfId="14966" xr:uid="{7EAA154C-B59E-4C19-9C01-DF6BECEBD67F}"/>
    <cellStyle name="Output 3 18" xfId="9130" xr:uid="{0E864BCD-97F3-4DBF-B928-8CF8132F0AE6}"/>
    <cellStyle name="Output 3 19" xfId="9665" xr:uid="{CF0F7D17-68E1-436E-9756-CF1CE82D341F}"/>
    <cellStyle name="Output 3 2" xfId="2501" xr:uid="{00000000-0005-0000-0000-0000C6090000}"/>
    <cellStyle name="Output 3 2 2" xfId="5105" xr:uid="{60083D66-B558-4A05-B8B2-4D55C4F86162}"/>
    <cellStyle name="Output 3 2 2 2" xfId="11584" xr:uid="{6BD210B3-35EC-4191-BA6D-21ACBCB3BEE1}"/>
    <cellStyle name="Output 3 2 3" xfId="9666" xr:uid="{9BEA0A20-EDF4-487F-8304-493804F95D2D}"/>
    <cellStyle name="Output 3 2 4" xfId="10469" xr:uid="{CC882D18-4772-4154-A24D-EFFE7F824207}"/>
    <cellStyle name="Output 3 20" xfId="9204" xr:uid="{8298A0C8-651D-4D14-8610-4E938A54B16C}"/>
    <cellStyle name="Output 3 21" xfId="9892" xr:uid="{1C6FBB8E-8695-4073-B20F-4CD6FEB3A0A7}"/>
    <cellStyle name="Output 3 22" xfId="10075" xr:uid="{CD99130C-C455-4E9D-845D-C01088869EF7}"/>
    <cellStyle name="Output 3 23" xfId="10192" xr:uid="{EEA4A55B-029F-4840-8428-C75BF7635950}"/>
    <cellStyle name="Output 3 24" xfId="15217" xr:uid="{A23F662A-031A-497C-AF69-D65C80DAAB14}"/>
    <cellStyle name="Output 3 25" xfId="15298" xr:uid="{543DC4B3-42D3-4AB5-B9B4-29695EBC548C}"/>
    <cellStyle name="Output 3 26" xfId="15777" xr:uid="{9AFB5C2C-F82D-4BDB-9366-C268FEF4A9B8}"/>
    <cellStyle name="Output 3 27" xfId="15938" xr:uid="{B35AE39B-96FF-4D32-897F-40F016BBEEEF}"/>
    <cellStyle name="Output 3 3" xfId="5104" xr:uid="{7531BED8-6F9C-4E67-84EF-7EC1AEA24E30}"/>
    <cellStyle name="Output 3 3 2" xfId="11583" xr:uid="{C8B7E307-B6AB-46AF-9FE9-50FD8727D12E}"/>
    <cellStyle name="Output 3 4" xfId="5628" xr:uid="{ADBC07BE-CBB8-480D-B34E-7137203FAFDD}"/>
    <cellStyle name="Output 3 4 2" xfId="12099" xr:uid="{6691FEFF-F435-43AC-A9C8-CCE5CB30977E}"/>
    <cellStyle name="Output 3 5" xfId="5442" xr:uid="{AE67EF87-64BC-4A15-875F-21D292BDC19C}"/>
    <cellStyle name="Output 3 5 2" xfId="11913" xr:uid="{6786A239-970D-4EC9-AB9A-DE51DA635AA4}"/>
    <cellStyle name="Output 3 6" xfId="5865" xr:uid="{C438BCED-F36F-4AB6-958D-1D5CE333F551}"/>
    <cellStyle name="Output 3 6 2" xfId="12336" xr:uid="{3D459740-38B5-4113-A9E8-ED8B4ACAAE60}"/>
    <cellStyle name="Output 3 7" xfId="5923" xr:uid="{B4732181-F506-4962-B275-F637A378FB78}"/>
    <cellStyle name="Output 3 7 2" xfId="12394" xr:uid="{856B13B9-A1B0-4841-96D2-F2624053A483}"/>
    <cellStyle name="Output 3 8" xfId="6571" xr:uid="{0A0A4FC3-38FB-4F06-9E65-79EABAC7D729}"/>
    <cellStyle name="Output 3 8 2" xfId="13042" xr:uid="{8870D87C-8AF3-4A09-9B64-163F7D52ED9D}"/>
    <cellStyle name="Output 3 9" xfId="6333" xr:uid="{8801F2DA-8F33-4C79-896E-C0B1BB038DEB}"/>
    <cellStyle name="Output 3 9 2" xfId="12804" xr:uid="{122FE310-3C70-4A79-AEF7-69EE69D263C3}"/>
    <cellStyle name="Output 30" xfId="8177" xr:uid="{ABD596CF-8557-4BCF-BA7A-177A8C2D9FBC}"/>
    <cellStyle name="Output 30 2" xfId="14648" xr:uid="{9B16CA14-B9FB-483C-B66C-EF8459C1DDF9}"/>
    <cellStyle name="Output 31" xfId="8341" xr:uid="{64082FA1-DD85-40FC-BC5F-82DD61F8E46E}"/>
    <cellStyle name="Output 31 2" xfId="14812" xr:uid="{135E5C7C-1BE4-4B9A-A017-C604700A0EB1}"/>
    <cellStyle name="Output 32" xfId="9226" xr:uid="{06ECCDF4-D415-4623-8BF0-98080EB2FE38}"/>
    <cellStyle name="Output 33" xfId="9644" xr:uid="{BE2CF27F-7AC0-45CA-9BF9-5CE4015AEA10}"/>
    <cellStyle name="Output 34" xfId="9708" xr:uid="{3A52610B-B51A-4B75-818F-3267EFDB07C2}"/>
    <cellStyle name="Output 35" xfId="9255" xr:uid="{96D59CDC-FA8A-487A-A821-E1548FA4B53F}"/>
    <cellStyle name="Output 36" xfId="9914" xr:uid="{2D9F04AC-EDA9-482A-9308-C2E93F13D23B}"/>
    <cellStyle name="Output 37" xfId="8724" xr:uid="{BD062B53-E189-42CC-8FBA-D1AFBB2C5F14}"/>
    <cellStyle name="Output 38" xfId="15010" xr:uid="{A4841B6E-B34F-47BA-9816-76D0B3B1D04D}"/>
    <cellStyle name="Output 39" xfId="15612" xr:uid="{CDFACC7B-46C5-488B-A031-ED320A966839}"/>
    <cellStyle name="Output 4" xfId="2502" xr:uid="{00000000-0005-0000-0000-0000C7090000}"/>
    <cellStyle name="Output 4 10" xfId="7053" xr:uid="{4FB0D5CA-BCE0-4EFE-A806-D3E1FBADE74C}"/>
    <cellStyle name="Output 4 10 2" xfId="13524" xr:uid="{66E5C751-5940-4294-905D-F7D0A747A703}"/>
    <cellStyle name="Output 4 11" xfId="6870" xr:uid="{C648D311-6734-4F4B-8627-8B884EFC07DC}"/>
    <cellStyle name="Output 4 11 2" xfId="13341" xr:uid="{ED5DED90-9AB6-4F51-9556-9A685C57E401}"/>
    <cellStyle name="Output 4 12" xfId="7288" xr:uid="{2185F20D-B5C4-4392-95C6-14F99A19777D}"/>
    <cellStyle name="Output 4 12 2" xfId="13759" xr:uid="{FBCC56F0-BA84-4874-BC9B-F06C9AC848FD}"/>
    <cellStyle name="Output 4 13" xfId="7352" xr:uid="{B40F2E39-9019-4024-A833-DE832611068B}"/>
    <cellStyle name="Output 4 13 2" xfId="13823" xr:uid="{C4429FD1-2DA4-4F6A-B4C1-3F494298130F}"/>
    <cellStyle name="Output 4 14" xfId="7978" xr:uid="{97D91131-47CE-4658-937B-5D535D5FB08B}"/>
    <cellStyle name="Output 4 14 2" xfId="14449" xr:uid="{1F2BD469-F817-4F86-BBFF-2264B45E0B95}"/>
    <cellStyle name="Output 4 15" xfId="8157" xr:uid="{14C8B0F5-D56F-4A3D-A183-8021D0E62BC3}"/>
    <cellStyle name="Output 4 15 2" xfId="14628" xr:uid="{38B58CA7-4774-4921-97D8-3F9BC3A0E854}"/>
    <cellStyle name="Output 4 16" xfId="8334" xr:uid="{29C10181-9D91-497C-8969-7A1857711130}"/>
    <cellStyle name="Output 4 16 2" xfId="14805" xr:uid="{C54EB7C9-0DED-49CB-889E-4F6690EEDF11}"/>
    <cellStyle name="Output 4 17" xfId="8496" xr:uid="{7A8D5D5B-A3D2-47D1-84C2-DEBAE3512E8F}"/>
    <cellStyle name="Output 4 17 2" xfId="14967" xr:uid="{9506F12C-6497-4DD1-87B6-10D8238883B7}"/>
    <cellStyle name="Output 4 18" xfId="9131" xr:uid="{5A8018A7-9907-4040-A5D3-4ED335196DE0}"/>
    <cellStyle name="Output 4 19" xfId="9667" xr:uid="{22B490C1-611D-4E92-90ED-EFC6E8216291}"/>
    <cellStyle name="Output 4 2" xfId="2503" xr:uid="{00000000-0005-0000-0000-0000C8090000}"/>
    <cellStyle name="Output 4 2 2" xfId="5107" xr:uid="{76441736-625B-4CEE-BA06-1724E40E6659}"/>
    <cellStyle name="Output 4 2 2 2" xfId="11586" xr:uid="{2F2465AA-2AAD-49DA-914A-D40FCF8AA6BD}"/>
    <cellStyle name="Output 4 2 3" xfId="9668" xr:uid="{C9E93296-D7C6-40F7-BCEA-EA6A4D88ECED}"/>
    <cellStyle name="Output 4 2 4" xfId="10470" xr:uid="{AE54038D-4DDD-474E-947E-B0B626069FA7}"/>
    <cellStyle name="Output 4 20" xfId="9205" xr:uid="{C25F1ECC-E332-4FA8-A4CD-758455BFF96E}"/>
    <cellStyle name="Output 4 21" xfId="9893" xr:uid="{4266B22B-A348-4D67-B894-F6346068BB9A}"/>
    <cellStyle name="Output 4 22" xfId="10076" xr:uid="{AF35F133-4EC2-4C37-AFF6-0B9507BF23AD}"/>
    <cellStyle name="Output 4 23" xfId="10193" xr:uid="{4EB9EB98-3ADB-4CC2-9049-9824F740C357}"/>
    <cellStyle name="Output 4 24" xfId="15218" xr:uid="{B64F27BC-4E01-4E9E-83BD-7F62368D919C}"/>
    <cellStyle name="Output 4 25" xfId="15297" xr:uid="{C5B05D31-E43F-4054-AFD9-1317667979C6}"/>
    <cellStyle name="Output 4 26" xfId="15778" xr:uid="{F6C2A54C-D536-4353-9108-C5327DAF3BC4}"/>
    <cellStyle name="Output 4 27" xfId="15939" xr:uid="{DB884C32-6BF2-4584-90D2-AECB00D27580}"/>
    <cellStyle name="Output 4 3" xfId="5106" xr:uid="{5E57477A-FF6F-4E4F-8CC4-59A99DA58743}"/>
    <cellStyle name="Output 4 3 2" xfId="11585" xr:uid="{62EFE406-3373-440B-AE85-976DF39B3C14}"/>
    <cellStyle name="Output 4 4" xfId="5629" xr:uid="{315BAF08-44EC-485B-B7EE-3F1494A06CC3}"/>
    <cellStyle name="Output 4 4 2" xfId="12100" xr:uid="{CDF730E2-7DF8-4D45-B861-7C541C8D042C}"/>
    <cellStyle name="Output 4 5" xfId="5443" xr:uid="{149A151A-7F40-42C2-9BF5-1E65E6606FB9}"/>
    <cellStyle name="Output 4 5 2" xfId="11914" xr:uid="{DB419CE3-ABD7-4AE3-AB8B-B417135B0116}"/>
    <cellStyle name="Output 4 6" xfId="5866" xr:uid="{F872EA7C-8945-4A56-8199-4373618858BE}"/>
    <cellStyle name="Output 4 6 2" xfId="12337" xr:uid="{E70C90B6-0A40-4845-91F3-7D0900E77478}"/>
    <cellStyle name="Output 4 7" xfId="5922" xr:uid="{1C89B2EA-C963-46E7-B8F6-2D7AD5253168}"/>
    <cellStyle name="Output 4 7 2" xfId="12393" xr:uid="{7C671A84-78F1-4C52-A52D-22B3AA507A6F}"/>
    <cellStyle name="Output 4 8" xfId="6572" xr:uid="{BD2D0669-51CE-476D-A447-BEE3CEE65228}"/>
    <cellStyle name="Output 4 8 2" xfId="13043" xr:uid="{EF5FB75D-8E01-4122-85F6-66D246CE50E6}"/>
    <cellStyle name="Output 4 9" xfId="6334" xr:uid="{28B76E5A-DEE9-4D2D-8283-F823A680C4DB}"/>
    <cellStyle name="Output 4 9 2" xfId="12805" xr:uid="{72DB60C0-C27B-460E-880E-1B64640F085B}"/>
    <cellStyle name="Output 40" xfId="15277" xr:uid="{8999C4C6-A070-4600-801E-C6F4425AF50C}"/>
    <cellStyle name="Output 41" xfId="15785" xr:uid="{E12B623A-A6CF-4DD4-A79A-B4DB8BAEE2B2}"/>
    <cellStyle name="Output 5" xfId="2504" xr:uid="{00000000-0005-0000-0000-0000C9090000}"/>
    <cellStyle name="Output 5 10" xfId="7054" xr:uid="{AAF9A9C4-C3A2-4CCA-BF43-EE91251D9763}"/>
    <cellStyle name="Output 5 10 2" xfId="13525" xr:uid="{8F7FDE05-725B-4AB6-A8BD-AA295E261106}"/>
    <cellStyle name="Output 5 11" xfId="6871" xr:uid="{5CD4E85C-EF99-4D2B-AE36-D596314E7311}"/>
    <cellStyle name="Output 5 11 2" xfId="13342" xr:uid="{FD796617-AFC0-483D-AA9D-0045FA91EAAC}"/>
    <cellStyle name="Output 5 12" xfId="7289" xr:uid="{C4CB0299-B888-4A10-9932-82DD4D4E0C7E}"/>
    <cellStyle name="Output 5 12 2" xfId="13760" xr:uid="{A24BD2C1-841F-4C3D-8AC1-37C869814B14}"/>
    <cellStyle name="Output 5 13" xfId="7351" xr:uid="{CE293969-1812-4900-B24A-96114FAFF495}"/>
    <cellStyle name="Output 5 13 2" xfId="13822" xr:uid="{C8A06FB5-2384-4B80-9E16-C9238FAFEE07}"/>
    <cellStyle name="Output 5 14" xfId="7979" xr:uid="{7E784A72-A1B6-4853-AD7E-185E1B59FDCA}"/>
    <cellStyle name="Output 5 14 2" xfId="14450" xr:uid="{D27DB8A9-A69C-4AAC-9DDC-B8CB9E146BF5}"/>
    <cellStyle name="Output 5 15" xfId="8158" xr:uid="{6F39F26D-4FD2-46C3-892D-B77C9ADCD533}"/>
    <cellStyle name="Output 5 15 2" xfId="14629" xr:uid="{EC948318-6DF7-4CB9-A8A9-CF58A9F5B770}"/>
    <cellStyle name="Output 5 16" xfId="8335" xr:uid="{C5E6C994-508D-4905-9221-EC1AE83430D7}"/>
    <cellStyle name="Output 5 16 2" xfId="14806" xr:uid="{30FBBA1D-BB55-4FC6-96A0-E5C1A5CEB8D2}"/>
    <cellStyle name="Output 5 17" xfId="8497" xr:uid="{75D20D02-1203-44C7-9717-6BE9AA25F00E}"/>
    <cellStyle name="Output 5 17 2" xfId="14968" xr:uid="{0269D906-A6FB-4841-8C7A-5D878439F117}"/>
    <cellStyle name="Output 5 18" xfId="9132" xr:uid="{6E7087AE-24B5-4A42-8060-6AE5277C2101}"/>
    <cellStyle name="Output 5 19" xfId="9669" xr:uid="{66FED6B0-063C-4F8F-B667-45EFD7E1B5F8}"/>
    <cellStyle name="Output 5 2" xfId="2505" xr:uid="{00000000-0005-0000-0000-0000CA090000}"/>
    <cellStyle name="Output 5 2 2" xfId="5109" xr:uid="{7FAEA403-D240-4A6E-899F-E36206315296}"/>
    <cellStyle name="Output 5 2 2 2" xfId="11588" xr:uid="{8A4652AD-9869-44D3-8DCB-F9620649B00F}"/>
    <cellStyle name="Output 5 2 3" xfId="9670" xr:uid="{D282658E-B221-4595-80C0-3863DE3080A3}"/>
    <cellStyle name="Output 5 2 4" xfId="10471" xr:uid="{83D7ECC4-45F6-4CD8-8C6C-075624310CF8}"/>
    <cellStyle name="Output 5 20" xfId="9206" xr:uid="{03A143B4-6F80-4C37-B53B-2E9646CDCE15}"/>
    <cellStyle name="Output 5 21" xfId="9894" xr:uid="{B8A93176-E6B0-4E25-80D3-94D1618E0F30}"/>
    <cellStyle name="Output 5 22" xfId="10077" xr:uid="{9A54650B-929B-431D-9EDF-134D9C338172}"/>
    <cellStyle name="Output 5 23" xfId="10194" xr:uid="{B5C8B34F-1CEA-4D48-B0F4-5AF345EAD59E}"/>
    <cellStyle name="Output 5 24" xfId="15219" xr:uid="{F44CA77C-33C5-4C7C-80EC-E30CCD8EB800}"/>
    <cellStyle name="Output 5 25" xfId="15296" xr:uid="{C9213B6C-9DE8-4FFF-A2C5-6C505997AB74}"/>
    <cellStyle name="Output 5 26" xfId="15779" xr:uid="{2F5AB418-25B2-482E-9D29-BA8C3E963331}"/>
    <cellStyle name="Output 5 27" xfId="15940" xr:uid="{B142FD03-3068-47CA-8010-66F0361EAA65}"/>
    <cellStyle name="Output 5 3" xfId="5108" xr:uid="{ED9BCA81-7442-46AA-B246-494E5A48B463}"/>
    <cellStyle name="Output 5 3 2" xfId="11587" xr:uid="{BEE6E473-FE4D-4409-BAB6-DD379AA1CBD8}"/>
    <cellStyle name="Output 5 4" xfId="5630" xr:uid="{F3D9BDE4-3688-4DA7-93F4-EB7C9B68414C}"/>
    <cellStyle name="Output 5 4 2" xfId="12101" xr:uid="{A490C6C7-21F3-4117-991B-8256CB7A0349}"/>
    <cellStyle name="Output 5 5" xfId="5444" xr:uid="{4A7940E1-BE96-46E7-93A0-CBD65E1CA568}"/>
    <cellStyle name="Output 5 5 2" xfId="11915" xr:uid="{8CF9B877-C7F8-44CE-B379-8346122B1E35}"/>
    <cellStyle name="Output 5 6" xfId="5867" xr:uid="{D21963D9-ADAD-4250-B1B4-B37B6444C0CB}"/>
    <cellStyle name="Output 5 6 2" xfId="12338" xr:uid="{526CCAB6-FCC9-4861-B4DC-A1272B4E683F}"/>
    <cellStyle name="Output 5 7" xfId="5921" xr:uid="{04FC24D2-C13B-46A6-AEAE-391380073884}"/>
    <cellStyle name="Output 5 7 2" xfId="12392" xr:uid="{BC12C242-D08C-4204-94A6-5FA9303A8D58}"/>
    <cellStyle name="Output 5 8" xfId="6573" xr:uid="{55A55753-3D98-4D64-B049-AFDBC43597AF}"/>
    <cellStyle name="Output 5 8 2" xfId="13044" xr:uid="{E29B078B-C2A4-4423-88AE-409E1653FEDB}"/>
    <cellStyle name="Output 5 9" xfId="6335" xr:uid="{E5BFC834-F3DB-4C94-8660-A1B0ACF0EB2A}"/>
    <cellStyle name="Output 5 9 2" xfId="12806" xr:uid="{12B7F646-7043-4FEC-814F-46BBBCF8854A}"/>
    <cellStyle name="Output 6" xfId="2506" xr:uid="{00000000-0005-0000-0000-0000CB090000}"/>
    <cellStyle name="Output 6 10" xfId="7055" xr:uid="{2306EC76-C108-49A9-8AB2-BA9BF8642072}"/>
    <cellStyle name="Output 6 10 2" xfId="13526" xr:uid="{06E5D99B-836B-4C28-867C-82B7C1CD15D9}"/>
    <cellStyle name="Output 6 11" xfId="6872" xr:uid="{9A592ED4-CDE1-4BC8-BAEA-D52A63A86693}"/>
    <cellStyle name="Output 6 11 2" xfId="13343" xr:uid="{92D0532E-F947-41B9-87A9-BF871026BD8B}"/>
    <cellStyle name="Output 6 12" xfId="7290" xr:uid="{40D27B6D-C40D-4222-A8B7-07F3E80CD3A8}"/>
    <cellStyle name="Output 6 12 2" xfId="13761" xr:uid="{A9F0535B-55AB-4740-AFCF-6667F54D6AC5}"/>
    <cellStyle name="Output 6 13" xfId="7350" xr:uid="{EC00F771-1D05-406E-BE6A-B715CC1E6C42}"/>
    <cellStyle name="Output 6 13 2" xfId="13821" xr:uid="{EF28B72F-5889-447A-8388-8D112AA4350E}"/>
    <cellStyle name="Output 6 14" xfId="7980" xr:uid="{CA72A2FC-049D-4F4C-8D78-1CFF9BAD2086}"/>
    <cellStyle name="Output 6 14 2" xfId="14451" xr:uid="{499FB12A-D4B4-41CD-A153-6416AE7888E5}"/>
    <cellStyle name="Output 6 15" xfId="8159" xr:uid="{E6CAC948-3462-4E92-B685-7A6A231F4A03}"/>
    <cellStyle name="Output 6 15 2" xfId="14630" xr:uid="{011FECBF-3EFE-4084-9ED3-142949487999}"/>
    <cellStyle name="Output 6 16" xfId="8336" xr:uid="{FE456952-14F8-42BC-87AB-2528E7EE841C}"/>
    <cellStyle name="Output 6 16 2" xfId="14807" xr:uid="{86EEB361-C9C6-476B-A16C-886F3BB55A67}"/>
    <cellStyle name="Output 6 17" xfId="8498" xr:uid="{AE5DD594-E55D-4246-A85F-F20C9FABE15B}"/>
    <cellStyle name="Output 6 17 2" xfId="14969" xr:uid="{607E15CF-9BF3-41B3-9FA1-BFE991002FEA}"/>
    <cellStyle name="Output 6 18" xfId="9133" xr:uid="{ED931B6C-337B-4EF6-914C-5496C9EDAF82}"/>
    <cellStyle name="Output 6 19" xfId="9671" xr:uid="{B29DCAEA-ED65-4A6C-97D5-5D5560DFDF02}"/>
    <cellStyle name="Output 6 2" xfId="2507" xr:uid="{00000000-0005-0000-0000-0000CC090000}"/>
    <cellStyle name="Output 6 2 2" xfId="5111" xr:uid="{712FABDD-76EA-4907-A385-8721F7B3B8F2}"/>
    <cellStyle name="Output 6 2 2 2" xfId="11590" xr:uid="{76367CBC-28DA-4333-BDBF-E5DF0E235F64}"/>
    <cellStyle name="Output 6 2 3" xfId="9672" xr:uid="{E5E264AC-F9AC-49CA-A8FD-D659E9D1CA24}"/>
    <cellStyle name="Output 6 2 4" xfId="10472" xr:uid="{D853D24D-FA32-49F1-8D87-E82FCA73DEAE}"/>
    <cellStyle name="Output 6 20" xfId="9207" xr:uid="{FAD87880-8472-44CD-A0D9-8C4254D374CA}"/>
    <cellStyle name="Output 6 21" xfId="9895" xr:uid="{F15730CD-B15D-4959-A89E-CC62C67E39FF}"/>
    <cellStyle name="Output 6 22" xfId="10078" xr:uid="{72787C22-0B0E-4E8D-B7C2-028C4EDED682}"/>
    <cellStyle name="Output 6 23" xfId="10195" xr:uid="{AACF2FE8-FADA-4783-A5C3-3D4BF0DE24EF}"/>
    <cellStyle name="Output 6 24" xfId="15220" xr:uid="{51A5B6BC-F96B-40B1-BDF6-BA73C8212145}"/>
    <cellStyle name="Output 6 25" xfId="15295" xr:uid="{30AEC707-56F5-41CA-B74D-A18B0F78EE67}"/>
    <cellStyle name="Output 6 26" xfId="15780" xr:uid="{953DACA4-BB52-4EED-9C4A-98849E56FC67}"/>
    <cellStyle name="Output 6 27" xfId="15941" xr:uid="{7CD4238F-60BC-4F8D-90DC-96DD222F9F5E}"/>
    <cellStyle name="Output 6 3" xfId="5110" xr:uid="{9F5D986A-1DAD-43B4-B478-CF0B05BA7B17}"/>
    <cellStyle name="Output 6 3 2" xfId="11589" xr:uid="{4A503094-751F-4F26-B3D7-BDAFC4086AC5}"/>
    <cellStyle name="Output 6 4" xfId="5631" xr:uid="{61C82125-3B76-4BCD-BD7C-61702CD83C35}"/>
    <cellStyle name="Output 6 4 2" xfId="12102" xr:uid="{B1DF8C5F-B4F7-4FA5-819D-C43BC7A8C094}"/>
    <cellStyle name="Output 6 5" xfId="5445" xr:uid="{9A1715A8-B714-4AB6-A7F6-B70B8A7E4449}"/>
    <cellStyle name="Output 6 5 2" xfId="11916" xr:uid="{EB4234B1-BAE2-47B6-A88A-06986976EA86}"/>
    <cellStyle name="Output 6 6" xfId="5868" xr:uid="{C59D45BB-07AD-4C8C-83A3-E2A6A895A380}"/>
    <cellStyle name="Output 6 6 2" xfId="12339" xr:uid="{58267575-5D69-4A2E-BE1F-AF593C7E4D89}"/>
    <cellStyle name="Output 6 7" xfId="5920" xr:uid="{FADEA9DD-3255-4DDC-A45F-FAC4CB86906F}"/>
    <cellStyle name="Output 6 7 2" xfId="12391" xr:uid="{761F8D70-0180-453E-BCC9-8AB312EB867C}"/>
    <cellStyle name="Output 6 8" xfId="6574" xr:uid="{82AE713D-0DBB-4FE1-A048-C3D3ADE2FD12}"/>
    <cellStyle name="Output 6 8 2" xfId="13045" xr:uid="{C020B355-6B60-49E5-9839-CD8F573C654A}"/>
    <cellStyle name="Output 6 9" xfId="6336" xr:uid="{101BEA8F-AFF4-49A8-8F97-2F12DB4D0F0F}"/>
    <cellStyle name="Output 6 9 2" xfId="12807" xr:uid="{589DC746-B813-49DA-B751-9E278F89A229}"/>
    <cellStyle name="Output 7" xfId="2508" xr:uid="{00000000-0005-0000-0000-0000CD090000}"/>
    <cellStyle name="Output 7 10" xfId="7056" xr:uid="{9D9A6445-9779-4776-94C5-242857593D2E}"/>
    <cellStyle name="Output 7 10 2" xfId="13527" xr:uid="{051DFB14-2249-46A3-ABF9-247CE45D924A}"/>
    <cellStyle name="Output 7 11" xfId="6873" xr:uid="{B76AE342-606D-4FE3-8845-60746ACC5DA2}"/>
    <cellStyle name="Output 7 11 2" xfId="13344" xr:uid="{2F1EB185-D4ED-4F48-8DB5-FD428089CE56}"/>
    <cellStyle name="Output 7 12" xfId="7291" xr:uid="{60D02F65-1194-4D7C-AFC7-5C694A8175C9}"/>
    <cellStyle name="Output 7 12 2" xfId="13762" xr:uid="{A0A2069A-617F-40CF-8EA0-3958D2692DB4}"/>
    <cellStyle name="Output 7 13" xfId="7349" xr:uid="{4775BD8C-F3DE-4D69-93D6-A4F82AD01AB4}"/>
    <cellStyle name="Output 7 13 2" xfId="13820" xr:uid="{24E919A9-B917-4462-B6FE-F22AA3D35B70}"/>
    <cellStyle name="Output 7 14" xfId="7981" xr:uid="{A9815BBB-223E-495A-AC04-065406A0E179}"/>
    <cellStyle name="Output 7 14 2" xfId="14452" xr:uid="{2FAA237A-C464-4020-B04A-F8AEED7C1546}"/>
    <cellStyle name="Output 7 15" xfId="8160" xr:uid="{D2C1A25F-1C31-4228-8969-298CFD1F2B51}"/>
    <cellStyle name="Output 7 15 2" xfId="14631" xr:uid="{34481081-8B54-4339-B0CC-34A16427B7B6}"/>
    <cellStyle name="Output 7 16" xfId="8337" xr:uid="{A51ED620-658D-4E8E-A9D4-3A5DA05D33D4}"/>
    <cellStyle name="Output 7 16 2" xfId="14808" xr:uid="{24245473-B1DF-4C97-8BD8-0BAC3B29BE8B}"/>
    <cellStyle name="Output 7 17" xfId="8499" xr:uid="{03BA5C8D-C395-485C-A275-213EA32D781E}"/>
    <cellStyle name="Output 7 17 2" xfId="14970" xr:uid="{C8E5408B-5D3D-42A4-8A18-E914E9C0CD7D}"/>
    <cellStyle name="Output 7 18" xfId="9134" xr:uid="{F3FA1B26-BD31-41C5-978F-AAE0D46163B0}"/>
    <cellStyle name="Output 7 19" xfId="9673" xr:uid="{C563E4A9-91FF-456E-B01B-A4495A737E99}"/>
    <cellStyle name="Output 7 2" xfId="2509" xr:uid="{00000000-0005-0000-0000-0000CE090000}"/>
    <cellStyle name="Output 7 2 2" xfId="5113" xr:uid="{F3B9E6BE-4C8F-46A5-9326-0E50E485677B}"/>
    <cellStyle name="Output 7 2 2 2" xfId="11592" xr:uid="{4D9A0AD0-22C0-4DE7-8E9C-7749D75231AE}"/>
    <cellStyle name="Output 7 2 3" xfId="9674" xr:uid="{3643AA30-043B-4DC2-97F2-0EE0F172746D}"/>
    <cellStyle name="Output 7 2 4" xfId="10473" xr:uid="{0AC0F53B-DF6C-4124-B963-6C317598F1A9}"/>
    <cellStyle name="Output 7 20" xfId="9208" xr:uid="{9EEFC19A-F289-46F1-A9F1-1E1F284EA36B}"/>
    <cellStyle name="Output 7 21" xfId="9896" xr:uid="{99567BA5-9448-4EB0-A711-5F29075413B6}"/>
    <cellStyle name="Output 7 22" xfId="10079" xr:uid="{EF4F5487-00F7-41BF-8C31-E2AB0EF26833}"/>
    <cellStyle name="Output 7 23" xfId="10196" xr:uid="{0FA6509A-C5A5-4B8E-B282-6659CDCBED48}"/>
    <cellStyle name="Output 7 24" xfId="15221" xr:uid="{35C1A280-04DE-4EEF-AF88-7B23DC14C64C}"/>
    <cellStyle name="Output 7 25" xfId="15294" xr:uid="{5F9C4721-8C67-4AD9-AAD7-A40EDDEAC981}"/>
    <cellStyle name="Output 7 26" xfId="15781" xr:uid="{056E8E49-9A2F-4313-85D4-E4A71F2C166A}"/>
    <cellStyle name="Output 7 27" xfId="15942" xr:uid="{76333FB7-ACD1-4BD3-8F6E-A8612C1574CE}"/>
    <cellStyle name="Output 7 3" xfId="5112" xr:uid="{09A8F228-E482-4683-B55E-9BF65354DDD9}"/>
    <cellStyle name="Output 7 3 2" xfId="11591" xr:uid="{3DF4F6A5-8A74-45EC-B034-ADCFC6A23A2A}"/>
    <cellStyle name="Output 7 4" xfId="5632" xr:uid="{4AA9F1F9-D2FB-4E5F-A221-6281B736C4D5}"/>
    <cellStyle name="Output 7 4 2" xfId="12103" xr:uid="{18D3B344-7BDB-497C-932D-2F7D3D9FE82E}"/>
    <cellStyle name="Output 7 5" xfId="5446" xr:uid="{0A0F5041-6142-414F-9FFB-08DAAE5BA2FE}"/>
    <cellStyle name="Output 7 5 2" xfId="11917" xr:uid="{4F0B47D4-666B-4F04-BC21-573FF8D86DB6}"/>
    <cellStyle name="Output 7 6" xfId="5869" xr:uid="{024E41C1-1236-4C5C-957D-269FB236AEAB}"/>
    <cellStyle name="Output 7 6 2" xfId="12340" xr:uid="{CD659F21-DA5D-49D6-9200-B9663C3DD747}"/>
    <cellStyle name="Output 7 7" xfId="5919" xr:uid="{C9016BC5-9E40-47AC-9178-9A4751405679}"/>
    <cellStyle name="Output 7 7 2" xfId="12390" xr:uid="{D9CFAB43-CF36-4EE3-A312-312724B1AD5E}"/>
    <cellStyle name="Output 7 8" xfId="6575" xr:uid="{5D261CEF-DF25-4193-8C11-EE932E5DC435}"/>
    <cellStyle name="Output 7 8 2" xfId="13046" xr:uid="{4CA63350-41A8-487E-B5C2-C10CD00ADAAE}"/>
    <cellStyle name="Output 7 9" xfId="6480" xr:uid="{CED31AFA-F763-4742-8442-94CE04D7FDDF}"/>
    <cellStyle name="Output 7 9 2" xfId="12951" xr:uid="{24A05D6A-09CB-4FBD-9BAC-058354B1F67B}"/>
    <cellStyle name="Output 8" xfId="2510" xr:uid="{00000000-0005-0000-0000-0000CF090000}"/>
    <cellStyle name="Output 8 10" xfId="7057" xr:uid="{06276659-F311-47DE-ABC5-5D0BB78ACA4C}"/>
    <cellStyle name="Output 8 10 2" xfId="13528" xr:uid="{5BC857F4-0186-4ADB-BB6A-7F5EF3FBF6F5}"/>
    <cellStyle name="Output 8 11" xfId="6874" xr:uid="{2F89BA24-19E9-4947-A477-EABC3E5A9F9A}"/>
    <cellStyle name="Output 8 11 2" xfId="13345" xr:uid="{CD29F98C-64A7-486A-B0DC-358D39255CE5}"/>
    <cellStyle name="Output 8 12" xfId="7292" xr:uid="{51F10EEC-1C66-4667-9765-196986C73308}"/>
    <cellStyle name="Output 8 12 2" xfId="13763" xr:uid="{D0E5359A-EBD6-47D0-B0BD-65D53BB2B93C}"/>
    <cellStyle name="Output 8 13" xfId="7348" xr:uid="{45DF9CF9-B541-4AD2-846A-B5FC6F12ABB8}"/>
    <cellStyle name="Output 8 13 2" xfId="13819" xr:uid="{26B45C5B-C881-4287-BEE2-57BCD709940F}"/>
    <cellStyle name="Output 8 14" xfId="7982" xr:uid="{6818D723-E045-49AC-9A0F-1889C71501FB}"/>
    <cellStyle name="Output 8 14 2" xfId="14453" xr:uid="{DFD30626-BFAC-4372-8872-A800599F2616}"/>
    <cellStyle name="Output 8 15" xfId="8161" xr:uid="{607802E9-096E-4AF2-B5EC-1BD286FA9B8A}"/>
    <cellStyle name="Output 8 15 2" xfId="14632" xr:uid="{12E73E34-6BBC-43DB-AA20-1F72F3166CC2}"/>
    <cellStyle name="Output 8 16" xfId="8338" xr:uid="{E584AA35-F7C0-4713-91D5-245F89E98D8F}"/>
    <cellStyle name="Output 8 16 2" xfId="14809" xr:uid="{5E0D9559-B1A7-4BCC-B6E8-6583D0CCD102}"/>
    <cellStyle name="Output 8 17" xfId="8500" xr:uid="{1B0B2AF4-83B5-4470-9427-301525B9AED2}"/>
    <cellStyle name="Output 8 17 2" xfId="14971" xr:uid="{99AA8A7E-F2E3-4C92-9650-96EEE2CA808A}"/>
    <cellStyle name="Output 8 18" xfId="9135" xr:uid="{DACFEBE7-D6CA-461C-A04C-AFFB54DE679B}"/>
    <cellStyle name="Output 8 19" xfId="9675" xr:uid="{07796897-1D31-4891-8C7E-65DAF2CA3791}"/>
    <cellStyle name="Output 8 2" xfId="2511" xr:uid="{00000000-0005-0000-0000-0000D0090000}"/>
    <cellStyle name="Output 8 2 2" xfId="5115" xr:uid="{1D7A4257-7AE0-495B-8B1A-C0EEB32FC9D9}"/>
    <cellStyle name="Output 8 2 2 2" xfId="11594" xr:uid="{B38C1C20-FC75-4F30-B0AC-7F4D167BC119}"/>
    <cellStyle name="Output 8 2 3" xfId="9676" xr:uid="{8C793A84-D8A7-4DF2-8EA8-049C48556F3E}"/>
    <cellStyle name="Output 8 2 4" xfId="10474" xr:uid="{6284D8D8-A43C-446D-BCC1-49AD9179F02C}"/>
    <cellStyle name="Output 8 20" xfId="9247" xr:uid="{C6FE163E-FC65-4EC9-8810-98FEFDDABF59}"/>
    <cellStyle name="Output 8 21" xfId="9897" xr:uid="{BBAA84CB-8E73-4680-9E46-65F690A7CA77}"/>
    <cellStyle name="Output 8 22" xfId="10080" xr:uid="{E693E0B4-79D9-432E-ADBD-322C192D0C27}"/>
    <cellStyle name="Output 8 23" xfId="10197" xr:uid="{786D03E5-BCA2-4A75-BA27-C20294D1EB58}"/>
    <cellStyle name="Output 8 24" xfId="15222" xr:uid="{0826445B-F9C1-46F3-AEBC-037C428380B0}"/>
    <cellStyle name="Output 8 25" xfId="15293" xr:uid="{AC2EC7B6-B72A-4208-8268-61A0E2D985CC}"/>
    <cellStyle name="Output 8 26" xfId="15782" xr:uid="{78B92561-5F90-4AEE-A0D5-F91B31F87B59}"/>
    <cellStyle name="Output 8 27" xfId="15943" xr:uid="{71A6D657-905C-40FD-86F1-22A78FC56D7B}"/>
    <cellStyle name="Output 8 3" xfId="5114" xr:uid="{C27301C0-6B0A-4A4F-947F-A6DDA5E5B45F}"/>
    <cellStyle name="Output 8 3 2" xfId="11593" xr:uid="{3692286E-BD7C-4720-B8ED-1F1BE79F10C2}"/>
    <cellStyle name="Output 8 4" xfId="5633" xr:uid="{C4932CB1-31F2-4557-B495-9E1D8273F690}"/>
    <cellStyle name="Output 8 4 2" xfId="12104" xr:uid="{0EB8DCF2-7320-4ABE-BF02-DA42643DAA9E}"/>
    <cellStyle name="Output 8 5" xfId="5447" xr:uid="{DAEF6068-4E7E-4ABC-9D39-C0D87A6A62A3}"/>
    <cellStyle name="Output 8 5 2" xfId="11918" xr:uid="{D6ED4164-98D2-488D-A21B-C75E3C629C8D}"/>
    <cellStyle name="Output 8 6" xfId="5870" xr:uid="{F547F77F-F214-4033-87F6-19468758418B}"/>
    <cellStyle name="Output 8 6 2" xfId="12341" xr:uid="{B006E6F4-904E-46A8-9DC3-489EB0BABCF1}"/>
    <cellStyle name="Output 8 7" xfId="5918" xr:uid="{DE34C1C1-D9C2-40AA-BD66-F312D02B3EF3}"/>
    <cellStyle name="Output 8 7 2" xfId="12389" xr:uid="{741B806B-18C7-4E29-8657-A3A217A8B1D5}"/>
    <cellStyle name="Output 8 8" xfId="6576" xr:uid="{8934D0E7-5971-4A28-986A-FDD2EB41C16B}"/>
    <cellStyle name="Output 8 8 2" xfId="13047" xr:uid="{4BA457F7-7F89-4DD5-844A-CA6EDD89B92C}"/>
    <cellStyle name="Output 8 9" xfId="6337" xr:uid="{97053F6D-AD1C-41E2-8FD9-5F1202251C06}"/>
    <cellStyle name="Output 8 9 2" xfId="12808" xr:uid="{666D1A2E-EFE1-4E6C-8C29-4DF0EB5B2637}"/>
    <cellStyle name="Output 9" xfId="2512" xr:uid="{00000000-0005-0000-0000-0000D1090000}"/>
    <cellStyle name="Output 9 10" xfId="7058" xr:uid="{1A4C08CB-A4E8-44EF-8FE1-31B3E865C42B}"/>
    <cellStyle name="Output 9 10 2" xfId="13529" xr:uid="{A55A4C90-14DC-47DF-84D9-DB830404AB31}"/>
    <cellStyle name="Output 9 11" xfId="6875" xr:uid="{679C5ECF-58FE-45D3-8887-9083153EEC9C}"/>
    <cellStyle name="Output 9 11 2" xfId="13346" xr:uid="{3E540268-CAD5-4F2D-B7AB-54BB6A38BEE3}"/>
    <cellStyle name="Output 9 12" xfId="7293" xr:uid="{D247BCD6-55E1-49C6-BB50-44BE1584DB55}"/>
    <cellStyle name="Output 9 12 2" xfId="13764" xr:uid="{BB389B09-6AA0-4B64-8AA8-8E51D02385C9}"/>
    <cellStyle name="Output 9 13" xfId="7313" xr:uid="{003D5EC7-222A-43D1-B271-E3231BEBDE49}"/>
    <cellStyle name="Output 9 13 2" xfId="13784" xr:uid="{F8230C9F-4281-4238-A2E2-AA1B32F2D3AD}"/>
    <cellStyle name="Output 9 14" xfId="7983" xr:uid="{1CDF2E9E-4250-4EF6-8017-B0DC8EE2AEBC}"/>
    <cellStyle name="Output 9 14 2" xfId="14454" xr:uid="{E1F82742-C095-45BA-B45A-4E72FCAB4DDC}"/>
    <cellStyle name="Output 9 15" xfId="8162" xr:uid="{C4050DEA-49AB-4055-A794-02A5F7DB5C16}"/>
    <cellStyle name="Output 9 15 2" xfId="14633" xr:uid="{45DC6B02-464E-4E14-8238-201386B9B47B}"/>
    <cellStyle name="Output 9 16" xfId="8339" xr:uid="{59F9DFDE-CF1F-4877-9EB4-96BB4C71AEEA}"/>
    <cellStyle name="Output 9 16 2" xfId="14810" xr:uid="{CAD2D497-7ABC-4419-A372-730ED0B18997}"/>
    <cellStyle name="Output 9 17" xfId="8501" xr:uid="{055D2B39-DD3D-4A29-9401-F74E2B707601}"/>
    <cellStyle name="Output 9 17 2" xfId="14972" xr:uid="{24D58F29-97E2-4C6C-8071-CAB8C477C66B}"/>
    <cellStyle name="Output 9 18" xfId="9136" xr:uid="{F12A2EB4-20D6-4BEC-865C-AA9A768AA5F8}"/>
    <cellStyle name="Output 9 19" xfId="9677" xr:uid="{13BE773B-C517-4193-B038-75460F3D2B70}"/>
    <cellStyle name="Output 9 2" xfId="2513" xr:uid="{00000000-0005-0000-0000-0000D2090000}"/>
    <cellStyle name="Output 9 2 2" xfId="5117" xr:uid="{F558973A-168F-41A9-83C7-DF8914EE5E08}"/>
    <cellStyle name="Output 9 2 2 2" xfId="11596" xr:uid="{DB04A0C4-89A4-4EB2-BC74-E8094E256D01}"/>
    <cellStyle name="Output 9 2 3" xfId="9678" xr:uid="{469AECE4-B70E-486F-8D37-1E75EEA134DB}"/>
    <cellStyle name="Output 9 2 4" xfId="10475" xr:uid="{887DECDC-16BC-4976-8405-0BAC7745E06D}"/>
    <cellStyle name="Output 9 20" xfId="9209" xr:uid="{C0542DCF-0F85-4E90-9B10-CF9947221E81}"/>
    <cellStyle name="Output 9 21" xfId="9898" xr:uid="{66D3EAC6-E667-4B26-BFC7-9802A78DFB6F}"/>
    <cellStyle name="Output 9 22" xfId="10081" xr:uid="{2B212C49-A2C3-40FA-A2BF-B34B44486C0B}"/>
    <cellStyle name="Output 9 23" xfId="10198" xr:uid="{567F5E5B-48D4-46A3-9226-D9CA1B7ED7E5}"/>
    <cellStyle name="Output 9 24" xfId="15223" xr:uid="{294E6FD1-B0AF-4FCD-8498-95D1F411C2E9}"/>
    <cellStyle name="Output 9 25" xfId="15292" xr:uid="{919019A4-A85A-4AEC-8046-F8EB0577B0DC}"/>
    <cellStyle name="Output 9 26" xfId="15783" xr:uid="{5CCEFC83-BCA3-44AF-925F-880A03CF443E}"/>
    <cellStyle name="Output 9 27" xfId="15944" xr:uid="{CA6CDDDE-4723-40E3-9767-3BFC97CCFD58}"/>
    <cellStyle name="Output 9 3" xfId="5116" xr:uid="{B6AC38FE-5BBE-4226-9782-9828CB45D9C7}"/>
    <cellStyle name="Output 9 3 2" xfId="11595" xr:uid="{08D8FDEB-726C-44B4-B74E-B2D4D5F713BF}"/>
    <cellStyle name="Output 9 4" xfId="5634" xr:uid="{B75CB589-6C47-4FF1-8614-E6F2EB7518C7}"/>
    <cellStyle name="Output 9 4 2" xfId="12105" xr:uid="{6EFDCF99-3050-4A04-A569-4917F56F98FC}"/>
    <cellStyle name="Output 9 5" xfId="5448" xr:uid="{75114877-C272-432F-B1BB-3A68DF3AE827}"/>
    <cellStyle name="Output 9 5 2" xfId="11919" xr:uid="{6AA81F53-9BD8-4D64-B91A-FBCD16E92BB9}"/>
    <cellStyle name="Output 9 6" xfId="5871" xr:uid="{A463775B-3F60-4EA1-8543-8C708E574871}"/>
    <cellStyle name="Output 9 6 2" xfId="12342" xr:uid="{BEAD5039-B4C9-4C4D-A214-3B47B3087DBF}"/>
    <cellStyle name="Output 9 7" xfId="5917" xr:uid="{C5D6DB47-06CF-4BEE-82BF-006E6E704504}"/>
    <cellStyle name="Output 9 7 2" xfId="12388" xr:uid="{9EACB67F-AE4E-440A-BF0E-94BF6723D8A7}"/>
    <cellStyle name="Output 9 8" xfId="6577" xr:uid="{16236F19-C48F-430F-BF01-4BDE0946938E}"/>
    <cellStyle name="Output 9 8 2" xfId="13048" xr:uid="{19E046C3-C511-427C-A1DC-C6E3E73FDA14}"/>
    <cellStyle name="Output 9 9" xfId="6338" xr:uid="{D2CE6C04-BA73-4395-A0B3-66AA95B595D7}"/>
    <cellStyle name="Output 9 9 2" xfId="12809" xr:uid="{7A379829-11D1-4516-BFE2-232C6D890D81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118" xr:uid="{5A2F67E9-DD7D-4C16-8354-27808D1E410D}"/>
    <cellStyle name="Percent 13" xfId="5161" xr:uid="{32763A28-75D8-48B0-B7F7-34BB447EB6EF}"/>
    <cellStyle name="Percent 14" xfId="4770" xr:uid="{6BAFC300-706A-45E3-87F2-8712FB4E5088}"/>
    <cellStyle name="Percent 15" xfId="9679" xr:uid="{40B3859D-7866-40E3-88F5-07EB66A12B45}"/>
    <cellStyle name="Percent 16" xfId="10498" xr:uid="{82F31C96-D307-4DD3-962A-985E1C0B7465}"/>
    <cellStyle name="Percent 17" xfId="14993" xr:uid="{96AE996C-F99D-49BC-8A54-8AA02B6988A7}"/>
    <cellStyle name="Percent 18" xfId="15000" xr:uid="{961DC696-0C4F-48BB-9E66-B38F981EE4E2}"/>
    <cellStyle name="Percent 19" xfId="10476" xr:uid="{3C536BB4-899C-4E12-B979-57F6D520106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4361" xr:uid="{0CC73197-619C-4BB9-BBA7-F7D289737F1F}"/>
    <cellStyle name="Percent 2 2 2 2 2 2 3" xfId="3646" xr:uid="{33C2D66C-96E1-4315-BDD0-26C6AD812A9E}"/>
    <cellStyle name="Percent 2 2 2 2 2 3" xfId="2528" xr:uid="{00000000-0005-0000-0000-0000E2090000}"/>
    <cellStyle name="Percent 2 2 2 2 2 3 2" xfId="4362" xr:uid="{DB0D60BA-9CDD-4B16-97EC-3C826DFE8529}"/>
    <cellStyle name="Percent 2 2 2 2 2 3 3" xfId="3647" xr:uid="{7123AA2C-560F-4CC9-8BCA-FFAB1EF0F606}"/>
    <cellStyle name="Percent 2 2 2 2 2 4" xfId="2529" xr:uid="{00000000-0005-0000-0000-0000E3090000}"/>
    <cellStyle name="Percent 2 2 2 2 2 4 2" xfId="4363" xr:uid="{699DCC35-4A02-4451-B1F2-D0A0C7983D2F}"/>
    <cellStyle name="Percent 2 2 2 2 2 4 3" xfId="3648" xr:uid="{928F0381-922E-4FF6-8CC5-83F242EBC7DA}"/>
    <cellStyle name="Percent 2 2 2 2 2 5" xfId="2530" xr:uid="{00000000-0005-0000-0000-0000E4090000}"/>
    <cellStyle name="Percent 2 2 2 2 2 5 2" xfId="4364" xr:uid="{D2E9E12B-DF21-40B5-8658-CC3B1F1CAA6C}"/>
    <cellStyle name="Percent 2 2 2 2 2 5 3" xfId="3649" xr:uid="{7CEEB132-DA98-4927-A1DC-0D34B61C25A1}"/>
    <cellStyle name="Percent 2 2 2 2 2 6" xfId="4360" xr:uid="{583C4148-FB0C-46B3-A471-3C6BD8B50B19}"/>
    <cellStyle name="Percent 2 2 2 2 2 7" xfId="3645" xr:uid="{969BEFCB-4905-46B7-964B-B66003F5B9D6}"/>
    <cellStyle name="Percent 2 2 2 2 3" xfId="2531" xr:uid="{00000000-0005-0000-0000-0000E5090000}"/>
    <cellStyle name="Percent 2 2 2 2 3 2" xfId="4365" xr:uid="{65C5E911-F1F9-42A8-BAF1-68EBF6D2378B}"/>
    <cellStyle name="Percent 2 2 2 2 3 3" xfId="3650" xr:uid="{C7E3670E-375D-430A-8D04-F7AF1CD87C16}"/>
    <cellStyle name="Percent 2 2 2 2 4" xfId="2532" xr:uid="{00000000-0005-0000-0000-0000E6090000}"/>
    <cellStyle name="Percent 2 2 2 2 4 2" xfId="4366" xr:uid="{8186583D-BBA9-43CC-97F5-AC3CD0E4FDCE}"/>
    <cellStyle name="Percent 2 2 2 2 4 3" xfId="3651" xr:uid="{023608F1-7164-45E2-BDBF-4F56499E46CA}"/>
    <cellStyle name="Percent 2 2 2 2 5" xfId="2533" xr:uid="{00000000-0005-0000-0000-0000E7090000}"/>
    <cellStyle name="Percent 2 2 2 2 5 2" xfId="4367" xr:uid="{EB6553ED-B37B-423C-AF1F-6E331961BED4}"/>
    <cellStyle name="Percent 2 2 2 2 5 3" xfId="3652" xr:uid="{2518C742-701B-435A-900A-7F1313FD261C}"/>
    <cellStyle name="Percent 2 2 2 2 6" xfId="4359" xr:uid="{13D67A07-9764-4907-AC8E-3C813E76A9D3}"/>
    <cellStyle name="Percent 2 2 2 2 7" xfId="3644" xr:uid="{4DFE8D49-05F4-4045-B066-BB3F0C94C0EA}"/>
    <cellStyle name="Percent 2 2 2 3" xfId="2534" xr:uid="{00000000-0005-0000-0000-0000E8090000}"/>
    <cellStyle name="Percent 2 2 2 3 2" xfId="4368" xr:uid="{972ECAA2-4F61-4470-AB4A-46E07CFD57A6}"/>
    <cellStyle name="Percent 2 2 2 3 3" xfId="3653" xr:uid="{8C35A5FB-9CAA-4294-AAA2-F55FE2C02CDE}"/>
    <cellStyle name="Percent 2 2 2 4" xfId="2535" xr:uid="{00000000-0005-0000-0000-0000E9090000}"/>
    <cellStyle name="Percent 2 2 2 4 2" xfId="4369" xr:uid="{5D8933AE-6513-456F-B99A-DC733AF20456}"/>
    <cellStyle name="Percent 2 2 2 4 3" xfId="3654" xr:uid="{7737132F-BFE1-4CC6-BA52-186A3C33A8BD}"/>
    <cellStyle name="Percent 2 2 2 5" xfId="2536" xr:uid="{00000000-0005-0000-0000-0000EA090000}"/>
    <cellStyle name="Percent 2 2 2 5 2" xfId="4370" xr:uid="{2531F851-E2E4-4A2D-8AA5-EA9BF209637E}"/>
    <cellStyle name="Percent 2 2 2 5 3" xfId="3655" xr:uid="{BC14F352-2F0D-4BCE-AF0E-5F30680663BD}"/>
    <cellStyle name="Percent 2 2 2 6" xfId="2537" xr:uid="{00000000-0005-0000-0000-0000EB090000}"/>
    <cellStyle name="Percent 2 2 2 6 2" xfId="4371" xr:uid="{0AC6191E-49C7-43B3-BFDB-008EEC5B763B}"/>
    <cellStyle name="Percent 2 2 2 6 3" xfId="3656" xr:uid="{8724F654-6531-4596-93FB-FA4BB5398EFE}"/>
    <cellStyle name="Percent 2 2 2 7" xfId="2538" xr:uid="{00000000-0005-0000-0000-0000EC090000}"/>
    <cellStyle name="Percent 2 2 2 7 2" xfId="4372" xr:uid="{EFA32259-4B01-435C-AE86-CE80401CF77A}"/>
    <cellStyle name="Percent 2 2 2 7 3" xfId="3657" xr:uid="{9CDE9EF8-A6D3-408F-8A8A-2AC835B02D59}"/>
    <cellStyle name="Percent 2 2 2 8" xfId="4358" xr:uid="{BF600502-1CC2-4F53-A2A0-28782B173834}"/>
    <cellStyle name="Percent 2 2 2 9" xfId="3643" xr:uid="{FB496483-478D-4589-948D-6D5E9F634136}"/>
    <cellStyle name="Percent 2 2 3" xfId="2539" xr:uid="{00000000-0005-0000-0000-0000ED090000}"/>
    <cellStyle name="Percent 2 2 3 2" xfId="4373" xr:uid="{9359C3DC-7086-4140-BB02-7B23274C6D82}"/>
    <cellStyle name="Percent 2 2 3 3" xfId="3658" xr:uid="{8D407137-6124-4657-B203-307FFD915094}"/>
    <cellStyle name="Percent 2 2 4" xfId="2540" xr:uid="{00000000-0005-0000-0000-0000EE090000}"/>
    <cellStyle name="Percent 2 2 4 2" xfId="4374" xr:uid="{08C098DE-D4DD-4ECD-8D33-26091D0B92BC}"/>
    <cellStyle name="Percent 2 2 4 3" xfId="3659" xr:uid="{EF9A5C53-B0E3-45F5-A99B-13E2A9C5562E}"/>
    <cellStyle name="Percent 2 2 5" xfId="2541" xr:uid="{00000000-0005-0000-0000-0000EF090000}"/>
    <cellStyle name="Percent 2 2 5 2" xfId="4375" xr:uid="{44765C5B-6B59-44F5-B2E5-298215CC4784}"/>
    <cellStyle name="Percent 2 2 5 3" xfId="3660" xr:uid="{C6235D3D-B8AA-48B4-964E-1D0A8EB06388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4376" xr:uid="{C439826F-69D5-4A60-9796-B0FF965D8D76}"/>
    <cellStyle name="Percent 2 3 4" xfId="3661" xr:uid="{F25A1233-DBBB-4ED2-A970-3F37F4B18E44}"/>
    <cellStyle name="Percent 2 4" xfId="2546" xr:uid="{00000000-0005-0000-0000-0000F4090000}"/>
    <cellStyle name="Percent 2 4 2" xfId="4377" xr:uid="{76A8463E-294C-4DD0-883B-23CEF409F571}"/>
    <cellStyle name="Percent 2 4 3" xfId="3662" xr:uid="{DB4B0312-98CA-4BBA-812E-B36523CDA455}"/>
    <cellStyle name="Percent 2 5" xfId="2547" xr:uid="{00000000-0005-0000-0000-0000F5090000}"/>
    <cellStyle name="Percent 2 5 2" xfId="4378" xr:uid="{366F78F6-7C3B-4209-9AB9-55CAF43BC11D}"/>
    <cellStyle name="Percent 2 5 3" xfId="3663" xr:uid="{40BF1221-845B-4D96-B4A0-3256E4DFABBA}"/>
    <cellStyle name="Percent 2 6" xfId="2548" xr:uid="{00000000-0005-0000-0000-0000F6090000}"/>
    <cellStyle name="Percent 2 6 2" xfId="4379" xr:uid="{4281B31E-E82F-4C0F-B7E7-D23C9D77A7AC}"/>
    <cellStyle name="Percent 2 6 3" xfId="3664" xr:uid="{536A88E2-5F92-4968-B2CB-5454887B1237}"/>
    <cellStyle name="Percent 2 7" xfId="2549" xr:uid="{00000000-0005-0000-0000-0000F7090000}"/>
    <cellStyle name="Percent 20" xfId="14999" xr:uid="{C4C4FD5E-8E5F-4B98-A1B1-240615042649}"/>
    <cellStyle name="Percent 21" xfId="14994" xr:uid="{8F7511F0-A73E-470E-A84D-E48B8C681AB4}"/>
    <cellStyle name="Percent 22" xfId="3679" xr:uid="{6C4DB101-2FAF-4804-903D-F0F9513B373A}"/>
    <cellStyle name="Percent 23" xfId="15253" xr:uid="{61F92CAC-FC4B-47CF-AC1A-8C7B3769840D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4382" xr:uid="{5BC58B8F-607E-4CD9-9C14-378B2622FDF6}"/>
    <cellStyle name="Percent 5 2 2 3" xfId="3667" xr:uid="{27CFB2AC-D2C1-432C-ACAD-C9AB43DE6E68}"/>
    <cellStyle name="Percent 5 2 3" xfId="2558" xr:uid="{00000000-0005-0000-0000-0000000A0000}"/>
    <cellStyle name="Percent 5 2 3 2" xfId="4383" xr:uid="{3CD8BB6D-CBB1-44BD-AF2A-81004E512C49}"/>
    <cellStyle name="Percent 5 2 3 3" xfId="3668" xr:uid="{70E77F0B-B989-41A6-8323-0A9D3F315722}"/>
    <cellStyle name="Percent 5 2 4" xfId="2559" xr:uid="{00000000-0005-0000-0000-0000010A0000}"/>
    <cellStyle name="Percent 5 2 4 2" xfId="4384" xr:uid="{AC80D656-1464-4447-84FB-9A40A944CBC7}"/>
    <cellStyle name="Percent 5 2 4 3" xfId="3669" xr:uid="{0F03E7B3-AAF4-4527-A463-2CA30EE035F5}"/>
    <cellStyle name="Percent 5 2 5" xfId="2560" xr:uid="{00000000-0005-0000-0000-0000020A0000}"/>
    <cellStyle name="Percent 5 2 5 2" xfId="4385" xr:uid="{F72E54A7-43B8-451A-8041-ACA5969D988B}"/>
    <cellStyle name="Percent 5 2 5 3" xfId="3670" xr:uid="{39D1F334-73DE-4F69-AE9F-5BF040CCC007}"/>
    <cellStyle name="Percent 5 2 6" xfId="2561" xr:uid="{00000000-0005-0000-0000-0000030A0000}"/>
    <cellStyle name="Percent 5 2 6 2" xfId="2562" xr:uid="{00000000-0005-0000-0000-0000040A0000}"/>
    <cellStyle name="Percent 5 2 7" xfId="4381" xr:uid="{4BB8CD35-F10F-411A-94D6-6DB4CB922DC5}"/>
    <cellStyle name="Percent 5 2 8" xfId="3666" xr:uid="{21D3703C-268E-4DDB-BAEE-104942FB8E9A}"/>
    <cellStyle name="Percent 5 3" xfId="2563" xr:uid="{00000000-0005-0000-0000-0000050A0000}"/>
    <cellStyle name="Percent 5 3 2" xfId="4386" xr:uid="{147EBC7F-2C57-48C3-8B93-B628F7789A91}"/>
    <cellStyle name="Percent 5 3 3" xfId="3671" xr:uid="{2A2C0859-1F66-467C-8525-1D548135771A}"/>
    <cellStyle name="Percent 5 4" xfId="2564" xr:uid="{00000000-0005-0000-0000-0000060A0000}"/>
    <cellStyle name="Percent 5 4 2" xfId="4387" xr:uid="{9B95DC74-A1D0-44B2-9356-A78A7BD726CE}"/>
    <cellStyle name="Percent 5 4 3" xfId="3672" xr:uid="{FA6192E0-8244-4178-B00F-105C07CA5568}"/>
    <cellStyle name="Percent 5 5" xfId="2565" xr:uid="{00000000-0005-0000-0000-0000070A0000}"/>
    <cellStyle name="Percent 5 5 2" xfId="4388" xr:uid="{E4B7270E-6B3D-4061-87FF-C06E7ACD1AF5}"/>
    <cellStyle name="Percent 5 5 3" xfId="3673" xr:uid="{0E8F017D-F0EE-4E87-9E8A-507406C6F60D}"/>
    <cellStyle name="Percent 5 6" xfId="4380" xr:uid="{808AAA33-4E0A-4881-ACC0-7C398FF9B212}"/>
    <cellStyle name="Percent 5 7" xfId="3665" xr:uid="{21FB144C-848A-4C1F-80FD-A9A7C10E5017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4389" xr:uid="{AFEF0B99-33F5-4B50-B2C3-0157EA005B70}"/>
    <cellStyle name="Percent 8 3" xfId="5119" xr:uid="{0875D34C-8B5A-4B67-8DED-B2BA96DB8547}"/>
    <cellStyle name="Percent 8 4" xfId="3674" xr:uid="{58304C5C-B726-4E9B-B6EB-5F192DF5C922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339" xr:uid="{A61B875C-97A9-4DB1-8D84-CF6CE396F1D6}"/>
    <cellStyle name="sbt2 10 2" xfId="12810" xr:uid="{D2523F98-6160-4273-A8C9-B96E35241248}"/>
    <cellStyle name="sbt2 11" xfId="7087" xr:uid="{C4F5B5F3-7E09-4E28-891C-03FDE3D0FBD6}"/>
    <cellStyle name="sbt2 11 2" xfId="13558" xr:uid="{AEF38EE0-5475-4726-B0C8-81D8C2E6E3F1}"/>
    <cellStyle name="sbt2 12" xfId="7062" xr:uid="{F1126920-FCDC-4EAE-B124-D02AFF6D2E51}"/>
    <cellStyle name="sbt2 12 2" xfId="13533" xr:uid="{FF794181-3158-478C-BE3E-28CC8946A45D}"/>
    <cellStyle name="sbt2 13" xfId="6878" xr:uid="{54BEBAD9-0718-44EF-A314-FA6F3A161F85}"/>
    <cellStyle name="sbt2 13 2" xfId="13349" xr:uid="{C52B3B05-7A6D-4325-9DB0-DA2C8455DDF1}"/>
    <cellStyle name="sbt2 14" xfId="7294" xr:uid="{3FB5E688-46C5-4F05-A92E-B9AEBCE645DE}"/>
    <cellStyle name="sbt2 14 2" xfId="13765" xr:uid="{FCFE009B-6DD6-4A8B-909C-278BA331DD1F}"/>
    <cellStyle name="sbt2 15" xfId="7789" xr:uid="{233716BF-3C5B-496B-87BC-E424E1B6B7C2}"/>
    <cellStyle name="sbt2 15 2" xfId="14260" xr:uid="{959C3628-CC36-43DD-A7F5-53DCAE01A7C2}"/>
    <cellStyle name="sbt2 16" xfId="7820" xr:uid="{BBF5EBE3-D98C-4C0F-973E-93ECC1772161}"/>
    <cellStyle name="sbt2 16 2" xfId="14291" xr:uid="{6C393141-1224-4587-9426-26D1E000A8DE}"/>
    <cellStyle name="sbt2 17" xfId="8001" xr:uid="{02CA6D57-B01A-4773-8CE5-45FA75F845D6}"/>
    <cellStyle name="sbt2 17 2" xfId="14472" xr:uid="{4B647726-E22B-448E-A257-A87A38FE9D18}"/>
    <cellStyle name="sbt2 18" xfId="8179" xr:uid="{99B08AB6-6BDE-440B-B1A8-0F2BE6D58A7C}"/>
    <cellStyle name="sbt2 18 2" xfId="14650" xr:uid="{2C5C68D2-7161-4EC4-95C9-8A7E4434FEB8}"/>
    <cellStyle name="sbt2 19" xfId="8343" xr:uid="{C8978510-67B3-4D15-8467-16AE80F4F74E}"/>
    <cellStyle name="sbt2 19 2" xfId="14814" xr:uid="{D115D5A8-66B7-4506-8A51-B70087CDCB64}"/>
    <cellStyle name="sbt2 2" xfId="2588" xr:uid="{00000000-0005-0000-0000-00001E0A0000}"/>
    <cellStyle name="sbt2 2 2" xfId="5121" xr:uid="{99E35713-6288-4A41-9D43-B5F3E364FE04}"/>
    <cellStyle name="sbt2 2 3" xfId="9710" xr:uid="{686F2E71-C656-4BF7-A12B-4A3534DA7DA5}"/>
    <cellStyle name="sbt2 20" xfId="8502" xr:uid="{470F21FE-612A-4D5A-AD88-4639F68F4913}"/>
    <cellStyle name="sbt2 20 2" xfId="14973" xr:uid="{EEB2CAE5-9EEC-429C-890E-F0884B843CB8}"/>
    <cellStyle name="sbt2 21" xfId="9224" xr:uid="{50EE7A11-0610-4477-A6D7-1473FAF1AAD6}"/>
    <cellStyle name="sbt2 22" xfId="9150" xr:uid="{E4B100B9-59BF-45D7-9BE1-DCA68549D315}"/>
    <cellStyle name="sbt2 23" xfId="9257" xr:uid="{A8D911C9-72FB-4CB9-A597-AC3166B82306}"/>
    <cellStyle name="sbt2 24" xfId="9916" xr:uid="{3C9702EE-2640-4C74-A48D-B2BE2A49A801}"/>
    <cellStyle name="sbt2 25" xfId="10086" xr:uid="{1BFBD27D-A6AC-4841-9438-AD77CA3FA2F2}"/>
    <cellStyle name="sbt2 26" xfId="10199" xr:uid="{7C16E203-FB55-4845-AFEB-0DD786414020}"/>
    <cellStyle name="sbt2 27" xfId="15243" xr:uid="{DD252AD6-DACD-4F8D-AC85-30D8D4EE5CB4}"/>
    <cellStyle name="sbt2 28" xfId="15006" xr:uid="{88A5EE04-4EA1-4171-A846-C24FE651EC88}"/>
    <cellStyle name="sbt2 29" xfId="15275" xr:uid="{83363D3E-2A4B-4E85-806A-5A644DBF2746}"/>
    <cellStyle name="sbt2 3" xfId="4390" xr:uid="{B1005DD7-70EB-49C6-B00F-59F1FE438B02}"/>
    <cellStyle name="sbt2 3 2" xfId="10896" xr:uid="{20B8C7E4-ACA1-4A3C-9551-320EA4E40810}"/>
    <cellStyle name="sbt2 3 3" xfId="14996" xr:uid="{03F1C6EC-F2CE-41AD-9A91-64B525F2CEA0}"/>
    <cellStyle name="sbt2 30" xfId="15787" xr:uid="{D1710DDC-602B-4103-A376-4945C52D824A}"/>
    <cellStyle name="sbt2 31" xfId="15945" xr:uid="{4604DD1F-554D-481D-9719-1293F85A763C}"/>
    <cellStyle name="sbt2 4" xfId="5120" xr:uid="{5E3C4C54-9878-4192-BCC7-7005F185234A}"/>
    <cellStyle name="sbt2 5" xfId="5638" xr:uid="{515CF1CE-F9FA-402E-8A8A-0FD71837EA1B}"/>
    <cellStyle name="sbt2 5 2" xfId="12109" xr:uid="{DBBAB61E-CBDA-4B7E-AB75-768583E31717}"/>
    <cellStyle name="sbt2 6" xfId="5451" xr:uid="{B0761EA1-420F-430E-839B-A8BBD3E136F0}"/>
    <cellStyle name="sbt2 6 2" xfId="11922" xr:uid="{4998AD77-72ED-4DBB-8F65-DAD8BB72BA15}"/>
    <cellStyle name="sbt2 7" xfId="5872" xr:uid="{FF5A6C4F-9F30-4892-8600-8051369A6E1C}"/>
    <cellStyle name="sbt2 7 2" xfId="12343" xr:uid="{C7B5544B-8DAC-48A3-9466-BE6B4860A9DA}"/>
    <cellStyle name="sbt2 8" xfId="6484" xr:uid="{E56FA9E0-2A54-4D8B-A00D-1695E8C40138}"/>
    <cellStyle name="sbt2 8 2" xfId="12955" xr:uid="{6F09293D-E4C8-451B-B389-7DE3B4EEEA5C}"/>
    <cellStyle name="sbt2 9" xfId="6580" xr:uid="{F2371F8A-F125-4172-BD2D-CD70C6EA074B}"/>
    <cellStyle name="sbt2 9 2" xfId="13051" xr:uid="{62393C23-68AF-4579-A862-9297752189AB}"/>
    <cellStyle name="subt1" xfId="2589" xr:uid="{00000000-0005-0000-0000-00001F0A0000}"/>
    <cellStyle name="subt1 2" xfId="2590" xr:uid="{00000000-0005-0000-0000-0000200A0000}"/>
    <cellStyle name="subt1 2 2" xfId="5123" xr:uid="{F141AD9F-3148-491F-9254-E228642D7A5D}"/>
    <cellStyle name="subt1 3" xfId="4391" xr:uid="{31782DAB-4EB0-48E5-AA77-275F622EE2DE}"/>
    <cellStyle name="subt1 3 2" xfId="10897" xr:uid="{5BD7F78F-63DC-4116-BA03-1665621B3B7B}"/>
    <cellStyle name="subt1 4" xfId="5122" xr:uid="{ECC42F0E-66FB-4083-B06C-E411179E2B07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7066" xr:uid="{1A6D1867-7D27-47AC-AF24-B096AC935D54}"/>
    <cellStyle name="Total 10 10 2" xfId="13537" xr:uid="{0D1E299A-AEED-403E-A01C-E31B8F6501E9}"/>
    <cellStyle name="Total 10 11" xfId="7093" xr:uid="{D6B474CA-C729-44DB-BCED-6D5D9DB671E4}"/>
    <cellStyle name="Total 10 11 2" xfId="13564" xr:uid="{4B37C7B8-53B1-45DF-A756-CCC0DEC76331}"/>
    <cellStyle name="Total 10 12" xfId="7296" xr:uid="{9213139B-E6C5-4829-BC91-B4F758F37F64}"/>
    <cellStyle name="Total 10 12 2" xfId="13767" xr:uid="{F10C126C-7D51-4B1D-A0AA-281571FEECB5}"/>
    <cellStyle name="Total 10 13" xfId="7825" xr:uid="{1605A8B7-8A14-4301-82AA-D32A6C55F820}"/>
    <cellStyle name="Total 10 13 2" xfId="14296" xr:uid="{C0968895-1654-481B-A587-5EDF6A0FC731}"/>
    <cellStyle name="Total 10 14" xfId="8005" xr:uid="{7F491BF9-BFF0-4A7F-AF5F-052DFBCF55D1}"/>
    <cellStyle name="Total 10 14 2" xfId="14476" xr:uid="{94E8C202-F53F-4A66-9C47-30D912700B6F}"/>
    <cellStyle name="Total 10 15" xfId="8182" xr:uid="{D4B00ADB-0E0C-4E31-BA62-C8F17E5632B0}"/>
    <cellStyle name="Total 10 15 2" xfId="14653" xr:uid="{21EA8C4C-5FE9-447D-9898-5B045EB4D38C}"/>
    <cellStyle name="Total 10 16" xfId="8346" xr:uid="{E5BD23E4-D25E-4AB2-8BAA-4308BF4CD93C}"/>
    <cellStyle name="Total 10 16 2" xfId="14817" xr:uid="{45FF5DA6-B1D1-4258-AF86-4E2DA9E5AB4C}"/>
    <cellStyle name="Total 10 17" xfId="8504" xr:uid="{37E9887D-F711-4C85-8FBF-EA5974822CF4}"/>
    <cellStyle name="Total 10 17 2" xfId="14975" xr:uid="{EFDEE216-0514-4564-AF71-3A5AD82BF5AD}"/>
    <cellStyle name="Total 10 18" xfId="8550" xr:uid="{12067CA7-C07E-4619-BAE4-D50F3F7DD194}"/>
    <cellStyle name="Total 10 19" xfId="9716" xr:uid="{A8CD09DD-DB12-4F40-89B1-72AB9CAA34CF}"/>
    <cellStyle name="Total 10 2" xfId="2618" xr:uid="{00000000-0005-0000-0000-00003C0A0000}"/>
    <cellStyle name="Total 10 2 2" xfId="5126" xr:uid="{841CB919-994F-4362-BA4E-A35D6A8C6D52}"/>
    <cellStyle name="Total 10 2 2 2" xfId="11599" xr:uid="{B6546FD1-88C8-490B-B846-4C8EA9D942AC}"/>
    <cellStyle name="Total 10 2 3" xfId="9717" xr:uid="{CD05E69F-12F2-4147-B925-8952705520D2}"/>
    <cellStyle name="Total 10 2 4" xfId="10477" xr:uid="{EF72CF48-CE22-425E-87F9-0C3C71A3DF38}"/>
    <cellStyle name="Total 10 20" xfId="9261" xr:uid="{42247772-B5F8-4F5A-9458-177E1137804B}"/>
    <cellStyle name="Total 10 21" xfId="9920" xr:uid="{8BF92F37-109C-4076-ABD6-9E20321E132B}"/>
    <cellStyle name="Total 10 22" xfId="10089" xr:uid="{F684F98F-C5D9-463E-84CB-CCA8577539B6}"/>
    <cellStyle name="Total 10 23" xfId="10200" xr:uid="{8CB32029-B70F-4A9D-9529-AC2AFB3AB5A5}"/>
    <cellStyle name="Total 10 24" xfId="15225" xr:uid="{44A5D369-D276-4F25-A4DA-4FA60D1EDB41}"/>
    <cellStyle name="Total 10 25" xfId="15623" xr:uid="{8E651E6B-D619-437D-BB9F-4D310BA35DA5}"/>
    <cellStyle name="Total 10 26" xfId="15789" xr:uid="{A68A03CD-3702-475C-88A1-278D8915A87C}"/>
    <cellStyle name="Total 10 27" xfId="15946" xr:uid="{8109566B-18E3-42A0-8C46-1A6D62CC3850}"/>
    <cellStyle name="Total 10 3" xfId="5125" xr:uid="{F57ED9A4-6E69-4AF3-9AD4-F540576DC648}"/>
    <cellStyle name="Total 10 3 2" xfId="11598" xr:uid="{32CB0570-D04B-4784-955C-1DBF595309D0}"/>
    <cellStyle name="Total 10 4" xfId="5183" xr:uid="{AF66F5E0-D7BF-4A80-8E27-BFA6F115FA05}"/>
    <cellStyle name="Total 10 4 2" xfId="11654" xr:uid="{D964077D-4670-4C5C-8245-74C04674BBEB}"/>
    <cellStyle name="Total 10 5" xfId="5670" xr:uid="{5D8ADDE8-B950-48B3-8360-6AFC17BF8F1B}"/>
    <cellStyle name="Total 10 5 2" xfId="12141" xr:uid="{2A7B6900-091E-40B8-B25F-8D6000428633}"/>
    <cellStyle name="Total 10 6" xfId="5873" xr:uid="{23F3F06B-CCEC-4282-A22B-32608C7008E7}"/>
    <cellStyle name="Total 10 6 2" xfId="12344" xr:uid="{571D184E-A860-44AD-95D4-13676258C922}"/>
    <cellStyle name="Total 10 7" xfId="6490" xr:uid="{B40113A0-E802-40BA-90DA-DD37211CA360}"/>
    <cellStyle name="Total 10 7 2" xfId="12961" xr:uid="{C6714372-1763-407C-9C4C-1D5267C27B24}"/>
    <cellStyle name="Total 10 8" xfId="6474" xr:uid="{00056C7F-07DD-4D69-BB6B-2F81B02AF74C}"/>
    <cellStyle name="Total 10 8 2" xfId="12945" xr:uid="{A5D5EFE0-7FC8-4881-8CAD-8EE6FA2E580A}"/>
    <cellStyle name="Total 10 9" xfId="6610" xr:uid="{05BF3DC5-E636-40E7-8CB7-361748C343D5}"/>
    <cellStyle name="Total 10 9 2" xfId="13081" xr:uid="{27C4E780-6459-4E7B-B904-9DEED2526C9C}"/>
    <cellStyle name="Total 11" xfId="2619" xr:uid="{00000000-0005-0000-0000-00003D0A0000}"/>
    <cellStyle name="Total 11 10" xfId="6650" xr:uid="{B443BDC6-192A-4263-920E-A3B80621664B}"/>
    <cellStyle name="Total 11 10 2" xfId="13121" xr:uid="{E24DF633-391E-4627-B561-B59A0FD54FFF}"/>
    <cellStyle name="Total 11 11" xfId="6880" xr:uid="{B5B4390C-E4D8-47D9-BD4E-E724AEE68741}"/>
    <cellStyle name="Total 11 11 2" xfId="13351" xr:uid="{17DDCD6C-8A49-4CA7-BB88-1EF7E82941B2}"/>
    <cellStyle name="Total 11 12" xfId="7297" xr:uid="{A218AC22-3E5E-472E-AC92-CD695A33F76A}"/>
    <cellStyle name="Total 11 12 2" xfId="13768" xr:uid="{746E21B2-EA88-46BA-B1F5-E33A95E72B4C}"/>
    <cellStyle name="Total 11 13" xfId="7826" xr:uid="{CE00C02D-53D3-4479-93C4-819A471B99BB}"/>
    <cellStyle name="Total 11 13 2" xfId="14297" xr:uid="{63F3B834-AF6E-43CA-8D18-EC862505574D}"/>
    <cellStyle name="Total 11 14" xfId="8006" xr:uid="{B065619B-F485-4DE2-921F-7B2A46B92A45}"/>
    <cellStyle name="Total 11 14 2" xfId="14477" xr:uid="{151ED8CE-04F1-4219-B745-C3ED20C02AC8}"/>
    <cellStyle name="Total 11 15" xfId="8183" xr:uid="{7DB2114A-4666-402E-8015-B3DDD0C976B3}"/>
    <cellStyle name="Total 11 15 2" xfId="14654" xr:uid="{A6A81149-48F7-4B9E-BC71-91A6519DCC59}"/>
    <cellStyle name="Total 11 16" xfId="8347" xr:uid="{67C31B84-BB9E-445C-8DD1-3EC89BC35905}"/>
    <cellStyle name="Total 11 16 2" xfId="14818" xr:uid="{41D5C860-62E3-432C-9FA1-620A2FB95AE3}"/>
    <cellStyle name="Total 11 17" xfId="8505" xr:uid="{8E7E4C29-D526-440B-A25A-2D27E23B1096}"/>
    <cellStyle name="Total 11 17 2" xfId="14976" xr:uid="{14DC4561-F972-4896-A01A-AE59F6450159}"/>
    <cellStyle name="Total 11 18" xfId="9154" xr:uid="{C2B9D56A-71F6-4319-860B-326FD7149B1C}"/>
    <cellStyle name="Total 11 19" xfId="9718" xr:uid="{FA9AB248-CDFC-4A0E-BE6F-E2A2A3A2B184}"/>
    <cellStyle name="Total 11 2" xfId="2620" xr:uid="{00000000-0005-0000-0000-00003E0A0000}"/>
    <cellStyle name="Total 11 2 2" xfId="5128" xr:uid="{A94E3013-98E0-4985-A6AB-0E039BE3C09C}"/>
    <cellStyle name="Total 11 2 2 2" xfId="11601" xr:uid="{533E01AE-922E-484F-BEBB-AA02C5D589D8}"/>
    <cellStyle name="Total 11 2 3" xfId="9719" xr:uid="{57CA4B5B-5E8A-41C7-9FF1-9C2ACA7946A2}"/>
    <cellStyle name="Total 11 2 4" xfId="10478" xr:uid="{F02A6648-B096-4F88-B572-4ADB3E3BEEAB}"/>
    <cellStyle name="Total 11 20" xfId="9262" xr:uid="{C483C1F7-80A4-491A-8684-DC014CFBF299}"/>
    <cellStyle name="Total 11 21" xfId="9921" xr:uid="{F1A49F20-5E0F-4222-AB6D-F0D4330845B2}"/>
    <cellStyle name="Total 11 22" xfId="10090" xr:uid="{C724DBA0-3E01-4A79-822D-292116D4323B}"/>
    <cellStyle name="Total 11 23" xfId="10230" xr:uid="{CF1CE3FB-5368-47BB-AEAA-D8AACB43E4DB}"/>
    <cellStyle name="Total 11 24" xfId="15226" xr:uid="{2E7C48D5-FA2A-4FF4-84E7-F2B94DEBEC3A}"/>
    <cellStyle name="Total 11 25" xfId="15624" xr:uid="{9D48E048-795D-4D55-9BBD-45F11AF6FA88}"/>
    <cellStyle name="Total 11 26" xfId="15790" xr:uid="{16ECEAD3-553D-42BA-9154-78E76B2B67D2}"/>
    <cellStyle name="Total 11 27" xfId="15947" xr:uid="{444ACE30-68ED-4C8B-8BB6-A4EDA5723B12}"/>
    <cellStyle name="Total 11 3" xfId="5127" xr:uid="{163748F5-144D-4167-B379-EA46E6A12A09}"/>
    <cellStyle name="Total 11 3 2" xfId="11600" xr:uid="{ECD79149-DF0C-424E-98FF-57C7889C4975}"/>
    <cellStyle name="Total 11 4" xfId="5642" xr:uid="{C7460B46-DEB6-4711-B20E-8FFE543948A8}"/>
    <cellStyle name="Total 11 4 2" xfId="12113" xr:uid="{045CA760-82D5-48A3-9334-DCF72277AFB6}"/>
    <cellStyle name="Total 11 5" xfId="5454" xr:uid="{D1AA236F-FDF0-48A7-B7EB-C08956D48829}"/>
    <cellStyle name="Total 11 5 2" xfId="11925" xr:uid="{CAF5FC66-FEF8-4747-A38B-0E8FC025C0BB}"/>
    <cellStyle name="Total 11 6" xfId="5874" xr:uid="{F09FCE8D-3FB8-48A9-A278-178C66ABABDE}"/>
    <cellStyle name="Total 11 6 2" xfId="12345" xr:uid="{CB9473CD-51F1-4A68-84D7-4F9B2C21899A}"/>
    <cellStyle name="Total 11 7" xfId="6491" xr:uid="{374104F6-FA11-45CB-BBC0-74EA20133F30}"/>
    <cellStyle name="Total 11 7 2" xfId="12962" xr:uid="{2582D1E3-08D5-406C-9E93-B46636D9567B}"/>
    <cellStyle name="Total 11 8" xfId="6584" xr:uid="{A7D31F5A-B1A9-4E08-8F03-E13989A973E2}"/>
    <cellStyle name="Total 11 8 2" xfId="13055" xr:uid="{D695B775-B6BA-4FFA-8D84-4399E1934C14}"/>
    <cellStyle name="Total 11 9" xfId="6340" xr:uid="{3B4A4D7E-2E5F-4D33-8430-158DDD904FC4}"/>
    <cellStyle name="Total 11 9 2" xfId="12811" xr:uid="{B6F4552C-F067-4EC5-8F6A-21DE94A5AD5C}"/>
    <cellStyle name="Total 12" xfId="2621" xr:uid="{00000000-0005-0000-0000-00003F0A0000}"/>
    <cellStyle name="Total 12 10" xfId="7097" xr:uid="{06E555A9-2EBF-4467-9440-9B92D3ABB1C5}"/>
    <cellStyle name="Total 12 10 2" xfId="13568" xr:uid="{595B9D02-F8FC-41C6-876E-5E11BFCA77FD}"/>
    <cellStyle name="Total 12 11" xfId="7082" xr:uid="{F397E4E6-6FE6-40CB-9797-BE3215A5CAC2}"/>
    <cellStyle name="Total 12 11 2" xfId="13553" xr:uid="{F2AB7A2A-E9F3-432D-BB9F-9C853CB5C06E}"/>
    <cellStyle name="Total 12 12" xfId="7298" xr:uid="{BCABA7C1-2EC1-478D-AD6B-38FFB12BD259}"/>
    <cellStyle name="Total 12 12 2" xfId="13769" xr:uid="{C8F4B3CF-CB60-45BA-8261-89353F055426}"/>
    <cellStyle name="Total 12 13" xfId="7827" xr:uid="{A10DB2D0-9300-438B-8A20-F5A459E85D29}"/>
    <cellStyle name="Total 12 13 2" xfId="14298" xr:uid="{E1EE6CA3-AFE4-47B1-AFE2-16A8345926FC}"/>
    <cellStyle name="Total 12 14" xfId="8007" xr:uid="{F0A49FAC-98E5-40B1-AA47-DF903F79884B}"/>
    <cellStyle name="Total 12 14 2" xfId="14478" xr:uid="{E72C5765-2492-4BCF-A251-2E2386F66A6C}"/>
    <cellStyle name="Total 12 15" xfId="8184" xr:uid="{E20EC27C-B13E-49BA-94FD-78BFE0AA229E}"/>
    <cellStyle name="Total 12 15 2" xfId="14655" xr:uid="{D10694D5-A947-4650-A7A6-83691FB0C701}"/>
    <cellStyle name="Total 12 16" xfId="8348" xr:uid="{D9AAAC75-3111-4427-80B9-7783870FD7E4}"/>
    <cellStyle name="Total 12 16 2" xfId="14819" xr:uid="{569A72AE-8B11-4B1E-B530-BDFC9017CAE7}"/>
    <cellStyle name="Total 12 17" xfId="8506" xr:uid="{15404E30-007B-4268-B371-6D181F35A6DD}"/>
    <cellStyle name="Total 12 17 2" xfId="14977" xr:uid="{C28D6262-3885-4ECD-B66E-B3DFB70DE3DE}"/>
    <cellStyle name="Total 12 18" xfId="9187" xr:uid="{F9200366-799C-4AAD-9F90-36A26E42341F}"/>
    <cellStyle name="Total 12 19" xfId="9720" xr:uid="{A032F5EB-3FAD-4BAB-9A35-39ECBA5FBEFC}"/>
    <cellStyle name="Total 12 2" xfId="2622" xr:uid="{00000000-0005-0000-0000-0000400A0000}"/>
    <cellStyle name="Total 12 2 2" xfId="5130" xr:uid="{96640FF0-4CA5-4470-8A3B-AB1143D0361C}"/>
    <cellStyle name="Total 12 2 2 2" xfId="11603" xr:uid="{59FFED99-762E-4C69-BBAF-C68EB46AEBA6}"/>
    <cellStyle name="Total 12 2 3" xfId="9721" xr:uid="{9D90E153-3FDA-45EB-AC04-753A21E359BD}"/>
    <cellStyle name="Total 12 2 4" xfId="10479" xr:uid="{6C658678-A5F8-4D22-9CA1-BE101203E505}"/>
    <cellStyle name="Total 12 20" xfId="9263" xr:uid="{C813DC3D-1B87-49F4-8AC6-F745F630B142}"/>
    <cellStyle name="Total 12 21" xfId="9922" xr:uid="{32F86C3C-11EE-4F3F-9ADF-C56174E42995}"/>
    <cellStyle name="Total 12 22" xfId="10091" xr:uid="{522E5256-C043-48EB-AEE1-AE1A3DDCB9FB}"/>
    <cellStyle name="Total 12 23" xfId="10201" xr:uid="{733D07CA-0802-404B-BBEF-D9DF6B9E8037}"/>
    <cellStyle name="Total 12 24" xfId="15227" xr:uid="{577CD90F-DE85-4A86-ABD7-E764E4E9B6FE}"/>
    <cellStyle name="Total 12 25" xfId="15625" xr:uid="{9083B2DD-C5B9-45CF-8F36-EE3A36850516}"/>
    <cellStyle name="Total 12 26" xfId="15791" xr:uid="{2D19D3E5-CB92-49B9-8F5C-86797B8FB8FA}"/>
    <cellStyle name="Total 12 27" xfId="15948" xr:uid="{64E44381-EDA8-49BB-9121-80FB049DEDAA}"/>
    <cellStyle name="Total 12 3" xfId="5129" xr:uid="{6B5CB87D-8DD9-45F2-A39D-F7753CF69327}"/>
    <cellStyle name="Total 12 3 2" xfId="11602" xr:uid="{13D73B69-6A5D-4538-8671-8B10BB1157BC}"/>
    <cellStyle name="Total 12 4" xfId="5674" xr:uid="{B815DA14-F68B-43B8-A432-2FFD543B86C1}"/>
    <cellStyle name="Total 12 4 2" xfId="12145" xr:uid="{2A0DDA83-A579-445A-A8C2-83531B1C0CD5}"/>
    <cellStyle name="Total 12 5" xfId="5659" xr:uid="{D4055DB9-C614-46F4-A34B-7F89C19EC20A}"/>
    <cellStyle name="Total 12 5 2" xfId="12130" xr:uid="{7967F2B0-35FF-48BD-B3F3-C1B0606FD393}"/>
    <cellStyle name="Total 12 6" xfId="5875" xr:uid="{AC7FC8C2-45B6-4452-B6C9-FA194B511394}"/>
    <cellStyle name="Total 12 6 2" xfId="12346" xr:uid="{D114D31B-6164-4BE3-8719-02564B311C5E}"/>
    <cellStyle name="Total 12 7" xfId="6492" xr:uid="{6E308F32-4244-4CC4-B558-2894A3692EB7}"/>
    <cellStyle name="Total 12 7 2" xfId="12963" xr:uid="{401FE6D0-08E0-4455-B753-53DEA8C48B1D}"/>
    <cellStyle name="Total 12 8" xfId="6614" xr:uid="{20B438A8-8ED9-4D9C-A47C-47AC4595B202}"/>
    <cellStyle name="Total 12 8 2" xfId="13085" xr:uid="{9D7B1C45-78C3-4A41-B01A-69987FE4BEB1}"/>
    <cellStyle name="Total 12 9" xfId="6600" xr:uid="{A87EC822-731C-42F7-9330-2D0DF903C3EF}"/>
    <cellStyle name="Total 12 9 2" xfId="13071" xr:uid="{729EC00A-C0EB-4A14-9774-808FBB20AF7A}"/>
    <cellStyle name="Total 13" xfId="2623" xr:uid="{00000000-0005-0000-0000-0000410A0000}"/>
    <cellStyle name="Total 13 10" xfId="7067" xr:uid="{40E23A16-4D54-4101-92D0-5B531B64B417}"/>
    <cellStyle name="Total 13 10 2" xfId="13538" xr:uid="{DF8346F5-A127-40D5-B008-D5F2359A46B5}"/>
    <cellStyle name="Total 13 11" xfId="6881" xr:uid="{299A1B61-6EBA-4CA3-ABB9-F1BD1538ACDB}"/>
    <cellStyle name="Total 13 11 2" xfId="13352" xr:uid="{6CB2A5E4-EA67-41B7-9858-209AADFB76FE}"/>
    <cellStyle name="Total 13 12" xfId="7299" xr:uid="{DE6F52AF-4F8E-4CE7-8EE4-D7D7D62989BF}"/>
    <cellStyle name="Total 13 12 2" xfId="13770" xr:uid="{5F49DC96-A5FC-4371-BB26-9C5DA04D0175}"/>
    <cellStyle name="Total 13 13" xfId="7828" xr:uid="{3B543450-2E25-4C0B-9DC5-412A6373A53C}"/>
    <cellStyle name="Total 13 13 2" xfId="14299" xr:uid="{68470C18-E006-457F-8D8F-70E0896508B4}"/>
    <cellStyle name="Total 13 14" xfId="8008" xr:uid="{E3B81BA6-BF07-4CBC-9B4B-2AA64EF076CB}"/>
    <cellStyle name="Total 13 14 2" xfId="14479" xr:uid="{F4EA8644-AD40-4AC4-90FA-EE4365E0076F}"/>
    <cellStyle name="Total 13 15" xfId="8185" xr:uid="{FEA26342-D667-4C5A-AD2C-7363BFC6B809}"/>
    <cellStyle name="Total 13 15 2" xfId="14656" xr:uid="{21A4E36E-EF14-4965-9833-8D1E07D46ED4}"/>
    <cellStyle name="Total 13 16" xfId="8349" xr:uid="{104ED82E-0C4A-4A9E-8082-4FE3BBD0AFA1}"/>
    <cellStyle name="Total 13 16 2" xfId="14820" xr:uid="{2F5E3F00-FA44-43E4-B5B5-CB3C08FDE440}"/>
    <cellStyle name="Total 13 17" xfId="8507" xr:uid="{98004CDC-863B-42AF-BA76-8EE414A6CF3F}"/>
    <cellStyle name="Total 13 17 2" xfId="14978" xr:uid="{9CA88F65-0860-4E3A-86EA-10A65109707B}"/>
    <cellStyle name="Total 13 18" xfId="9155" xr:uid="{397316D1-FEE7-42BF-A096-EF5CA32D6254}"/>
    <cellStyle name="Total 13 19" xfId="9722" xr:uid="{0378737C-2FC0-43BC-B894-697E5792B3DC}"/>
    <cellStyle name="Total 13 2" xfId="2624" xr:uid="{00000000-0005-0000-0000-0000420A0000}"/>
    <cellStyle name="Total 13 2 2" xfId="5132" xr:uid="{25F88B31-8A96-49AD-801D-46B2F7778655}"/>
    <cellStyle name="Total 13 2 2 2" xfId="11605" xr:uid="{22BB8112-83B5-49F1-AE7A-D03D170715BA}"/>
    <cellStyle name="Total 13 2 3" xfId="9723" xr:uid="{7D32C0D8-594A-48AF-AA42-5837372947CB}"/>
    <cellStyle name="Total 13 2 4" xfId="10480" xr:uid="{E28746FA-5C78-422C-B952-4DEB5AAC1B21}"/>
    <cellStyle name="Total 13 20" xfId="9264" xr:uid="{E874CCAA-6869-48FD-BEAB-B12A242A25A2}"/>
    <cellStyle name="Total 13 21" xfId="9923" xr:uid="{CF62B1C0-E2F2-4C78-B61C-1EA8AE2F0991}"/>
    <cellStyle name="Total 13 22" xfId="10092" xr:uid="{E63B3521-6AB5-45C0-9970-74455B3FF813}"/>
    <cellStyle name="Total 13 23" xfId="10202" xr:uid="{8763248F-90B9-4EAB-9B56-C98929D83EB9}"/>
    <cellStyle name="Total 13 24" xfId="15228" xr:uid="{99760E75-3413-4CF6-94C4-8509CF7E0413}"/>
    <cellStyle name="Total 13 25" xfId="15626" xr:uid="{955F2AEA-1B84-4532-8FC7-9557C7AD2389}"/>
    <cellStyle name="Total 13 26" xfId="15792" xr:uid="{2FA95331-8661-4CC7-B308-AC373AA0C65A}"/>
    <cellStyle name="Total 13 27" xfId="15949" xr:uid="{B89E8C08-3892-4E88-875D-BF0283B2FBF9}"/>
    <cellStyle name="Total 13 3" xfId="5131" xr:uid="{EBD5391D-7A43-4DFD-848D-879889FED043}"/>
    <cellStyle name="Total 13 3 2" xfId="11604" xr:uid="{C830AE65-C405-47BD-A6AD-7C7AEF162CF9}"/>
    <cellStyle name="Total 13 4" xfId="5643" xr:uid="{E050A5A0-3303-490E-9763-285C8988FE1D}"/>
    <cellStyle name="Total 13 4 2" xfId="12114" xr:uid="{D4E5D75D-E1FD-4712-A182-FBF5057A5029}"/>
    <cellStyle name="Total 13 5" xfId="5455" xr:uid="{2F4A8458-58AF-48D8-B419-9F477C77972F}"/>
    <cellStyle name="Total 13 5 2" xfId="11926" xr:uid="{9EF798AB-F8A7-4F88-A330-274525A04DF2}"/>
    <cellStyle name="Total 13 6" xfId="5876" xr:uid="{07AAA4D2-41A6-46B5-A446-1A46862807DF}"/>
    <cellStyle name="Total 13 6 2" xfId="12347" xr:uid="{95125CFD-58B4-4B44-BF47-3A157905D28A}"/>
    <cellStyle name="Total 13 7" xfId="6493" xr:uid="{65BCDD2B-2FF0-49F0-B681-BD4726F082C2}"/>
    <cellStyle name="Total 13 7 2" xfId="12964" xr:uid="{C52558D6-9997-4DD5-A2F0-125A0949AF07}"/>
    <cellStyle name="Total 13 8" xfId="6585" xr:uid="{1EC8CB78-4AA7-40A9-9202-1253A6F26499}"/>
    <cellStyle name="Total 13 8 2" xfId="13056" xr:uid="{93C458BC-1056-4717-9C3C-6150B693536A}"/>
    <cellStyle name="Total 13 9" xfId="6341" xr:uid="{62F1A7FA-413D-4E4A-83E2-90EC79CC8D39}"/>
    <cellStyle name="Total 13 9 2" xfId="12812" xr:uid="{3663A0FE-BF21-42AE-A1EC-6B58EAD11EC5}"/>
    <cellStyle name="Total 14" xfId="2625" xr:uid="{00000000-0005-0000-0000-0000430A0000}"/>
    <cellStyle name="Total 14 10" xfId="7068" xr:uid="{BF30C53A-A2D2-42F9-924C-076A86F0DE56}"/>
    <cellStyle name="Total 14 10 2" xfId="13539" xr:uid="{E51E4788-9AA8-4C4B-A743-819B5CF8D17D}"/>
    <cellStyle name="Total 14 11" xfId="6882" xr:uid="{7E72C0D9-3107-4C19-B08B-EB6D6E2800AC}"/>
    <cellStyle name="Total 14 11 2" xfId="13353" xr:uid="{31175A2A-D7C6-4D71-86C3-00C9AF602FC0}"/>
    <cellStyle name="Total 14 12" xfId="7300" xr:uid="{2B8A278F-7524-4BB0-A5CE-42C803EA51AB}"/>
    <cellStyle name="Total 14 12 2" xfId="13771" xr:uid="{87AB989A-78AB-4103-A6AD-F12F21C84D08}"/>
    <cellStyle name="Total 14 13" xfId="7829" xr:uid="{14DE1CC4-EF7E-4AEC-B77C-A91AE02ED444}"/>
    <cellStyle name="Total 14 13 2" xfId="14300" xr:uid="{E7B0DDD6-B31D-4B6F-BD60-9D018ED3C9A7}"/>
    <cellStyle name="Total 14 14" xfId="8009" xr:uid="{66071929-3C84-48BB-9899-D3FAA0187B1F}"/>
    <cellStyle name="Total 14 14 2" xfId="14480" xr:uid="{7B391033-DAD0-44A8-B8F6-43B436AA7A41}"/>
    <cellStyle name="Total 14 15" xfId="8186" xr:uid="{2CF5F476-1AB1-4AB3-86A2-E1032348B706}"/>
    <cellStyle name="Total 14 15 2" xfId="14657" xr:uid="{66B1BBA7-4310-4BEF-BC60-314190093967}"/>
    <cellStyle name="Total 14 16" xfId="8350" xr:uid="{77A9CC30-910B-4FD9-8ADE-ECB20F51F191}"/>
    <cellStyle name="Total 14 16 2" xfId="14821" xr:uid="{52936DAF-9FFF-477F-B2C2-0C1E6C40FD81}"/>
    <cellStyle name="Total 14 17" xfId="8508" xr:uid="{158189E8-55DE-4385-A39D-CAD49D99DF95}"/>
    <cellStyle name="Total 14 17 2" xfId="14979" xr:uid="{D90A7F2E-D633-46E9-9FBF-CE3644DED9AA}"/>
    <cellStyle name="Total 14 18" xfId="9156" xr:uid="{48D744FD-3EBB-4730-8F50-861305C77C78}"/>
    <cellStyle name="Total 14 19" xfId="9724" xr:uid="{F6D0FF29-64C1-4818-B3D5-AABBA47FD635}"/>
    <cellStyle name="Total 14 2" xfId="2626" xr:uid="{00000000-0005-0000-0000-0000440A0000}"/>
    <cellStyle name="Total 14 2 2" xfId="5134" xr:uid="{0A4C8CC5-4FBF-44A5-A4F2-9FD7A04B71F6}"/>
    <cellStyle name="Total 14 2 2 2" xfId="11607" xr:uid="{CFE1A42C-10C5-4546-B42F-4BF906EF244E}"/>
    <cellStyle name="Total 14 2 3" xfId="9725" xr:uid="{86EDFF6D-0BC3-4006-BC06-51C5EFBC1B78}"/>
    <cellStyle name="Total 14 2 4" xfId="10481" xr:uid="{39C14821-A9B8-4020-B16E-E3D6230B8770}"/>
    <cellStyle name="Total 14 20" xfId="9265" xr:uid="{CCD109FE-5B03-4913-847E-21E1ABA9A696}"/>
    <cellStyle name="Total 14 21" xfId="9924" xr:uid="{9594E11C-631F-4956-8138-BFB27FA9B312}"/>
    <cellStyle name="Total 14 22" xfId="10093" xr:uid="{E865A4FB-42DD-44B5-B184-78099B58F900}"/>
    <cellStyle name="Total 14 23" xfId="10203" xr:uid="{CABB18AC-C840-49C7-9D97-BFDC869F1BC7}"/>
    <cellStyle name="Total 14 24" xfId="15229" xr:uid="{2C52BEFA-9FD6-43CE-A7D6-23D7FDD7FA78}"/>
    <cellStyle name="Total 14 25" xfId="15627" xr:uid="{1630BC53-FCF5-489D-B837-D8543944E7F5}"/>
    <cellStyle name="Total 14 26" xfId="15793" xr:uid="{9B40D4DA-F315-4E70-9008-EF660919F936}"/>
    <cellStyle name="Total 14 27" xfId="15950" xr:uid="{5C7FCF7E-53E5-4C6A-8CD3-5CA44E9D275A}"/>
    <cellStyle name="Total 14 3" xfId="5133" xr:uid="{D725C4DF-9EC7-45C7-9EC5-FDA4EE597AA7}"/>
    <cellStyle name="Total 14 3 2" xfId="11606" xr:uid="{A905329F-5348-4318-9F46-A8F58B6C2AD8}"/>
    <cellStyle name="Total 14 4" xfId="5644" xr:uid="{C4BAC3D9-13DE-4DF4-A21C-2DCD99C3C873}"/>
    <cellStyle name="Total 14 4 2" xfId="12115" xr:uid="{DEA3E514-5958-43F0-8877-0873A5CB5139}"/>
    <cellStyle name="Total 14 5" xfId="5456" xr:uid="{B9B9EB06-4424-4CCF-9F1E-C351C560C7A2}"/>
    <cellStyle name="Total 14 5 2" xfId="11927" xr:uid="{ADAF0435-F65C-4983-BCF4-0B43031107F0}"/>
    <cellStyle name="Total 14 6" xfId="5877" xr:uid="{419F6978-2AFD-4BD6-8100-9E8DC8E0A295}"/>
    <cellStyle name="Total 14 6 2" xfId="12348" xr:uid="{AA4757A9-6499-484C-9FFE-436866404F34}"/>
    <cellStyle name="Total 14 7" xfId="6494" xr:uid="{6B7ED623-753E-470A-BC1E-E743DDEFC2C8}"/>
    <cellStyle name="Total 14 7 2" xfId="12965" xr:uid="{3B378EA2-445C-41F8-99BA-A1740F96139A}"/>
    <cellStyle name="Total 14 8" xfId="6586" xr:uid="{57E0F74D-244D-4891-A202-465CAB67C851}"/>
    <cellStyle name="Total 14 8 2" xfId="13057" xr:uid="{214C9470-2432-48F7-A671-D6A93E5B8105}"/>
    <cellStyle name="Total 14 9" xfId="6342" xr:uid="{2AA4FE66-97D5-4BF6-B74A-B3A783879CAD}"/>
    <cellStyle name="Total 14 9 2" xfId="12813" xr:uid="{E3EFCAAD-29BC-490B-A5DC-30E5A125B0C4}"/>
    <cellStyle name="Total 15" xfId="2627" xr:uid="{00000000-0005-0000-0000-0000450A0000}"/>
    <cellStyle name="Total 15 10" xfId="7069" xr:uid="{4C57AE2C-38B2-4B3B-B306-3ECDA05ADEF8}"/>
    <cellStyle name="Total 15 10 2" xfId="13540" xr:uid="{18134689-C981-4173-B083-A00E2FD59577}"/>
    <cellStyle name="Total 15 11" xfId="6883" xr:uid="{2CC27A55-505F-4A07-A1AA-00B99BF8B741}"/>
    <cellStyle name="Total 15 11 2" xfId="13354" xr:uid="{68F8BC05-F562-4C44-8169-D4EBF0CBBE4A}"/>
    <cellStyle name="Total 15 12" xfId="7301" xr:uid="{3B080762-D077-4F00-9D5D-8E824CA5B7D8}"/>
    <cellStyle name="Total 15 12 2" xfId="13772" xr:uid="{A1B68CAA-0AC1-4112-8B71-DE8B15877373}"/>
    <cellStyle name="Total 15 13" xfId="7830" xr:uid="{2711285C-E30D-4F91-BCFD-E91D9D5F49DF}"/>
    <cellStyle name="Total 15 13 2" xfId="14301" xr:uid="{E33D2244-F95A-4050-8522-E2919A519248}"/>
    <cellStyle name="Total 15 14" xfId="8010" xr:uid="{BCE64C20-3F1B-4309-86CB-975E68843D16}"/>
    <cellStyle name="Total 15 14 2" xfId="14481" xr:uid="{21B60D71-F1BE-4824-A468-6C982DA3A0BC}"/>
    <cellStyle name="Total 15 15" xfId="8187" xr:uid="{F6B70604-EEA4-4093-84FE-CD3387B78E22}"/>
    <cellStyle name="Total 15 15 2" xfId="14658" xr:uid="{1D200B7E-1539-4571-98FA-D76A0885B3A8}"/>
    <cellStyle name="Total 15 16" xfId="8351" xr:uid="{7D66F63E-FEE8-480F-8979-C3BA0DAD9FA2}"/>
    <cellStyle name="Total 15 16 2" xfId="14822" xr:uid="{1601B444-D379-4001-BCCE-DCCBD33D43F7}"/>
    <cellStyle name="Total 15 17" xfId="8509" xr:uid="{7E948728-571F-4470-B41C-73A3C4B874F4}"/>
    <cellStyle name="Total 15 17 2" xfId="14980" xr:uid="{F05A2DDC-D819-4550-8A8D-ADD06042359F}"/>
    <cellStyle name="Total 15 18" xfId="9157" xr:uid="{0F8E23A7-5264-4B3F-A906-6DA3A3F188AE}"/>
    <cellStyle name="Total 15 19" xfId="9726" xr:uid="{92113BD7-AB5B-41D9-B562-F793723AECE1}"/>
    <cellStyle name="Total 15 2" xfId="2628" xr:uid="{00000000-0005-0000-0000-0000460A0000}"/>
    <cellStyle name="Total 15 2 2" xfId="5136" xr:uid="{5864D263-CE0C-45D4-B911-688A80A11D7B}"/>
    <cellStyle name="Total 15 2 2 2" xfId="11609" xr:uid="{7247993A-FE02-4735-8AB4-C3CAB3784025}"/>
    <cellStyle name="Total 15 2 3" xfId="9727" xr:uid="{0C680B62-1DC5-4CD4-961D-999F64159410}"/>
    <cellStyle name="Total 15 2 4" xfId="10482" xr:uid="{6CF03191-336D-418D-B36C-7EB607FFCAEB}"/>
    <cellStyle name="Total 15 20" xfId="9266" xr:uid="{F4068256-921E-4DAB-9A5C-160FBBA8587D}"/>
    <cellStyle name="Total 15 21" xfId="9925" xr:uid="{0B0484A6-866D-443C-8E4A-90974F86E6F0}"/>
    <cellStyle name="Total 15 22" xfId="10094" xr:uid="{F365C7B8-00A4-4908-8FE9-4A132DA2D9C0}"/>
    <cellStyle name="Total 15 23" xfId="10204" xr:uid="{296D0469-BE24-492B-8651-F8EE803D957D}"/>
    <cellStyle name="Total 15 24" xfId="15230" xr:uid="{A06100BE-AE10-4EF2-AD3D-32E8530385F5}"/>
    <cellStyle name="Total 15 25" xfId="15628" xr:uid="{D939ECAD-27C3-40AA-8A5C-A34B24D56DAC}"/>
    <cellStyle name="Total 15 26" xfId="15794" xr:uid="{539D9A45-D7EE-4A83-8D51-DFC61FE11679}"/>
    <cellStyle name="Total 15 27" xfId="15951" xr:uid="{49155B00-B77E-46AA-80FE-7F2A0D557308}"/>
    <cellStyle name="Total 15 3" xfId="5135" xr:uid="{1DB77D57-1A7B-40D3-B8B9-06D8B575580B}"/>
    <cellStyle name="Total 15 3 2" xfId="11608" xr:uid="{AEFCC9D2-94A2-4105-B47E-9D6CBF7B63DA}"/>
    <cellStyle name="Total 15 4" xfId="5645" xr:uid="{FD3EF976-2310-4619-A7F1-E4FB43B45B74}"/>
    <cellStyle name="Total 15 4 2" xfId="12116" xr:uid="{140E1EDD-C2D5-4DCA-9EFB-218146D221F8}"/>
    <cellStyle name="Total 15 5" xfId="5457" xr:uid="{9F471396-614A-40AD-8E6F-38967AE4807C}"/>
    <cellStyle name="Total 15 5 2" xfId="11928" xr:uid="{4DB2C761-F6CA-44AA-A33C-20F6306D5E71}"/>
    <cellStyle name="Total 15 6" xfId="5878" xr:uid="{5944CB57-D2C1-4129-96D2-89D85F5A61A1}"/>
    <cellStyle name="Total 15 6 2" xfId="12349" xr:uid="{D0D6A447-F6CC-4B15-B934-9842FA302055}"/>
    <cellStyle name="Total 15 7" xfId="6495" xr:uid="{4DE04470-324B-433C-A3D4-4DE16CACCC45}"/>
    <cellStyle name="Total 15 7 2" xfId="12966" xr:uid="{E3C31956-7241-4D18-A104-0A0429FBBFEC}"/>
    <cellStyle name="Total 15 8" xfId="6587" xr:uid="{18580D31-258E-49BC-8594-D8B17E96F764}"/>
    <cellStyle name="Total 15 8 2" xfId="13058" xr:uid="{870490D9-3E0B-4EE4-A285-60F4A89F38CE}"/>
    <cellStyle name="Total 15 9" xfId="6343" xr:uid="{1FC2403B-C12A-45F4-A582-C6FB4CD6DA39}"/>
    <cellStyle name="Total 15 9 2" xfId="12814" xr:uid="{7A442086-9861-4428-8F3C-9D267C131E66}"/>
    <cellStyle name="Total 16" xfId="2629" xr:uid="{00000000-0005-0000-0000-0000470A0000}"/>
    <cellStyle name="Total 16 10" xfId="7070" xr:uid="{C23FF5FC-FF20-44C2-921E-77F5A9A2187D}"/>
    <cellStyle name="Total 16 10 2" xfId="13541" xr:uid="{ECF37EA0-860E-4EFA-8672-73118B9A8DB5}"/>
    <cellStyle name="Total 16 11" xfId="6884" xr:uid="{D3C1C7F3-AC6B-495C-96A5-125BBB3B368C}"/>
    <cellStyle name="Total 16 11 2" xfId="13355" xr:uid="{6779D02D-871A-4538-BA69-BB1D120501F8}"/>
    <cellStyle name="Total 16 12" xfId="7302" xr:uid="{864BBBB9-F519-422D-85E8-27DA4CCB8B3F}"/>
    <cellStyle name="Total 16 12 2" xfId="13773" xr:uid="{1CC302B4-D536-4620-9693-7E73359B5C5B}"/>
    <cellStyle name="Total 16 13" xfId="7831" xr:uid="{08982C19-4AD5-4DA7-B4B4-9DCB62674FBC}"/>
    <cellStyle name="Total 16 13 2" xfId="14302" xr:uid="{DE021678-AA00-4D68-841B-E690EF56A8B7}"/>
    <cellStyle name="Total 16 14" xfId="8011" xr:uid="{043CA178-3D22-4E46-A0D1-A7A3E4DEB015}"/>
    <cellStyle name="Total 16 14 2" xfId="14482" xr:uid="{F8816A66-0D4E-4373-8BD9-BC316C1A3F3A}"/>
    <cellStyle name="Total 16 15" xfId="8188" xr:uid="{81C41AB0-3E4C-438C-988A-A17C25E5996B}"/>
    <cellStyle name="Total 16 15 2" xfId="14659" xr:uid="{D4BD65B0-071B-485E-B2B2-509666BCA69A}"/>
    <cellStyle name="Total 16 16" xfId="8352" xr:uid="{0E91D00B-EF4F-4E80-BF52-596686F354E8}"/>
    <cellStyle name="Total 16 16 2" xfId="14823" xr:uid="{538ABB2F-C394-4EE3-9EA9-DD05E2AD1471}"/>
    <cellStyle name="Total 16 17" xfId="8510" xr:uid="{61B19DA1-185A-4857-9D08-567763B41C22}"/>
    <cellStyle name="Total 16 17 2" xfId="14981" xr:uid="{1767D9EB-0EBE-45D7-8777-ADB7E2B1BDBF}"/>
    <cellStyle name="Total 16 18" xfId="9158" xr:uid="{6EE5F03F-499B-4F44-9D15-C254D0E3EE13}"/>
    <cellStyle name="Total 16 19" xfId="9728" xr:uid="{A2917BCB-13A2-4A8B-8EBA-40D1FFEC72B6}"/>
    <cellStyle name="Total 16 2" xfId="2630" xr:uid="{00000000-0005-0000-0000-0000480A0000}"/>
    <cellStyle name="Total 16 2 2" xfId="5138" xr:uid="{0605B588-D49E-415C-BD25-3A45668DB268}"/>
    <cellStyle name="Total 16 2 2 2" xfId="11611" xr:uid="{3ECF180D-7474-4BB7-B63F-76AE63B531BA}"/>
    <cellStyle name="Total 16 2 3" xfId="9729" xr:uid="{7AC41A55-8F47-4ECB-97CC-667E2DD82CF3}"/>
    <cellStyle name="Total 16 2 4" xfId="10483" xr:uid="{18272E54-A336-4468-A5D0-4388B26779E2}"/>
    <cellStyle name="Total 16 20" xfId="9267" xr:uid="{11EAF667-FED2-4BED-B421-09F7CECCA0D3}"/>
    <cellStyle name="Total 16 21" xfId="9926" xr:uid="{A0469452-A8A2-41AC-B918-D920BCD59AB5}"/>
    <cellStyle name="Total 16 22" xfId="10095" xr:uid="{D863A51E-2D1D-4C07-A78C-80E8BF286DE5}"/>
    <cellStyle name="Total 16 23" xfId="10205" xr:uid="{D48BCF97-6F7A-4733-938B-3C52A3188E7F}"/>
    <cellStyle name="Total 16 24" xfId="15231" xr:uid="{1677687E-9F01-4FF1-9266-B9D8C925EB27}"/>
    <cellStyle name="Total 16 25" xfId="15629" xr:uid="{3B73B730-4D64-4179-B5CB-D77FB425FEC6}"/>
    <cellStyle name="Total 16 26" xfId="15795" xr:uid="{15D7E728-4D0C-440A-A82E-106015FE7D64}"/>
    <cellStyle name="Total 16 27" xfId="15952" xr:uid="{7D0731C5-1CD9-4D62-862A-BE1DCB4E1D6F}"/>
    <cellStyle name="Total 16 3" xfId="5137" xr:uid="{196D44B4-3693-4E00-832D-20FFCE351DD6}"/>
    <cellStyle name="Total 16 3 2" xfId="11610" xr:uid="{E0F19D9F-829F-4AD0-B1F6-D95111059ED1}"/>
    <cellStyle name="Total 16 4" xfId="5646" xr:uid="{425CE517-894B-4E49-913B-7294018AFAC4}"/>
    <cellStyle name="Total 16 4 2" xfId="12117" xr:uid="{5D5E67E7-8900-47F3-B54A-982D4A675206}"/>
    <cellStyle name="Total 16 5" xfId="5458" xr:uid="{FFB3C2AB-47DC-40D6-9E84-9C8C31F6D46D}"/>
    <cellStyle name="Total 16 5 2" xfId="11929" xr:uid="{98AFDCF8-2DAB-44A3-B6DD-629F2FC5E331}"/>
    <cellStyle name="Total 16 6" xfId="5879" xr:uid="{2109F0A7-D7AF-4631-9F0E-1410C11EDB41}"/>
    <cellStyle name="Total 16 6 2" xfId="12350" xr:uid="{55154C12-FBD2-4E18-8D33-229D68D0610B}"/>
    <cellStyle name="Total 16 7" xfId="6496" xr:uid="{4A61934B-3C1E-4123-A2D5-FBD0C36BFE5A}"/>
    <cellStyle name="Total 16 7 2" xfId="12967" xr:uid="{39E19301-9B13-4EE5-812C-77D9318F3CB9}"/>
    <cellStyle name="Total 16 8" xfId="6588" xr:uid="{67F0F618-052B-4974-B2D8-0D42EA004505}"/>
    <cellStyle name="Total 16 8 2" xfId="13059" xr:uid="{A9763ECE-BD8F-49CA-B80C-70F21319FAEE}"/>
    <cellStyle name="Total 16 9" xfId="6344" xr:uid="{0D94A543-FA90-4565-AF3D-77A9CFCD5AF9}"/>
    <cellStyle name="Total 16 9 2" xfId="12815" xr:uid="{18E1D8AD-7A1D-47DB-9A6A-A39FCB3709E1}"/>
    <cellStyle name="Total 17" xfId="5124" xr:uid="{DB2BA2CC-29A0-4847-815B-FACAA18E5AEE}"/>
    <cellStyle name="Total 17 2" xfId="11597" xr:uid="{8DA63D13-381B-434B-B714-1F667EADEAEA}"/>
    <cellStyle name="Total 18" xfId="5666" xr:uid="{5262FF4C-954F-4095-919D-BB2A8817A2E6}"/>
    <cellStyle name="Total 18 2" xfId="12137" xr:uid="{B6DFE5DA-476F-4B49-9F83-FE75A3110293}"/>
    <cellStyle name="Total 19" xfId="5637" xr:uid="{35252BC9-175D-46DE-AFE6-5319D403D5FE}"/>
    <cellStyle name="Total 19 2" xfId="12108" xr:uid="{101AA37F-287C-4A4E-9074-8D861F787525}"/>
    <cellStyle name="Total 2" xfId="2631" xr:uid="{00000000-0005-0000-0000-0000490A0000}"/>
    <cellStyle name="Total 2 10" xfId="6589" xr:uid="{71D197A3-FC3E-4CAA-83D7-2C5990BFBD93}"/>
    <cellStyle name="Total 2 10 2" xfId="13060" xr:uid="{F7CC28FB-5F5F-4359-B4AA-BDA2E9F42441}"/>
    <cellStyle name="Total 2 11" xfId="6345" xr:uid="{1CD81E14-B9D3-4504-A90D-4064BCDC44D3}"/>
    <cellStyle name="Total 2 11 2" xfId="12816" xr:uid="{83D0277B-FFDB-49A7-9402-8CEB63C6CC3A}"/>
    <cellStyle name="Total 2 12" xfId="7071" xr:uid="{D55121BE-2BEE-4897-BCD8-FE902C9F0032}"/>
    <cellStyle name="Total 2 12 2" xfId="13542" xr:uid="{55EAC395-8C05-462E-8284-3B43958240A6}"/>
    <cellStyle name="Total 2 13" xfId="6885" xr:uid="{4EBFFF41-9866-4583-948D-FA9F1C2AD1D2}"/>
    <cellStyle name="Total 2 13 2" xfId="13356" xr:uid="{31635448-2358-468E-B91E-BDA8E0388E27}"/>
    <cellStyle name="Total 2 14" xfId="7303" xr:uid="{17850197-EDEC-432E-950F-40E563E68B7F}"/>
    <cellStyle name="Total 2 14 2" xfId="13774" xr:uid="{A8D41D6A-3F9A-47C1-A3C9-E243CF91652B}"/>
    <cellStyle name="Total 2 15" xfId="7832" xr:uid="{4C1A8C31-E1B8-47C3-A9BF-2D57EBF6B9EF}"/>
    <cellStyle name="Total 2 15 2" xfId="14303" xr:uid="{8095D9A3-AA86-46E3-A9B5-50F746BB912B}"/>
    <cellStyle name="Total 2 16" xfId="8012" xr:uid="{79396594-DDF4-466D-B7F5-0E809292C47C}"/>
    <cellStyle name="Total 2 16 2" xfId="14483" xr:uid="{E420E7FE-E110-47CE-B6AD-EA46CD603625}"/>
    <cellStyle name="Total 2 17" xfId="8189" xr:uid="{435DDEC8-DBB1-4F6D-A428-70A0944DDC27}"/>
    <cellStyle name="Total 2 17 2" xfId="14660" xr:uid="{2AC382FF-042A-47C8-9D0F-86982343B6AF}"/>
    <cellStyle name="Total 2 18" xfId="8353" xr:uid="{94839C17-47BA-425C-B4FC-B0B2EFCCBCCF}"/>
    <cellStyle name="Total 2 18 2" xfId="14824" xr:uid="{9A571AC0-F10D-4262-9527-2C2C8ABCB1F2}"/>
    <cellStyle name="Total 2 19" xfId="8511" xr:uid="{4B185C5F-CE3A-4043-A104-CC84421B835F}"/>
    <cellStyle name="Total 2 19 2" xfId="14982" xr:uid="{BDA69322-3F6A-4EFB-B7DE-056C341C55F9}"/>
    <cellStyle name="Total 2 2" xfId="2632" xr:uid="{00000000-0005-0000-0000-00004A0A0000}"/>
    <cellStyle name="Total 2 2 10" xfId="7072" xr:uid="{340E51FD-923A-4FE9-BFC3-3B11397F7D56}"/>
    <cellStyle name="Total 2 2 10 2" xfId="13543" xr:uid="{C8C61EEA-F6E4-4414-8937-C605CF9EDBE4}"/>
    <cellStyle name="Total 2 2 11" xfId="6886" xr:uid="{8A7E2995-6C50-4219-9832-66F0189677C6}"/>
    <cellStyle name="Total 2 2 11 2" xfId="13357" xr:uid="{3CD42FCF-D347-4046-8E55-CA6C61DBAE97}"/>
    <cellStyle name="Total 2 2 12" xfId="7304" xr:uid="{A856066B-CB29-4833-B2D4-EDA42353D2CB}"/>
    <cellStyle name="Total 2 2 12 2" xfId="13775" xr:uid="{D879962B-1036-45CD-9BF8-5982E2F76D23}"/>
    <cellStyle name="Total 2 2 13" xfId="7833" xr:uid="{E46A2D74-4178-414C-88C9-8C4931E0F79E}"/>
    <cellStyle name="Total 2 2 13 2" xfId="14304" xr:uid="{A9CA7E2D-953C-499D-BF17-879430C8F373}"/>
    <cellStyle name="Total 2 2 14" xfId="8013" xr:uid="{24F21F65-6EF1-48FE-BBDB-0416C794A25B}"/>
    <cellStyle name="Total 2 2 14 2" xfId="14484" xr:uid="{0E8994CF-C43D-4DF7-913D-895095535955}"/>
    <cellStyle name="Total 2 2 15" xfId="8190" xr:uid="{DCAEC473-40DF-40A6-B1EE-0E58E2667C51}"/>
    <cellStyle name="Total 2 2 15 2" xfId="14661" xr:uid="{1ED3C7C5-DDB7-4CD1-9082-7395CCB39F1E}"/>
    <cellStyle name="Total 2 2 16" xfId="8354" xr:uid="{4B6D6FD9-35DF-4985-B9F7-D1298F32E63A}"/>
    <cellStyle name="Total 2 2 16 2" xfId="14825" xr:uid="{0F6D20A3-C41C-421D-B2A5-B130419EF7D7}"/>
    <cellStyle name="Total 2 2 17" xfId="8512" xr:uid="{EC10980B-78AB-4ABF-A9BC-1044936B2DD7}"/>
    <cellStyle name="Total 2 2 17 2" xfId="14983" xr:uid="{D2AFF4F9-BA9F-4170-B0BD-3E4BD16CBC9D}"/>
    <cellStyle name="Total 2 2 18" xfId="9160" xr:uid="{FE95FB47-1634-4806-8D3D-BB209423C9DD}"/>
    <cellStyle name="Total 2 2 19" xfId="9731" xr:uid="{7BA7893D-663C-4601-BE47-B48AD7BA9706}"/>
    <cellStyle name="Total 2 2 2" xfId="2633" xr:uid="{00000000-0005-0000-0000-00004B0A0000}"/>
    <cellStyle name="Total 2 2 2 2" xfId="5141" xr:uid="{F66D02B1-E0FC-450E-BE68-6496597CE2A8}"/>
    <cellStyle name="Total 2 2 2 2 2" xfId="11614" xr:uid="{52D15A84-3DAE-4B6F-A375-55D1DA37E48F}"/>
    <cellStyle name="Total 2 2 2 3" xfId="9732" xr:uid="{C8EBD8B7-FDE9-4434-A2A3-D046988EB789}"/>
    <cellStyle name="Total 2 2 2 4" xfId="10484" xr:uid="{608A232C-02EE-42F3-921A-B0DD04A8F0DC}"/>
    <cellStyle name="Total 2 2 20" xfId="9269" xr:uid="{F763AE47-AC18-49F6-B244-2A9929AE92F2}"/>
    <cellStyle name="Total 2 2 21" xfId="9928" xr:uid="{465829E9-C2C0-4523-A4CF-987024B3D7FA}"/>
    <cellStyle name="Total 2 2 22" xfId="10097" xr:uid="{B48DF954-6651-4B6D-A77A-376BAB8FFC4A}"/>
    <cellStyle name="Total 2 2 23" xfId="10207" xr:uid="{8AF2CBC8-3C87-44D5-AEDC-396CDB483058}"/>
    <cellStyle name="Total 2 2 24" xfId="15233" xr:uid="{6C66D562-B714-42B4-8FC5-B457137520C0}"/>
    <cellStyle name="Total 2 2 25" xfId="15631" xr:uid="{E0923DFB-D3B7-485B-8BB8-8C74AFDB4FA7}"/>
    <cellStyle name="Total 2 2 26" xfId="15797" xr:uid="{17A8F7B2-8B34-4A06-9811-A1C7F05696C3}"/>
    <cellStyle name="Total 2 2 27" xfId="15954" xr:uid="{3910C06D-CD0D-41FC-B04F-F2EB78E1BD57}"/>
    <cellStyle name="Total 2 2 3" xfId="5140" xr:uid="{C6A78D77-8268-4D26-A0D3-BC66C4AB0929}"/>
    <cellStyle name="Total 2 2 3 2" xfId="11613" xr:uid="{0ACD9AC4-0111-4CD9-B442-25A7BDC6EE5A}"/>
    <cellStyle name="Total 2 2 4" xfId="5648" xr:uid="{372E926F-381A-4B87-9336-54AA5A6F49CE}"/>
    <cellStyle name="Total 2 2 4 2" xfId="12119" xr:uid="{13D730E5-399B-491A-A3D9-2F4F1E53EE5E}"/>
    <cellStyle name="Total 2 2 5" xfId="5460" xr:uid="{E146DC61-89B4-443A-8AE3-BCDC494740E1}"/>
    <cellStyle name="Total 2 2 5 2" xfId="11931" xr:uid="{B7F3C4F3-9ED6-49B6-84FC-E5D1890D7CCA}"/>
    <cellStyle name="Total 2 2 6" xfId="5881" xr:uid="{82C03203-C4FA-46A8-9709-B9339DF865FD}"/>
    <cellStyle name="Total 2 2 6 2" xfId="12352" xr:uid="{7D264A0E-CCE4-4F1F-B8A0-2859D21CF86E}"/>
    <cellStyle name="Total 2 2 7" xfId="6498" xr:uid="{3C3C7802-BAF6-421E-93C1-02DDE7690C1F}"/>
    <cellStyle name="Total 2 2 7 2" xfId="12969" xr:uid="{C312F67E-E8E5-47BD-9A8A-5E3467C00353}"/>
    <cellStyle name="Total 2 2 8" xfId="6590" xr:uid="{8031A583-4F22-4421-82E3-C8E88955E03F}"/>
    <cellStyle name="Total 2 2 8 2" xfId="13061" xr:uid="{03E43923-597B-4079-960C-D66C51DF40AB}"/>
    <cellStyle name="Total 2 2 9" xfId="6346" xr:uid="{26A2A5D9-707B-4F6C-8771-24CCDE91CC12}"/>
    <cellStyle name="Total 2 2 9 2" xfId="12817" xr:uid="{991145E5-D377-4BAD-8BDB-451AE8FFEEE0}"/>
    <cellStyle name="Total 2 20" xfId="9159" xr:uid="{F284B36A-D93C-43EB-ABDA-69A9638F0809}"/>
    <cellStyle name="Total 2 21" xfId="9730" xr:uid="{74D9DEB9-D34F-47DF-B6C3-021759778533}"/>
    <cellStyle name="Total 2 22" xfId="9268" xr:uid="{EA7BAD01-AB52-44AD-9A70-F46E92334609}"/>
    <cellStyle name="Total 2 23" xfId="9927" xr:uid="{67A7D789-D538-4C22-B5DC-C4800F084A97}"/>
    <cellStyle name="Total 2 24" xfId="10096" xr:uid="{3DD4E02B-1121-43C2-AEEA-F73371E36D1D}"/>
    <cellStyle name="Total 2 25" xfId="10206" xr:uid="{06C21583-B3D7-4477-BAB8-8A9A7ABB95D1}"/>
    <cellStyle name="Total 2 26" xfId="15232" xr:uid="{6499877B-EB96-45F7-8A63-99393E327FD0}"/>
    <cellStyle name="Total 2 27" xfId="15630" xr:uid="{8DA841AD-9E6D-4E4D-A4DC-F965F9FAFC56}"/>
    <cellStyle name="Total 2 28" xfId="15796" xr:uid="{6612D7E0-142F-4B5A-814A-D93C4F73170B}"/>
    <cellStyle name="Total 2 29" xfId="15953" xr:uid="{FA6BA156-7BB4-44DD-92DA-8C29DB286B41}"/>
    <cellStyle name="Total 2 3" xfId="2634" xr:uid="{00000000-0005-0000-0000-00004C0A0000}"/>
    <cellStyle name="Total 2 3 10" xfId="7073" xr:uid="{A46155C0-E76A-4977-BC77-488D4945981C}"/>
    <cellStyle name="Total 2 3 10 2" xfId="13544" xr:uid="{859DD692-645C-4C76-AC95-E8818F00DFCB}"/>
    <cellStyle name="Total 2 3 11" xfId="6887" xr:uid="{F41091A9-4E31-48EE-A1CE-CDB6EE3DBFC6}"/>
    <cellStyle name="Total 2 3 11 2" xfId="13358" xr:uid="{771E20E2-AA68-43BC-AB6B-2DD28C6D7EF5}"/>
    <cellStyle name="Total 2 3 12" xfId="7305" xr:uid="{C7ED239B-5CF5-4B71-A82A-32FCF8262960}"/>
    <cellStyle name="Total 2 3 12 2" xfId="13776" xr:uid="{6B84410C-A5F4-4E28-8D59-9D0D69CFAD61}"/>
    <cellStyle name="Total 2 3 13" xfId="7834" xr:uid="{F9631E2C-F668-44C7-A939-F4D132B5338F}"/>
    <cellStyle name="Total 2 3 13 2" xfId="14305" xr:uid="{743690EA-1A72-456F-9BCF-7DB1CDABDC5E}"/>
    <cellStyle name="Total 2 3 14" xfId="8014" xr:uid="{3A14D1B0-FAA0-4893-AE82-94551747AA4B}"/>
    <cellStyle name="Total 2 3 14 2" xfId="14485" xr:uid="{B399645C-18EC-4F58-B342-682F7B113F47}"/>
    <cellStyle name="Total 2 3 15" xfId="8191" xr:uid="{5D33AEB8-B088-4DE2-807B-9DED0836CB74}"/>
    <cellStyle name="Total 2 3 15 2" xfId="14662" xr:uid="{4E82DCD8-7FF7-40B1-BD3A-871011F778FC}"/>
    <cellStyle name="Total 2 3 16" xfId="8355" xr:uid="{D24F16D6-0769-4151-8F3B-E0C8314678E4}"/>
    <cellStyle name="Total 2 3 16 2" xfId="14826" xr:uid="{4686B1A4-364B-4D26-88AC-3829D4C1DFCC}"/>
    <cellStyle name="Total 2 3 17" xfId="8513" xr:uid="{B10A99C7-34CE-47D8-B751-E0356EFF5FCE}"/>
    <cellStyle name="Total 2 3 17 2" xfId="14984" xr:uid="{329D5172-1632-46B4-87D4-8BF467B3D052}"/>
    <cellStyle name="Total 2 3 18" xfId="9161" xr:uid="{BCFA6D11-B936-4D39-AB2F-14523C962A5F}"/>
    <cellStyle name="Total 2 3 19" xfId="9733" xr:uid="{5282E92C-1AED-4314-866C-335667179DE4}"/>
    <cellStyle name="Total 2 3 2" xfId="2635" xr:uid="{00000000-0005-0000-0000-00004D0A0000}"/>
    <cellStyle name="Total 2 3 2 2" xfId="5143" xr:uid="{92D58F4C-9DE0-4C32-8462-AAAE8B78B185}"/>
    <cellStyle name="Total 2 3 2 2 2" xfId="11616" xr:uid="{A7E46EEB-44BA-4A2C-90EC-52D296ADF89B}"/>
    <cellStyle name="Total 2 3 2 3" xfId="9734" xr:uid="{966AB6EB-32AD-4786-84D7-9CC50E7324F8}"/>
    <cellStyle name="Total 2 3 2 4" xfId="10485" xr:uid="{20E18634-1487-4842-B05F-E1743A59F278}"/>
    <cellStyle name="Total 2 3 20" xfId="9270" xr:uid="{69CD31C2-C8C8-456C-91BB-B403AB819F6F}"/>
    <cellStyle name="Total 2 3 21" xfId="9929" xr:uid="{15E8EEC0-6C2B-45A8-A7A0-54F763F26F7E}"/>
    <cellStyle name="Total 2 3 22" xfId="10098" xr:uid="{DEA789E4-D7D6-4BE8-ADC4-32E5DC3C1120}"/>
    <cellStyle name="Total 2 3 23" xfId="10208" xr:uid="{3A2C21D8-AC20-45AA-AEB6-33147BEEAF0C}"/>
    <cellStyle name="Total 2 3 24" xfId="15234" xr:uid="{E2706F53-5D14-43A9-AE7D-7F77782DC2C4}"/>
    <cellStyle name="Total 2 3 25" xfId="15632" xr:uid="{3AA53600-9BA9-48D6-A9EB-45C26D089264}"/>
    <cellStyle name="Total 2 3 26" xfId="15798" xr:uid="{A8A6DF16-A69F-47F4-A9A0-78E5323B79BD}"/>
    <cellStyle name="Total 2 3 27" xfId="15955" xr:uid="{F6B2E5F2-5182-481F-B2C5-9744906E4C5E}"/>
    <cellStyle name="Total 2 3 3" xfId="5142" xr:uid="{D0920133-9040-4648-8074-A1F6E9F3D504}"/>
    <cellStyle name="Total 2 3 3 2" xfId="11615" xr:uid="{42773D43-7940-4145-BD9D-085BB5A39645}"/>
    <cellStyle name="Total 2 3 4" xfId="5649" xr:uid="{B6A9B76A-568F-4EB6-8C01-D83B86EDD63C}"/>
    <cellStyle name="Total 2 3 4 2" xfId="12120" xr:uid="{3D7B5DB7-8FEE-4ADE-992A-70A02BDD107F}"/>
    <cellStyle name="Total 2 3 5" xfId="5461" xr:uid="{CFEBAD54-DBCB-48BD-AAC8-C71EEC9570B3}"/>
    <cellStyle name="Total 2 3 5 2" xfId="11932" xr:uid="{B3F4D9A7-029F-4428-A9B9-8C001B442E02}"/>
    <cellStyle name="Total 2 3 6" xfId="5882" xr:uid="{9C768451-6CE8-434F-B930-CAD17BDAB6CF}"/>
    <cellStyle name="Total 2 3 6 2" xfId="12353" xr:uid="{D61C5B5A-4334-49E9-880D-C5F501207CA4}"/>
    <cellStyle name="Total 2 3 7" xfId="6499" xr:uid="{6BF75587-5F2E-419E-AC76-1ACC778EC254}"/>
    <cellStyle name="Total 2 3 7 2" xfId="12970" xr:uid="{128C1986-4AE1-43BC-A18C-8B594F9193D5}"/>
    <cellStyle name="Total 2 3 8" xfId="6591" xr:uid="{F7BE81B8-7D9B-4A26-A7BD-CB203CC9D187}"/>
    <cellStyle name="Total 2 3 8 2" xfId="13062" xr:uid="{01672FF9-B8DF-4B78-ACA0-DFAF873B7E14}"/>
    <cellStyle name="Total 2 3 9" xfId="6347" xr:uid="{6EDFFABC-084C-4203-926C-18A04A4DFB99}"/>
    <cellStyle name="Total 2 3 9 2" xfId="12818" xr:uid="{DA26AAC4-B2BD-4662-AE73-8C775E42D4B1}"/>
    <cellStyle name="Total 2 4" xfId="2636" xr:uid="{00000000-0005-0000-0000-00004E0A0000}"/>
    <cellStyle name="Total 2 4 2" xfId="5144" xr:uid="{54886379-1007-4048-AEE0-1CDC2DD5FCB7}"/>
    <cellStyle name="Total 2 4 2 2" xfId="11617" xr:uid="{DC7D86AD-4CD3-4625-AD83-7E641C99B85B}"/>
    <cellStyle name="Total 2 4 3" xfId="9735" xr:uid="{A9EC6771-D133-4001-A71F-A1FA7CD09B67}"/>
    <cellStyle name="Total 2 4 4" xfId="10486" xr:uid="{C535EE7F-6EAF-43FB-A6B2-C49881D765EA}"/>
    <cellStyle name="Total 2 5" xfId="5139" xr:uid="{6CF149F0-99B2-4901-BF9B-513FDEDF1344}"/>
    <cellStyle name="Total 2 5 2" xfId="11612" xr:uid="{A0A705B8-8681-447C-B249-F86B5700390E}"/>
    <cellStyle name="Total 2 6" xfId="5647" xr:uid="{F1DB66E7-35B8-4793-98C9-8ADE41F6B2B3}"/>
    <cellStyle name="Total 2 6 2" xfId="12118" xr:uid="{BA6F1927-1CBE-42CD-B174-D73CD45D9935}"/>
    <cellStyle name="Total 2 7" xfId="5459" xr:uid="{B3CA6653-0BAC-4E23-A538-398C9B08903B}"/>
    <cellStyle name="Total 2 7 2" xfId="11930" xr:uid="{97D4A067-5CE7-4CED-A736-88CA3CDD635A}"/>
    <cellStyle name="Total 2 8" xfId="5880" xr:uid="{07188155-DDB0-472C-9E44-973A5EC64EBC}"/>
    <cellStyle name="Total 2 8 2" xfId="12351" xr:uid="{CF7F0F4A-3195-470B-9050-57C43F72D727}"/>
    <cellStyle name="Total 2 9" xfId="6497" xr:uid="{1DDF6586-A3D1-45EC-9B91-4F3C7E7DFF62}"/>
    <cellStyle name="Total 2 9 2" xfId="12968" xr:uid="{FFEE367E-4865-4AD3-83C2-67D9E3CA4BF2}"/>
    <cellStyle name="Total 20" xfId="5449" xr:uid="{BBE68F12-5459-4160-A7DD-3612F7B03060}"/>
    <cellStyle name="Total 20 2" xfId="11920" xr:uid="{9D4EC1D6-9332-4CF2-A838-D6BCD212F10F}"/>
    <cellStyle name="Total 21" xfId="5909" xr:uid="{145D8E29-5210-4739-B305-97D3A4AEEF75}"/>
    <cellStyle name="Total 21 2" xfId="12380" xr:uid="{09724FD4-C339-4FF5-993A-65029F9B4399}"/>
    <cellStyle name="Total 22" xfId="6607" xr:uid="{50797087-C018-489B-8D20-759A795F6488}"/>
    <cellStyle name="Total 22 2" xfId="13078" xr:uid="{65F85FCC-5C45-4B41-82CE-F48470AA9610}"/>
    <cellStyle name="Total 23" xfId="6579" xr:uid="{567DF71C-2CAE-415F-8AF9-38B49B455F76}"/>
    <cellStyle name="Total 23 2" xfId="13050" xr:uid="{20C68FBA-A288-450F-9DC2-709E6D8C4795}"/>
    <cellStyle name="Total 24" xfId="7090" xr:uid="{0A789D30-008B-435D-B1F8-E8A40E2CECA2}"/>
    <cellStyle name="Total 24 2" xfId="13561" xr:uid="{B1772459-70D2-4836-8F33-06D4E95563A5}"/>
    <cellStyle name="Total 25" xfId="7061" xr:uid="{A7C39709-DDE4-46CD-AD31-7461CA11DBF3}"/>
    <cellStyle name="Total 25 2" xfId="13532" xr:uid="{C924241F-4997-4F8A-965D-FA600A20F55E}"/>
    <cellStyle name="Total 26" xfId="6876" xr:uid="{3D2FD23D-0596-4995-8B9C-D59A519AF0DC}"/>
    <cellStyle name="Total 26 2" xfId="13347" xr:uid="{EE4201D3-250B-4111-83B9-84B7670C2F19}"/>
    <cellStyle name="Total 27" xfId="7336" xr:uid="{36E016E8-49DB-4AFC-89E6-29FBF987023E}"/>
    <cellStyle name="Total 27 2" xfId="13807" xr:uid="{2198602A-0FAD-483D-A7D2-EBE5F2FDBDFE}"/>
    <cellStyle name="Total 28" xfId="7817" xr:uid="{B3638B63-D587-4974-A791-20E2C3F76414}"/>
    <cellStyle name="Total 28 2" xfId="14288" xr:uid="{7884574B-36DE-426D-96D9-DA8A8D5057AC}"/>
    <cellStyle name="Total 29" xfId="7998" xr:uid="{B7B46CCF-F2D9-423A-ACFA-43045941841A}"/>
    <cellStyle name="Total 29 2" xfId="14469" xr:uid="{0455D5F8-2350-4B50-84E5-BC707BBE9FF0}"/>
    <cellStyle name="Total 3" xfId="2637" xr:uid="{00000000-0005-0000-0000-00004F0A0000}"/>
    <cellStyle name="Total 3 10" xfId="7074" xr:uid="{E938640C-52F3-4959-A627-7566C5B1A4B3}"/>
    <cellStyle name="Total 3 10 2" xfId="13545" xr:uid="{9C5A8DEA-D6BD-40C2-8C01-4D17C0CABCDB}"/>
    <cellStyle name="Total 3 11" xfId="6888" xr:uid="{CEC5C308-6473-43CF-85CF-C86D67F77B61}"/>
    <cellStyle name="Total 3 11 2" xfId="13359" xr:uid="{C4954800-481D-4D98-959A-8E77A283FD3D}"/>
    <cellStyle name="Total 3 12" xfId="7306" xr:uid="{CF32BA79-E46F-4CD0-8652-1A23D654725C}"/>
    <cellStyle name="Total 3 12 2" xfId="13777" xr:uid="{FF16F091-AF8D-418E-9C0E-C8C158368D09}"/>
    <cellStyle name="Total 3 13" xfId="7835" xr:uid="{996BEA31-F76B-4EC2-8CB3-11D82BF32B0E}"/>
    <cellStyle name="Total 3 13 2" xfId="14306" xr:uid="{4D13D91A-B53E-4CF1-BC0A-6988611F5486}"/>
    <cellStyle name="Total 3 14" xfId="8015" xr:uid="{A93FA77D-65F6-43E3-ACBA-B86CAEA3B927}"/>
    <cellStyle name="Total 3 14 2" xfId="14486" xr:uid="{A93E2FC6-9671-4D68-B41E-970A807C81B6}"/>
    <cellStyle name="Total 3 15" xfId="8192" xr:uid="{10F19C31-6F7C-4680-8E6A-87DDF79C1F9A}"/>
    <cellStyle name="Total 3 15 2" xfId="14663" xr:uid="{260EAE53-0FC1-4E5A-B6B3-F22FED0B1233}"/>
    <cellStyle name="Total 3 16" xfId="8356" xr:uid="{29A2BE60-F6B1-43B8-9C50-D4AF3FA2DA6C}"/>
    <cellStyle name="Total 3 16 2" xfId="14827" xr:uid="{2D903607-9EFF-457A-9EEF-F2F2C8A9CBBB}"/>
    <cellStyle name="Total 3 17" xfId="8514" xr:uid="{5900BC64-3279-4AF5-ABB1-43834F98A207}"/>
    <cellStyle name="Total 3 17 2" xfId="14985" xr:uid="{078A0FDE-BC12-4776-A63E-543F8B94B71C}"/>
    <cellStyle name="Total 3 18" xfId="9162" xr:uid="{8FA5994B-844C-4C51-9CFA-67A9A9979640}"/>
    <cellStyle name="Total 3 19" xfId="9736" xr:uid="{4F4DEA0B-D3DA-42E2-B67B-DE5681E185D6}"/>
    <cellStyle name="Total 3 2" xfId="2638" xr:uid="{00000000-0005-0000-0000-0000500A0000}"/>
    <cellStyle name="Total 3 2 2" xfId="5146" xr:uid="{92E64E85-4988-48B9-8862-82D8E0261054}"/>
    <cellStyle name="Total 3 2 2 2" xfId="11619" xr:uid="{E6E4C4E1-34DA-4296-B562-468F82DF59DA}"/>
    <cellStyle name="Total 3 2 3" xfId="9737" xr:uid="{2679ABE4-2BFB-49DD-8D7A-ED2B25AB21AA}"/>
    <cellStyle name="Total 3 2 4" xfId="10487" xr:uid="{0095D479-6753-41CF-9D64-3F3C8E8B503F}"/>
    <cellStyle name="Total 3 20" xfId="9271" xr:uid="{B4097DBA-A1CC-4EE6-B755-3A338181AB41}"/>
    <cellStyle name="Total 3 21" xfId="9930" xr:uid="{31855EB8-986E-4AC3-A315-4BD84CED5705}"/>
    <cellStyle name="Total 3 22" xfId="10099" xr:uid="{EA95EF50-C231-4AB6-AA6D-D3123D77BA54}"/>
    <cellStyle name="Total 3 23" xfId="10209" xr:uid="{269E719D-C430-4E2D-8850-4A0F31CABFF7}"/>
    <cellStyle name="Total 3 24" xfId="15235" xr:uid="{5165F07E-B0C0-4717-A278-F56A20C15687}"/>
    <cellStyle name="Total 3 25" xfId="15633" xr:uid="{D620B795-5F44-4389-B324-3F4D1A1BF5BC}"/>
    <cellStyle name="Total 3 26" xfId="15799" xr:uid="{0F744FFD-21B5-494B-A4BA-0C61FDF7F06D}"/>
    <cellStyle name="Total 3 27" xfId="15956" xr:uid="{A5FFC738-1A56-4127-A4B8-9DB26E30C27E}"/>
    <cellStyle name="Total 3 3" xfId="5145" xr:uid="{589D75D0-461E-438A-BBBF-090ACD41C0E4}"/>
    <cellStyle name="Total 3 3 2" xfId="11618" xr:uid="{0ABA00C9-D5FE-45E1-BF5E-8D5FB6D3D03A}"/>
    <cellStyle name="Total 3 4" xfId="5650" xr:uid="{9F805896-7452-4287-9240-EEC74D42CAF7}"/>
    <cellStyle name="Total 3 4 2" xfId="12121" xr:uid="{687907FF-032C-407F-AB42-5E76DBBA115B}"/>
    <cellStyle name="Total 3 5" xfId="5462" xr:uid="{35DCD1D9-264E-4DCF-8ACC-FDFF4A0684DA}"/>
    <cellStyle name="Total 3 5 2" xfId="11933" xr:uid="{2720A692-78B0-46BD-8165-3F095DE9EC64}"/>
    <cellStyle name="Total 3 6" xfId="5883" xr:uid="{FD6E4AC9-EAF8-4C87-B18D-4290B031ED1C}"/>
    <cellStyle name="Total 3 6 2" xfId="12354" xr:uid="{51A0C91B-DC0C-446A-A73D-AA71B62CF353}"/>
    <cellStyle name="Total 3 7" xfId="6500" xr:uid="{B6DC70B7-730E-45C1-8642-305AAF444636}"/>
    <cellStyle name="Total 3 7 2" xfId="12971" xr:uid="{50D716ED-9975-47DB-B669-F8420F2BE733}"/>
    <cellStyle name="Total 3 8" xfId="6592" xr:uid="{B0F78C7A-B968-4336-BB5C-B224E085EBF4}"/>
    <cellStyle name="Total 3 8 2" xfId="13063" xr:uid="{8ADE9E66-909C-4A7F-9627-380849B34EA2}"/>
    <cellStyle name="Total 3 9" xfId="6348" xr:uid="{9C10101C-EE16-48D7-ACC1-801BE2AD50ED}"/>
    <cellStyle name="Total 3 9 2" xfId="12819" xr:uid="{9C9AE6E1-A59A-4125-AB89-A75B12EBBFD6}"/>
    <cellStyle name="Total 30" xfId="8176" xr:uid="{E1FDF647-C6BC-4BDE-B3C6-C2ABFA716832}"/>
    <cellStyle name="Total 30 2" xfId="14647" xr:uid="{054E8564-8CD2-445B-BBE2-45A90C54416A}"/>
    <cellStyle name="Total 31" xfId="8340" xr:uid="{8AE7D85F-43F2-4DEE-B438-B8AA9174A0DA}"/>
    <cellStyle name="Total 31 2" xfId="14811" xr:uid="{5A43F1D0-9229-42F8-AF8E-3ECC79094FE3}"/>
    <cellStyle name="Total 32" xfId="9181" xr:uid="{E23CFB45-C04E-46B7-97EA-4454CB5DAEED}"/>
    <cellStyle name="Total 33" xfId="9715" xr:uid="{CF714234-4934-49EA-ABEF-94519BAFF73B}"/>
    <cellStyle name="Total 34" xfId="9707" xr:uid="{83CFE259-9E0A-4A7C-A811-3849C3B03D14}"/>
    <cellStyle name="Total 35" xfId="9254" xr:uid="{6921177F-A731-406C-B97A-3C883CB6CC88}"/>
    <cellStyle name="Total 36" xfId="9913" xr:uid="{7B8BA5C4-8882-433F-99DF-ADB27152A5F0}"/>
    <cellStyle name="Total 37" xfId="10217" xr:uid="{41066CD5-AF45-4A43-AA44-81E623FFE638}"/>
    <cellStyle name="Total 38" xfId="15011" xr:uid="{50FCD144-BD69-4408-9DE8-8E2656F0F91A}"/>
    <cellStyle name="Total 39" xfId="15272" xr:uid="{0A886C96-353F-49F9-A6A5-F6872314D139}"/>
    <cellStyle name="Total 4" xfId="2639" xr:uid="{00000000-0005-0000-0000-0000510A0000}"/>
    <cellStyle name="Total 4 10" xfId="7075" xr:uid="{BED7A9BB-293E-4D51-8CBE-FEDA192C1D66}"/>
    <cellStyle name="Total 4 10 2" xfId="13546" xr:uid="{621612A0-7135-4206-9FF3-0659DB60B3F8}"/>
    <cellStyle name="Total 4 11" xfId="6889" xr:uid="{6E6B3C8E-31B4-47B1-940F-56D981FE1746}"/>
    <cellStyle name="Total 4 11 2" xfId="13360" xr:uid="{2A4EA519-98A8-4018-B5F5-D15E7A5C2A2B}"/>
    <cellStyle name="Total 4 12" xfId="7307" xr:uid="{6CC55F3F-EA14-4C9F-84B4-ADF107A70215}"/>
    <cellStyle name="Total 4 12 2" xfId="13778" xr:uid="{8F2055B8-4CB7-4898-ADAF-3FF79A8D3115}"/>
    <cellStyle name="Total 4 13" xfId="7836" xr:uid="{3C759CAE-BE6A-4827-B512-E2B70E6097A7}"/>
    <cellStyle name="Total 4 13 2" xfId="14307" xr:uid="{4F7D4EF7-9808-4C56-84D5-5FA6EF2E42F0}"/>
    <cellStyle name="Total 4 14" xfId="8016" xr:uid="{AD22D586-2349-488A-AB7D-76B9E0DD2F02}"/>
    <cellStyle name="Total 4 14 2" xfId="14487" xr:uid="{97A74F7E-B0BC-414F-B712-0F58B026E835}"/>
    <cellStyle name="Total 4 15" xfId="8193" xr:uid="{B467A8DD-7F3C-4AF5-87A1-7D1AC5C3FE30}"/>
    <cellStyle name="Total 4 15 2" xfId="14664" xr:uid="{9488606F-B4F4-4804-8185-E6AB50C66DD9}"/>
    <cellStyle name="Total 4 16" xfId="8357" xr:uid="{D9144146-9F95-4E5F-90C1-06493ED52C6C}"/>
    <cellStyle name="Total 4 16 2" xfId="14828" xr:uid="{E5465C65-4525-4B32-BFEE-68665DFBFAD7}"/>
    <cellStyle name="Total 4 17" xfId="8515" xr:uid="{E7ECB15D-3D15-4CF3-B033-3028D6E1ED39}"/>
    <cellStyle name="Total 4 17 2" xfId="14986" xr:uid="{764133C8-8ADE-409C-A8C5-8CF50DC47902}"/>
    <cellStyle name="Total 4 18" xfId="9163" xr:uid="{8A534EFF-942C-47CA-A913-DFF1FE683642}"/>
    <cellStyle name="Total 4 19" xfId="9738" xr:uid="{B3E8D1A2-15C2-4C4B-AA8D-4382C605D452}"/>
    <cellStyle name="Total 4 2" xfId="2640" xr:uid="{00000000-0005-0000-0000-0000520A0000}"/>
    <cellStyle name="Total 4 2 2" xfId="5148" xr:uid="{306E57B6-24A2-4001-8F90-6BBFB7C6D996}"/>
    <cellStyle name="Total 4 2 2 2" xfId="11621" xr:uid="{97FC6D88-EBBE-4F25-BC17-BC94BA7F439D}"/>
    <cellStyle name="Total 4 2 3" xfId="9739" xr:uid="{9F74234F-C8AB-4ACB-A3A4-C201E36A61ED}"/>
    <cellStyle name="Total 4 2 4" xfId="10488" xr:uid="{134588AD-339A-4BC9-845C-9BCD8F93C79A}"/>
    <cellStyle name="Total 4 20" xfId="9272" xr:uid="{F02E5E50-0BA1-419B-A5B3-7D0FC1E6D3FA}"/>
    <cellStyle name="Total 4 21" xfId="9931" xr:uid="{4FB05B5D-9CFA-40D4-A86A-EFF7C76B34C0}"/>
    <cellStyle name="Total 4 22" xfId="10100" xr:uid="{4A1B0DD8-F0BF-4D5F-923D-1F4694D08989}"/>
    <cellStyle name="Total 4 23" xfId="10210" xr:uid="{66C6D7F2-01A1-41DD-B068-292CA2106F9A}"/>
    <cellStyle name="Total 4 24" xfId="15236" xr:uid="{C9B1EC39-D7A2-4309-8A4D-E1BCD557AACD}"/>
    <cellStyle name="Total 4 25" xfId="15634" xr:uid="{9236266E-B22F-45E3-BB16-363D1676E8B1}"/>
    <cellStyle name="Total 4 26" xfId="15800" xr:uid="{B20D5889-59DF-4CA8-9531-490AFE333141}"/>
    <cellStyle name="Total 4 27" xfId="15957" xr:uid="{C2537416-858B-480F-9B1B-D0D9007CB6EA}"/>
    <cellStyle name="Total 4 3" xfId="5147" xr:uid="{E0469F62-A537-458F-B482-8A00E0077851}"/>
    <cellStyle name="Total 4 3 2" xfId="11620" xr:uid="{48B0A338-C2E9-499E-86D1-7CEB663EBAC4}"/>
    <cellStyle name="Total 4 4" xfId="5651" xr:uid="{318D7667-53FD-4325-B78A-E555D0A74B37}"/>
    <cellStyle name="Total 4 4 2" xfId="12122" xr:uid="{8EB5F216-A2FB-460A-9790-CB4612BCD171}"/>
    <cellStyle name="Total 4 5" xfId="5463" xr:uid="{26EDB3CA-4EB2-4B52-A6DF-D44040601401}"/>
    <cellStyle name="Total 4 5 2" xfId="11934" xr:uid="{7E4D3E57-6B8C-44DB-BF6C-56015EAC69B4}"/>
    <cellStyle name="Total 4 6" xfId="5884" xr:uid="{A9058E55-F4AB-4576-B977-42F5A76F15BC}"/>
    <cellStyle name="Total 4 6 2" xfId="12355" xr:uid="{B83FEE9C-AB52-40DD-9A69-5E8AA0B0DAFE}"/>
    <cellStyle name="Total 4 7" xfId="6501" xr:uid="{772D0F6E-5C44-4C26-894A-2A52BDC9D3B0}"/>
    <cellStyle name="Total 4 7 2" xfId="12972" xr:uid="{AB5A0117-88F3-446E-BE49-195A4BB59A5B}"/>
    <cellStyle name="Total 4 8" xfId="6593" xr:uid="{45983607-9C3F-48B5-AF5A-70DCDC4A67DC}"/>
    <cellStyle name="Total 4 8 2" xfId="13064" xr:uid="{FAD50E1D-BC83-4589-B6E3-D32D9DCE7302}"/>
    <cellStyle name="Total 4 9" xfId="6349" xr:uid="{8B7BB208-FC3E-40FC-B2A0-BB7B25BA6E48}"/>
    <cellStyle name="Total 4 9 2" xfId="12820" xr:uid="{3C095A21-7038-49C2-B0D1-416570E107B3}"/>
    <cellStyle name="Total 40" xfId="15278" xr:uid="{EE8E3C51-3A0C-41A8-8AB5-425CB2543BC2}"/>
    <cellStyle name="Total 41" xfId="15784" xr:uid="{09A998DE-1248-45E3-8B77-55161BCE2B4E}"/>
    <cellStyle name="Total 5" xfId="2641" xr:uid="{00000000-0005-0000-0000-0000530A0000}"/>
    <cellStyle name="Total 5 10" xfId="7076" xr:uid="{34DA6501-7A73-4519-AFE7-FEFECAFA395D}"/>
    <cellStyle name="Total 5 10 2" xfId="13547" xr:uid="{DEB37D07-B719-4B91-8182-FA46EE3A6E8B}"/>
    <cellStyle name="Total 5 11" xfId="6890" xr:uid="{7B1A11A0-9B29-4B4A-9AE8-DCA0FCB7C7C7}"/>
    <cellStyle name="Total 5 11 2" xfId="13361" xr:uid="{DAEE8EF1-BC64-4725-BA47-EE1609CA8BC9}"/>
    <cellStyle name="Total 5 12" xfId="7308" xr:uid="{4E819983-171A-428F-9A55-AED7EEDACAF4}"/>
    <cellStyle name="Total 5 12 2" xfId="13779" xr:uid="{3B8E439F-5CD4-49FA-90C3-0A5A76EDD2A4}"/>
    <cellStyle name="Total 5 13" xfId="7837" xr:uid="{1C4C8099-431B-4CED-A698-67945CAEF032}"/>
    <cellStyle name="Total 5 13 2" xfId="14308" xr:uid="{7B6B4A89-85D8-4630-B3DF-69CDA0DD866A}"/>
    <cellStyle name="Total 5 14" xfId="8017" xr:uid="{AE073643-C341-49BA-A0D9-E952F767C275}"/>
    <cellStyle name="Total 5 14 2" xfId="14488" xr:uid="{F2FBF5B8-26DA-4DD7-A425-4492344B005B}"/>
    <cellStyle name="Total 5 15" xfId="8194" xr:uid="{24F5635D-D7CD-4E0D-B3C4-0A67B3A64A91}"/>
    <cellStyle name="Total 5 15 2" xfId="14665" xr:uid="{05D580FD-3C10-4FCD-AA1C-29A83B3E7326}"/>
    <cellStyle name="Total 5 16" xfId="8358" xr:uid="{A40A36E5-01CB-4844-9496-7B38CFB158FC}"/>
    <cellStyle name="Total 5 16 2" xfId="14829" xr:uid="{D23814A0-FB37-4021-B5F0-6476E0FF01F0}"/>
    <cellStyle name="Total 5 17" xfId="8516" xr:uid="{AD6E9156-4FF5-4524-832F-E8134C2DB47B}"/>
    <cellStyle name="Total 5 17 2" xfId="14987" xr:uid="{5699B7FF-CA00-491C-8686-A7DE814217E6}"/>
    <cellStyle name="Total 5 18" xfId="9164" xr:uid="{57F849AD-319E-444A-A6AE-8F5B58D5AA8B}"/>
    <cellStyle name="Total 5 19" xfId="9740" xr:uid="{76A43DC9-DB19-4A2B-8390-D4ACC44BAFF1}"/>
    <cellStyle name="Total 5 2" xfId="2642" xr:uid="{00000000-0005-0000-0000-0000540A0000}"/>
    <cellStyle name="Total 5 2 2" xfId="5150" xr:uid="{4E25213B-6654-4D4B-9CF9-45EAC367EC35}"/>
    <cellStyle name="Total 5 2 2 2" xfId="11623" xr:uid="{D2112361-3F9B-42A5-A945-C7FF98E62C0E}"/>
    <cellStyle name="Total 5 2 3" xfId="9741" xr:uid="{2747304C-ACAB-4EE2-BAF9-219181262023}"/>
    <cellStyle name="Total 5 2 4" xfId="10489" xr:uid="{53BA746F-4A97-4803-B6ED-C9C118F46B54}"/>
    <cellStyle name="Total 5 20" xfId="9273" xr:uid="{6C50AAB9-8693-47F6-A692-E0766FF81760}"/>
    <cellStyle name="Total 5 21" xfId="9932" xr:uid="{0A92FA7E-F1E3-458F-93BD-72D7D09CF80F}"/>
    <cellStyle name="Total 5 22" xfId="10101" xr:uid="{C3C70124-E7AD-44B0-B0BF-6D5A36575199}"/>
    <cellStyle name="Total 5 23" xfId="10211" xr:uid="{FAF1D942-6A7D-4E4E-8115-311AFFBAC13B}"/>
    <cellStyle name="Total 5 24" xfId="15237" xr:uid="{B12BB5A6-9BB5-467E-8CD7-1BEC7A38E12B}"/>
    <cellStyle name="Total 5 25" xfId="15635" xr:uid="{81B04D9C-BD95-4B08-9D54-BEDA4D95A95B}"/>
    <cellStyle name="Total 5 26" xfId="15801" xr:uid="{35CCA460-9E7A-47CA-8260-5D2863AF29C1}"/>
    <cellStyle name="Total 5 27" xfId="15958" xr:uid="{82BE9910-8970-43B2-98E6-4A240F912149}"/>
    <cellStyle name="Total 5 3" xfId="5149" xr:uid="{563A9968-CAFE-48C1-990D-5BAD269391B2}"/>
    <cellStyle name="Total 5 3 2" xfId="11622" xr:uid="{BC1E8C82-9ECC-45D4-BF36-B3FE08E91A1A}"/>
    <cellStyle name="Total 5 4" xfId="5652" xr:uid="{5ABCA5E4-7006-493F-BD7F-1CAAE64CDC40}"/>
    <cellStyle name="Total 5 4 2" xfId="12123" xr:uid="{19C09DE1-F5A2-4AFC-8372-CC1F434E74D6}"/>
    <cellStyle name="Total 5 5" xfId="5464" xr:uid="{BCE0296C-6A83-4412-846C-7DE3B3DFAAF0}"/>
    <cellStyle name="Total 5 5 2" xfId="11935" xr:uid="{8CDF86C5-24D5-473C-96AF-1A6FD8BE1668}"/>
    <cellStyle name="Total 5 6" xfId="5885" xr:uid="{AC54D997-AABC-46BA-A7C8-EE903AD224AB}"/>
    <cellStyle name="Total 5 6 2" xfId="12356" xr:uid="{B9B7523E-FC78-48C4-BDD4-B493407B46CB}"/>
    <cellStyle name="Total 5 7" xfId="6502" xr:uid="{F16AF62D-2FB8-4983-A503-EAB53CCF9235}"/>
    <cellStyle name="Total 5 7 2" xfId="12973" xr:uid="{E74B3BC3-AF30-4EA3-8DA1-6B33E02E9447}"/>
    <cellStyle name="Total 5 8" xfId="6594" xr:uid="{5E823AE6-5C40-4844-A9D1-4AA3A68C35D2}"/>
    <cellStyle name="Total 5 8 2" xfId="13065" xr:uid="{6F0BB468-A241-471E-B8C7-A54DDBE236EE}"/>
    <cellStyle name="Total 5 9" xfId="6350" xr:uid="{90101DC1-8721-4001-BB7B-822323CC445B}"/>
    <cellStyle name="Total 5 9 2" xfId="12821" xr:uid="{F706A58B-62DF-4162-A6C9-CFAE7DB7AE0C}"/>
    <cellStyle name="Total 6" xfId="2643" xr:uid="{00000000-0005-0000-0000-0000550A0000}"/>
    <cellStyle name="Total 6 10" xfId="7077" xr:uid="{545E8A7A-E217-48E0-B812-9E5CB67EE567}"/>
    <cellStyle name="Total 6 10 2" xfId="13548" xr:uid="{6EF035F5-9D2E-486A-9AF8-6E04E8902800}"/>
    <cellStyle name="Total 6 11" xfId="6891" xr:uid="{2CCDBDF2-39E6-46EE-AA8F-FF9C56EF9827}"/>
    <cellStyle name="Total 6 11 2" xfId="13362" xr:uid="{0A7862B1-7CF9-4C95-A408-F969B8CC4E55}"/>
    <cellStyle name="Total 6 12" xfId="7309" xr:uid="{9D50FE4F-679B-48CA-A7F7-F7B636D1E781}"/>
    <cellStyle name="Total 6 12 2" xfId="13780" xr:uid="{48019DF4-E00F-4D48-82F2-E5578528B210}"/>
    <cellStyle name="Total 6 13" xfId="7838" xr:uid="{36350088-185F-4AA5-8E3D-E776A73765EA}"/>
    <cellStyle name="Total 6 13 2" xfId="14309" xr:uid="{4A8168CE-8BB6-44A1-B568-026B8E4EDC4B}"/>
    <cellStyle name="Total 6 14" xfId="8018" xr:uid="{A625BF5B-8A38-4A5C-8473-2E2A7403C70B}"/>
    <cellStyle name="Total 6 14 2" xfId="14489" xr:uid="{95AF8371-A905-44F0-B190-34CE81D27821}"/>
    <cellStyle name="Total 6 15" xfId="8195" xr:uid="{7A40AB08-E53E-405E-9FE2-2DB7CB0B26A3}"/>
    <cellStyle name="Total 6 15 2" xfId="14666" xr:uid="{47176DFE-B6B7-4643-8823-6224C81D3A0A}"/>
    <cellStyle name="Total 6 16" xfId="8359" xr:uid="{B69B8C68-1F25-49AF-8BDA-B0D2DB83407C}"/>
    <cellStyle name="Total 6 16 2" xfId="14830" xr:uid="{74F58E67-4EFF-4BAA-8630-0B0C76107092}"/>
    <cellStyle name="Total 6 17" xfId="8517" xr:uid="{7F2884BC-8198-4A70-86EA-35E9DC6D9303}"/>
    <cellStyle name="Total 6 17 2" xfId="14988" xr:uid="{DCB42C09-870A-46BC-BB4E-1AD46B593AB0}"/>
    <cellStyle name="Total 6 18" xfId="9165" xr:uid="{A31F7557-0865-467D-93F1-0B714069098A}"/>
    <cellStyle name="Total 6 19" xfId="9742" xr:uid="{3E6BB42D-988C-4A20-893C-4613C5726B2F}"/>
    <cellStyle name="Total 6 2" xfId="2644" xr:uid="{00000000-0005-0000-0000-0000560A0000}"/>
    <cellStyle name="Total 6 2 2" xfId="5152" xr:uid="{7CC0AD1B-21FE-4DFF-8B97-719AC2643A98}"/>
    <cellStyle name="Total 6 2 2 2" xfId="11625" xr:uid="{98B79EAE-38B2-4691-9FC5-01B1524BBF0F}"/>
    <cellStyle name="Total 6 2 3" xfId="9743" xr:uid="{822897AA-D73B-4CF7-9D6A-51F2DACFAFD3}"/>
    <cellStyle name="Total 6 2 4" xfId="10490" xr:uid="{F7C6D481-C06D-44FF-94A0-CC54B1FAE4FA}"/>
    <cellStyle name="Total 6 20" xfId="9274" xr:uid="{642B7831-4C71-470A-A8EF-A2C546D7B297}"/>
    <cellStyle name="Total 6 21" xfId="9933" xr:uid="{F0BA6787-3279-4594-9244-F7981E83E4FD}"/>
    <cellStyle name="Total 6 22" xfId="10102" xr:uid="{3B5BC237-87DE-451A-9B97-D83FACBC8C4D}"/>
    <cellStyle name="Total 6 23" xfId="10212" xr:uid="{D1274A91-DFB0-401A-95C9-D4D7BF11FC96}"/>
    <cellStyle name="Total 6 24" xfId="15238" xr:uid="{56FB7686-1A3B-4368-A38C-410B9D9BF809}"/>
    <cellStyle name="Total 6 25" xfId="15636" xr:uid="{BE134862-41C7-4C70-82F2-44C56966CFDD}"/>
    <cellStyle name="Total 6 26" xfId="15802" xr:uid="{8D936548-728D-48F4-B08B-1170B72EAA09}"/>
    <cellStyle name="Total 6 27" xfId="15959" xr:uid="{3664D151-9984-422D-A1B1-60489C7BC779}"/>
    <cellStyle name="Total 6 3" xfId="5151" xr:uid="{43AC9BA3-CA17-4F71-B2BE-4F074C666078}"/>
    <cellStyle name="Total 6 3 2" xfId="11624" xr:uid="{AD603081-6F25-4405-8BB5-4EAC2B3FA19B}"/>
    <cellStyle name="Total 6 4" xfId="5653" xr:uid="{30B11121-76C5-4D25-9559-4EE4045D07E0}"/>
    <cellStyle name="Total 6 4 2" xfId="12124" xr:uid="{7FBA6006-BC61-4B84-A892-B1CCCF848830}"/>
    <cellStyle name="Total 6 5" xfId="5465" xr:uid="{0E6A1BBF-F2A3-4395-925C-22E6C85052C9}"/>
    <cellStyle name="Total 6 5 2" xfId="11936" xr:uid="{CBF88451-4733-43F1-90C6-AB0FFA92D2BA}"/>
    <cellStyle name="Total 6 6" xfId="5886" xr:uid="{EAE255A3-B210-4AF6-A77D-01D6B79D93D7}"/>
    <cellStyle name="Total 6 6 2" xfId="12357" xr:uid="{39BA4C19-85ED-43E2-B3DE-A203810A4D20}"/>
    <cellStyle name="Total 6 7" xfId="6503" xr:uid="{6E1E0663-A07E-4536-9603-A758570D2D72}"/>
    <cellStyle name="Total 6 7 2" xfId="12974" xr:uid="{AFBBBA79-ADC6-4E12-8238-10CBEBC82000}"/>
    <cellStyle name="Total 6 8" xfId="6595" xr:uid="{F633A139-F265-4DCC-8BAC-EE6B921533C4}"/>
    <cellStyle name="Total 6 8 2" xfId="13066" xr:uid="{B94566FC-02AB-41CD-83FD-700162666C88}"/>
    <cellStyle name="Total 6 9" xfId="6454" xr:uid="{CC47CA6C-7BBE-42AB-97DE-AC740E2774FF}"/>
    <cellStyle name="Total 6 9 2" xfId="12925" xr:uid="{50D949EE-1926-4C87-9B74-31C033F4C519}"/>
    <cellStyle name="Total 7" xfId="2645" xr:uid="{00000000-0005-0000-0000-0000570A0000}"/>
    <cellStyle name="Total 7 10" xfId="7078" xr:uid="{E07EC63B-0396-462B-B02B-DD8541EDDF84}"/>
    <cellStyle name="Total 7 10 2" xfId="13549" xr:uid="{F95E0253-96F4-4D80-A347-0FA30DDDC1FF}"/>
    <cellStyle name="Total 7 11" xfId="6892" xr:uid="{C158B4CB-515B-4278-9244-EDD6160D07CD}"/>
    <cellStyle name="Total 7 11 2" xfId="13363" xr:uid="{E4DCEE71-8A3E-42A4-91CA-51353EFDC3D5}"/>
    <cellStyle name="Total 7 12" xfId="7310" xr:uid="{1C1FC3D5-E720-44A3-8569-142258F0863A}"/>
    <cellStyle name="Total 7 12 2" xfId="13781" xr:uid="{7E0EB716-8CC1-490A-B823-98A37D7CF107}"/>
    <cellStyle name="Total 7 13" xfId="7839" xr:uid="{B6D292D3-8014-47E1-AD9D-64AB7FF0C841}"/>
    <cellStyle name="Total 7 13 2" xfId="14310" xr:uid="{77536DCB-BC12-4783-B691-2E0D4C2B3885}"/>
    <cellStyle name="Total 7 14" xfId="8019" xr:uid="{276EC1BC-FB7C-4F4E-8567-9CA696B42BF7}"/>
    <cellStyle name="Total 7 14 2" xfId="14490" xr:uid="{47227C43-4614-44F9-B6F5-1BC55DFCE468}"/>
    <cellStyle name="Total 7 15" xfId="8196" xr:uid="{56A9F324-2B07-4DFA-A7F4-8024CAE8E3E0}"/>
    <cellStyle name="Total 7 15 2" xfId="14667" xr:uid="{6CED0E0A-6F33-4AB3-8789-C4EA126BD6C3}"/>
    <cellStyle name="Total 7 16" xfId="8360" xr:uid="{6903C449-EA22-45FA-9460-5C04BEB15D1E}"/>
    <cellStyle name="Total 7 16 2" xfId="14831" xr:uid="{0270C2AF-4495-408C-9F9F-844F88B0247F}"/>
    <cellStyle name="Total 7 17" xfId="8518" xr:uid="{3E07F283-7F80-4CD8-B5F3-23425803063A}"/>
    <cellStyle name="Total 7 17 2" xfId="14989" xr:uid="{BF3FF599-D343-40E2-8CD5-B3D6F74C6C70}"/>
    <cellStyle name="Total 7 18" xfId="9166" xr:uid="{0E47AA82-80D9-4762-B4D6-4EC904B10004}"/>
    <cellStyle name="Total 7 19" xfId="9744" xr:uid="{F812C8C2-2C80-4392-82BA-68665948BA49}"/>
    <cellStyle name="Total 7 2" xfId="2646" xr:uid="{00000000-0005-0000-0000-0000580A0000}"/>
    <cellStyle name="Total 7 2 2" xfId="5154" xr:uid="{125F63F7-0457-45FA-8D89-0B1578EFEE82}"/>
    <cellStyle name="Total 7 2 2 2" xfId="11627" xr:uid="{4A079635-7FD7-48E5-9A2C-26280347091F}"/>
    <cellStyle name="Total 7 2 3" xfId="9745" xr:uid="{AE09DF70-A49C-46B4-B2C7-6C7C8E1B39D2}"/>
    <cellStyle name="Total 7 2 4" xfId="10491" xr:uid="{29F49146-B9FE-4549-9617-526590255AD5}"/>
    <cellStyle name="Total 7 20" xfId="9275" xr:uid="{675EC34D-0759-4D8D-9ABE-44AD1D33D735}"/>
    <cellStyle name="Total 7 21" xfId="9934" xr:uid="{1B1A5E48-0527-4E83-B3E5-F8E7FCEABF51}"/>
    <cellStyle name="Total 7 22" xfId="10103" xr:uid="{A141E693-5110-4BEC-9D8D-7C676DD3A61E}"/>
    <cellStyle name="Total 7 23" xfId="10213" xr:uid="{CA647761-F328-49BB-80DD-59573DB35A26}"/>
    <cellStyle name="Total 7 24" xfId="15239" xr:uid="{CF08C849-9C03-4A51-B913-EFFE951BA974}"/>
    <cellStyle name="Total 7 25" xfId="15637" xr:uid="{125A2A75-5C8E-474D-B2C3-EFE57474BBEE}"/>
    <cellStyle name="Total 7 26" xfId="15803" xr:uid="{87CBAD96-2E1D-4314-BD0B-A2376B0F1C4C}"/>
    <cellStyle name="Total 7 27" xfId="15960" xr:uid="{049B7551-C2E4-401B-BB5B-3D145F98BE86}"/>
    <cellStyle name="Total 7 3" xfId="5153" xr:uid="{E0822E6C-CD47-42BD-8C82-23DB89C6E2F9}"/>
    <cellStyle name="Total 7 3 2" xfId="11626" xr:uid="{9FA9D018-7E66-4F2B-8AB8-47764F553647}"/>
    <cellStyle name="Total 7 4" xfId="5654" xr:uid="{AB0E936B-D164-444C-9E2A-F5F068940824}"/>
    <cellStyle name="Total 7 4 2" xfId="12125" xr:uid="{74FD0C62-2597-4C56-8E8E-5F793EF3A211}"/>
    <cellStyle name="Total 7 5" xfId="5466" xr:uid="{9E82BCA9-BD66-4D71-8928-B6D2BC70CE07}"/>
    <cellStyle name="Total 7 5 2" xfId="11937" xr:uid="{A8340F7E-977C-4AA3-940B-531C5D11CAD8}"/>
    <cellStyle name="Total 7 6" xfId="5887" xr:uid="{B7533305-F46D-43BD-90B7-03114E7CF135}"/>
    <cellStyle name="Total 7 6 2" xfId="12358" xr:uid="{3EECC083-178A-4478-BB1D-FB75B040B32F}"/>
    <cellStyle name="Total 7 7" xfId="6504" xr:uid="{370DCA6F-0BA2-4126-94FC-4F3C9F9BAAB0}"/>
    <cellStyle name="Total 7 7 2" xfId="12975" xr:uid="{9666C5BC-798F-4AFD-B79E-DD0081796CB0}"/>
    <cellStyle name="Total 7 8" xfId="6596" xr:uid="{24D11D6C-44AE-4CD5-BE89-7121F54F8AFC}"/>
    <cellStyle name="Total 7 8 2" xfId="13067" xr:uid="{16BF69DB-6FC9-49E5-A096-6C5D9D8051D6}"/>
    <cellStyle name="Total 7 9" xfId="6351" xr:uid="{47B90898-F9E0-4A1D-8315-0F7CF29D475F}"/>
    <cellStyle name="Total 7 9 2" xfId="12822" xr:uid="{684F2774-617D-49BC-A570-12B72BC43E51}"/>
    <cellStyle name="Total 8" xfId="2647" xr:uid="{00000000-0005-0000-0000-0000590A0000}"/>
    <cellStyle name="Total 8 10" xfId="7079" xr:uid="{CDD6C3D0-737A-426C-8896-9E3EFE8C1CE8}"/>
    <cellStyle name="Total 8 10 2" xfId="13550" xr:uid="{797F85E2-7307-40A6-B7EB-2A880501D587}"/>
    <cellStyle name="Total 8 11" xfId="6893" xr:uid="{07DB8337-DAAA-489D-9F7D-6624ED05068E}"/>
    <cellStyle name="Total 8 11 2" xfId="13364" xr:uid="{162E4234-DEE6-4CE9-9DF3-AA64F1D215D5}"/>
    <cellStyle name="Total 8 12" xfId="7311" xr:uid="{F0E5DF21-ED32-4BEC-B921-530B1F019960}"/>
    <cellStyle name="Total 8 12 2" xfId="13782" xr:uid="{90D54831-978B-42B8-951C-ACE36A686524}"/>
    <cellStyle name="Total 8 13" xfId="7840" xr:uid="{48C63459-F7F8-4D17-ADC0-0065D46FD7ED}"/>
    <cellStyle name="Total 8 13 2" xfId="14311" xr:uid="{8DCCC55B-CEDD-41AD-BE42-F3DD70755FEB}"/>
    <cellStyle name="Total 8 14" xfId="8020" xr:uid="{519AB879-BF5F-45DC-A58C-5A8E9846F38A}"/>
    <cellStyle name="Total 8 14 2" xfId="14491" xr:uid="{CB16A65C-9C07-45A7-AAF5-5CFEFE806D4D}"/>
    <cellStyle name="Total 8 15" xfId="8197" xr:uid="{8B84D8D2-0588-49A6-B8FB-802061B9F45A}"/>
    <cellStyle name="Total 8 15 2" xfId="14668" xr:uid="{40E765F3-77AF-42E0-8123-AD1285003F92}"/>
    <cellStyle name="Total 8 16" xfId="8361" xr:uid="{AD01AC85-E1DA-45B4-8C9C-E3F139F32562}"/>
    <cellStyle name="Total 8 16 2" xfId="14832" xr:uid="{2AB6C4AD-C865-4DB6-843D-2285893A1D0D}"/>
    <cellStyle name="Total 8 17" xfId="8519" xr:uid="{199037C0-BDBE-4A95-A256-E32FD751CA73}"/>
    <cellStyle name="Total 8 17 2" xfId="14990" xr:uid="{34AFC3DC-2180-4025-8C61-77F87E7C3670}"/>
    <cellStyle name="Total 8 18" xfId="9167" xr:uid="{084DFB15-0F57-472F-B8A1-AF98FAC52553}"/>
    <cellStyle name="Total 8 19" xfId="9746" xr:uid="{68C4F9E3-F34E-445F-A515-98CA7505C42D}"/>
    <cellStyle name="Total 8 2" xfId="2648" xr:uid="{00000000-0005-0000-0000-00005A0A0000}"/>
    <cellStyle name="Total 8 2 2" xfId="5156" xr:uid="{98E49B75-61C6-416F-AB11-039F45C95E01}"/>
    <cellStyle name="Total 8 2 2 2" xfId="11629" xr:uid="{AB809466-A404-49FC-8742-C2FE0E69E3F4}"/>
    <cellStyle name="Total 8 2 3" xfId="9747" xr:uid="{18AC3928-1E15-4754-BC3B-6DC3ED516FD3}"/>
    <cellStyle name="Total 8 2 4" xfId="10492" xr:uid="{33F9B52B-2C90-4DC4-8CED-BA4B94F201C3}"/>
    <cellStyle name="Total 8 20" xfId="9276" xr:uid="{3AA5E16A-D7F5-47D5-863D-4F36B16D8481}"/>
    <cellStyle name="Total 8 21" xfId="9935" xr:uid="{9869E32F-2203-41A8-BC11-E2725EF38D6B}"/>
    <cellStyle name="Total 8 22" xfId="10104" xr:uid="{0A45B5A5-2E5F-45B3-91E8-7AB475220995}"/>
    <cellStyle name="Total 8 23" xfId="10214" xr:uid="{C0E661C2-CE5F-4E4C-84C0-E3EA832B04EE}"/>
    <cellStyle name="Total 8 24" xfId="15240" xr:uid="{9A1C3DDE-D72F-447C-A70C-8F046C6492D3}"/>
    <cellStyle name="Total 8 25" xfId="15638" xr:uid="{DD08FD21-DE8C-4E5B-AEDD-C991C65379B3}"/>
    <cellStyle name="Total 8 26" xfId="15804" xr:uid="{58A435D2-008E-470D-99E6-A25C3B7FADF2}"/>
    <cellStyle name="Total 8 27" xfId="15961" xr:uid="{90BC5A9F-5246-4D2D-AEA8-2D4D97C71079}"/>
    <cellStyle name="Total 8 3" xfId="5155" xr:uid="{6DDFFEA7-7F78-4400-90EE-11189CB67295}"/>
    <cellStyle name="Total 8 3 2" xfId="11628" xr:uid="{9D013B54-89AB-4A0D-9C04-20543ABAF948}"/>
    <cellStyle name="Total 8 4" xfId="5655" xr:uid="{B1DEE431-0177-44BF-A6B3-13D3A2006D62}"/>
    <cellStyle name="Total 8 4 2" xfId="12126" xr:uid="{42893D26-F6EC-4479-BFD0-053856391856}"/>
    <cellStyle name="Total 8 5" xfId="5467" xr:uid="{F50B28D7-8B16-41CB-AD27-A45D4A5F860E}"/>
    <cellStyle name="Total 8 5 2" xfId="11938" xr:uid="{68FEF379-2E6A-4C3F-BDA8-A5EC9D6C7CC9}"/>
    <cellStyle name="Total 8 6" xfId="5888" xr:uid="{3CD5B395-1B80-404F-9003-1B0212EEA7CC}"/>
    <cellStyle name="Total 8 6 2" xfId="12359" xr:uid="{5F70A2CB-3724-4B46-A268-47E2E3CC7F44}"/>
    <cellStyle name="Total 8 7" xfId="6505" xr:uid="{6959BF0E-A0B4-4EBB-A939-13F5D65754E8}"/>
    <cellStyle name="Total 8 7 2" xfId="12976" xr:uid="{50FA390B-3BF5-4E51-93D6-4F40949545D0}"/>
    <cellStyle name="Total 8 8" xfId="6597" xr:uid="{D6C42C94-F6C0-4DF6-B534-8939CD20CF62}"/>
    <cellStyle name="Total 8 8 2" xfId="13068" xr:uid="{8FABEF9B-2087-4F14-8728-2F0B56FDDE7E}"/>
    <cellStyle name="Total 8 9" xfId="6352" xr:uid="{B59C9FF9-2765-4D95-A42F-869CD77C10FA}"/>
    <cellStyle name="Total 8 9 2" xfId="12823" xr:uid="{91D0C28F-DA12-46BD-B3B5-44C202D1AFE0}"/>
    <cellStyle name="Total 9" xfId="2649" xr:uid="{00000000-0005-0000-0000-00005B0A0000}"/>
    <cellStyle name="Total 9 10" xfId="7080" xr:uid="{B36AC5E0-F828-4448-8CAB-4F5AF39D3076}"/>
    <cellStyle name="Total 9 10 2" xfId="13551" xr:uid="{719CA5A3-C72A-40A9-BA30-CE526AB6383C}"/>
    <cellStyle name="Total 9 11" xfId="7083" xr:uid="{E012F78C-83D5-468C-9F33-AB52DB4F602B}"/>
    <cellStyle name="Total 9 11 2" xfId="13554" xr:uid="{07A30142-1C56-4BA7-A981-816F6D25B7F8}"/>
    <cellStyle name="Total 9 12" xfId="7312" xr:uid="{949047C6-10FE-4E07-BABE-B4DAA781C233}"/>
    <cellStyle name="Total 9 12 2" xfId="13783" xr:uid="{52E8E9F7-532C-47F4-B0C4-B65FF6DB76B4}"/>
    <cellStyle name="Total 9 13" xfId="7841" xr:uid="{1FA422DC-6509-4B5D-8291-087028A95E65}"/>
    <cellStyle name="Total 9 13 2" xfId="14312" xr:uid="{419760BA-A76A-4EED-8782-2E298475C9BA}"/>
    <cellStyle name="Total 9 14" xfId="8021" xr:uid="{2A7F4BEC-E60A-4B73-8F05-D9A63C967F11}"/>
    <cellStyle name="Total 9 14 2" xfId="14492" xr:uid="{31D3559B-6096-4293-8B89-0A6A1E05C042}"/>
    <cellStyle name="Total 9 15" xfId="8198" xr:uid="{F3EC3CE6-D522-4F21-B332-9C92BF6E7F0B}"/>
    <cellStyle name="Total 9 15 2" xfId="14669" xr:uid="{E1C676A0-2F63-4ACD-992D-DB28A58FA847}"/>
    <cellStyle name="Total 9 16" xfId="8362" xr:uid="{180816E2-C43E-4F5A-922B-E5F1E77B2C52}"/>
    <cellStyle name="Total 9 16 2" xfId="14833" xr:uid="{C1FC26D6-B470-4CF2-9DEA-E5118E0DBF89}"/>
    <cellStyle name="Total 9 17" xfId="8520" xr:uid="{41F0BA9D-D519-4537-8371-720E6CAB2DD8}"/>
    <cellStyle name="Total 9 17 2" xfId="14991" xr:uid="{7A49C51C-98A5-4DA8-97A5-8C38575D363C}"/>
    <cellStyle name="Total 9 18" xfId="9168" xr:uid="{A203AA1B-9174-4285-AC09-DD51040A3E8B}"/>
    <cellStyle name="Total 9 19" xfId="9748" xr:uid="{AB35FEEC-C8AD-4FF2-8019-735CBA357412}"/>
    <cellStyle name="Total 9 2" xfId="2650" xr:uid="{00000000-0005-0000-0000-00005C0A0000}"/>
    <cellStyle name="Total 9 2 2" xfId="5158" xr:uid="{1FB095D8-48FB-4E81-B37F-BD03F9A47CA4}"/>
    <cellStyle name="Total 9 2 2 2" xfId="11631" xr:uid="{73F79027-750A-4B3F-B568-A9F3E9D3C7A4}"/>
    <cellStyle name="Total 9 2 3" xfId="9749" xr:uid="{18E92945-9A89-480E-8F31-F0CFAA96FEE4}"/>
    <cellStyle name="Total 9 2 4" xfId="10493" xr:uid="{2046434D-3864-46C7-88CF-DB001EE30B7C}"/>
    <cellStyle name="Total 9 20" xfId="9277" xr:uid="{9BE6B515-7859-4B48-9B4C-9662CA0570D1}"/>
    <cellStyle name="Total 9 21" xfId="9936" xr:uid="{060B8D70-BD55-4262-981F-5E9AC9963C39}"/>
    <cellStyle name="Total 9 22" xfId="10105" xr:uid="{BA4632EA-847D-4269-BCFB-62254594B71F}"/>
    <cellStyle name="Total 9 23" xfId="10215" xr:uid="{E2428F3B-2CF2-4170-8DE0-EAC72DBA27C6}"/>
    <cellStyle name="Total 9 24" xfId="15241" xr:uid="{5243C4F4-373E-4B6E-A4CE-5BDF7E69010A}"/>
    <cellStyle name="Total 9 25" xfId="15639" xr:uid="{3E5FE84F-8F49-48F1-B885-763580BC3AB0}"/>
    <cellStyle name="Total 9 26" xfId="15805" xr:uid="{0EE5C9FD-0C9A-45BC-9511-87D1F5B76E2C}"/>
    <cellStyle name="Total 9 27" xfId="15962" xr:uid="{BAD91F53-15D1-42AF-82F4-5EC981FA8AB7}"/>
    <cellStyle name="Total 9 3" xfId="5157" xr:uid="{F9504615-BAD7-4D08-A432-F0634F3EB915}"/>
    <cellStyle name="Total 9 3 2" xfId="11630" xr:uid="{791CF287-0B46-4E61-A8C7-19C491AB9F45}"/>
    <cellStyle name="Total 9 4" xfId="5656" xr:uid="{E6A9B7FF-0BB0-48A9-9B82-C11927170CBA}"/>
    <cellStyle name="Total 9 4 2" xfId="12127" xr:uid="{D0AE7BE5-B668-4AD4-B6F6-9AAA625886AD}"/>
    <cellStyle name="Total 9 5" xfId="5660" xr:uid="{B6CFDFE9-0B15-4CF1-A021-A59F69A8B7DB}"/>
    <cellStyle name="Total 9 5 2" xfId="12131" xr:uid="{23B16948-0BDC-4FD2-99B8-DE5662890F72}"/>
    <cellStyle name="Total 9 6" xfId="5889" xr:uid="{33D1DCAA-F0FC-4FE0-8F44-609E66C09ED1}"/>
    <cellStyle name="Total 9 6 2" xfId="12360" xr:uid="{7E85F010-0980-4F31-A717-4E686A56EB8F}"/>
    <cellStyle name="Total 9 7" xfId="6506" xr:uid="{19B84D90-B30C-468E-90E6-2E0C823E19F2}"/>
    <cellStyle name="Total 9 7 2" xfId="12977" xr:uid="{D1BA8358-20BF-4FB3-B729-259DC557C7B7}"/>
    <cellStyle name="Total 9 8" xfId="6598" xr:uid="{AD09E252-DF41-4C76-B83A-ABCD95772059}"/>
    <cellStyle name="Total 9 8 2" xfId="13069" xr:uid="{3E1B109E-C5C0-4FB6-93FB-3E760BB6AC27}"/>
    <cellStyle name="Total 9 9" xfId="6601" xr:uid="{2F9ADED7-958B-4720-94A4-71955176EC5D}"/>
    <cellStyle name="Total 9 9 2" xfId="13072" xr:uid="{4273A87F-1DED-4874-BCDE-2EDD36531411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78441</xdr:colOff>
      <xdr:row>37</xdr:row>
      <xdr:rowOff>56029</xdr:rowOff>
    </xdr:from>
    <xdr:to>
      <xdr:col>19</xdr:col>
      <xdr:colOff>316536</xdr:colOff>
      <xdr:row>38</xdr:row>
      <xdr:rowOff>133310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382064-9F57-4903-BAB7-C8181FD2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3" y="8863853"/>
          <a:ext cx="238095" cy="3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435429</xdr:colOff>
      <xdr:row>177</xdr:row>
      <xdr:rowOff>0</xdr:rowOff>
    </xdr:from>
    <xdr:to>
      <xdr:col>10</xdr:col>
      <xdr:colOff>673524</xdr:colOff>
      <xdr:row>178</xdr:row>
      <xdr:rowOff>133310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77E463-313D-4F1B-AF26-1C4FC9C9B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34017857"/>
          <a:ext cx="238095" cy="3238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279607</xdr:colOff>
      <xdr:row>17</xdr:row>
      <xdr:rowOff>33131</xdr:rowOff>
    </xdr:from>
    <xdr:to>
      <xdr:col>15</xdr:col>
      <xdr:colOff>183930</xdr:colOff>
      <xdr:row>37</xdr:row>
      <xdr:rowOff>99391</xdr:rowOff>
    </xdr:to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F38A15BC-3141-4FAB-847E-5727498BD06F}"/>
            </a:ext>
          </a:extLst>
        </xdr:cNvPr>
        <xdr:cNvSpPr txBox="1"/>
      </xdr:nvSpPr>
      <xdr:spPr>
        <a:xfrm>
          <a:off x="3255348" y="2641010"/>
          <a:ext cx="2190323" cy="3094553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373672</xdr:colOff>
      <xdr:row>16</xdr:row>
      <xdr:rowOff>65942</xdr:rowOff>
    </xdr:from>
    <xdr:to>
      <xdr:col>10</xdr:col>
      <xdr:colOff>68547</xdr:colOff>
      <xdr:row>19</xdr:row>
      <xdr:rowOff>61221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4B39F5-1EF7-4502-B69B-9D03FC908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7403" y="2549769"/>
          <a:ext cx="456875" cy="45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102577</xdr:colOff>
      <xdr:row>16</xdr:row>
      <xdr:rowOff>95248</xdr:rowOff>
    </xdr:from>
    <xdr:to>
      <xdr:col>14</xdr:col>
      <xdr:colOff>141818</xdr:colOff>
      <xdr:row>19</xdr:row>
      <xdr:rowOff>53893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AA28ED58-4FBA-4BD8-9372-A2A0E06BA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1308" y="2579075"/>
          <a:ext cx="420241" cy="420241"/>
        </a:xfrm>
        <a:prstGeom prst="rect">
          <a:avLst/>
        </a:prstGeom>
      </xdr:spPr>
    </xdr:pic>
    <xdr:clientData/>
  </xdr:twoCellAnchor>
  <xdr:twoCellAnchor editAs="oneCell">
    <xdr:from>
      <xdr:col>19</xdr:col>
      <xdr:colOff>337944</xdr:colOff>
      <xdr:row>2</xdr:row>
      <xdr:rowOff>22411</xdr:rowOff>
    </xdr:from>
    <xdr:to>
      <xdr:col>21</xdr:col>
      <xdr:colOff>253203</xdr:colOff>
      <xdr:row>5</xdr:row>
      <xdr:rowOff>145676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938B5D3-08B6-4FDF-9A73-E8FFA147C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7128709" y="336176"/>
          <a:ext cx="677259" cy="593912"/>
        </a:xfrm>
        <a:prstGeom prst="rect">
          <a:avLst/>
        </a:prstGeom>
      </xdr:spPr>
    </xdr:pic>
    <xdr:clientData/>
  </xdr:twoCellAnchor>
  <xdr:twoCellAnchor>
    <xdr:from>
      <xdr:col>26</xdr:col>
      <xdr:colOff>109793</xdr:colOff>
      <xdr:row>5</xdr:row>
      <xdr:rowOff>49801</xdr:rowOff>
    </xdr:from>
    <xdr:to>
      <xdr:col>29</xdr:col>
      <xdr:colOff>292077</xdr:colOff>
      <xdr:row>16</xdr:row>
      <xdr:rowOff>139248</xdr:rowOff>
    </xdr:to>
    <xdr:grpSp>
      <xdr:nvGrpSpPr>
        <xdr:cNvPr id="102" name="Group 101">
          <a:extLst>
            <a:ext uri="{FF2B5EF4-FFF2-40B4-BE49-F238E27FC236}">
              <a16:creationId xmlns:a16="http://schemas.microsoft.com/office/drawing/2014/main" id="{66DF7189-860B-485F-B261-E62838E12854}"/>
            </a:ext>
          </a:extLst>
        </xdr:cNvPr>
        <xdr:cNvGrpSpPr/>
      </xdr:nvGrpSpPr>
      <xdr:grpSpPr>
        <a:xfrm>
          <a:off x="9609945" y="828366"/>
          <a:ext cx="1383262" cy="1745969"/>
          <a:chOff x="9713886" y="808452"/>
          <a:chExt cx="1342558" cy="1766630"/>
        </a:xfrm>
      </xdr:grpSpPr>
      <xdr:grpSp>
        <xdr:nvGrpSpPr>
          <xdr:cNvPr id="103" name="Group 13">
            <a:extLst>
              <a:ext uri="{FF2B5EF4-FFF2-40B4-BE49-F238E27FC236}">
                <a16:creationId xmlns:a16="http://schemas.microsoft.com/office/drawing/2014/main" id="{BD386CE9-EEEC-48B6-8AF3-710FCE29323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2" name="Oval 1">
              <a:extLst>
                <a:ext uri="{FF2B5EF4-FFF2-40B4-BE49-F238E27FC236}">
                  <a16:creationId xmlns:a16="http://schemas.microsoft.com/office/drawing/2014/main" id="{F9539FDC-7672-4882-A19C-CB2DBD97D35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3" name="Straight Connector 3">
              <a:extLst>
                <a:ext uri="{FF2B5EF4-FFF2-40B4-BE49-F238E27FC236}">
                  <a16:creationId xmlns:a16="http://schemas.microsoft.com/office/drawing/2014/main" id="{3F86E2C8-15A9-4FB7-BC48-E394BC6322E8}"/>
                </a:ext>
              </a:extLst>
            </xdr:cNvPr>
            <xdr:cNvCxnSpPr>
              <a:stCxn id="129" idx="1"/>
              <a:endCxn id="12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4" name="Straight Connector 7">
              <a:extLst>
                <a:ext uri="{FF2B5EF4-FFF2-40B4-BE49-F238E27FC236}">
                  <a16:creationId xmlns:a16="http://schemas.microsoft.com/office/drawing/2014/main" id="{70BF1DE6-AD8F-44EB-8D80-DDFD76C8EF0F}"/>
                </a:ext>
              </a:extLst>
            </xdr:cNvPr>
            <xdr:cNvCxnSpPr>
              <a:stCxn id="129" idx="3"/>
              <a:endCxn id="12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C8FAD92E-48B9-4EAF-AA96-03B065D3AF19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5" name="Group 14">
            <a:extLst>
              <a:ext uri="{FF2B5EF4-FFF2-40B4-BE49-F238E27FC236}">
                <a16:creationId xmlns:a16="http://schemas.microsoft.com/office/drawing/2014/main" id="{49759202-382F-4FCD-A419-ACB39CEBA73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69" name="Oval 168">
              <a:extLst>
                <a:ext uri="{FF2B5EF4-FFF2-40B4-BE49-F238E27FC236}">
                  <a16:creationId xmlns:a16="http://schemas.microsoft.com/office/drawing/2014/main" id="{2CE507C1-926F-4DB0-B3C9-D35E647AE0CA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0" name="Straight Connector 169">
              <a:extLst>
                <a:ext uri="{FF2B5EF4-FFF2-40B4-BE49-F238E27FC236}">
                  <a16:creationId xmlns:a16="http://schemas.microsoft.com/office/drawing/2014/main" id="{13FBF7EB-6D59-4E8B-A7CD-892F1AE4FCCB}"/>
                </a:ext>
              </a:extLst>
            </xdr:cNvPr>
            <xdr:cNvCxnSpPr>
              <a:stCxn id="169" idx="1"/>
              <a:endCxn id="169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BDDCB9B5-E1C7-4140-B9F0-D999B468B6B5}"/>
                </a:ext>
              </a:extLst>
            </xdr:cNvPr>
            <xdr:cNvCxnSpPr>
              <a:stCxn id="169" idx="3"/>
              <a:endCxn id="169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6" name="Oval 105">
            <a:extLst>
              <a:ext uri="{FF2B5EF4-FFF2-40B4-BE49-F238E27FC236}">
                <a16:creationId xmlns:a16="http://schemas.microsoft.com/office/drawing/2014/main" id="{7CB93714-4C7F-4EAE-9915-AFB48FD096C4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6D37417C-CD2A-4F49-B494-30E981ED9EA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A9018D3D-B536-4AC5-945B-499D1B13317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F8F1674-2C51-4D66-B15F-B6F91F750C32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B2FCFB2D-F4EC-435C-93C6-6C5EE35F201C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8223F72-B5CE-45D9-9B38-817CE66AAA1E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07A75C10-F361-4E3A-A464-B77B06A4019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2345AF76-8103-41BD-96FB-2054C0B2C5F1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7221C9BA-DBF6-4E59-BCC7-573327587F34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F2F8F50A-F7A7-43F7-BD0A-D674228F209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FA32BD73-4DE0-49C5-99A6-47370CF9C704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C9F850CE-AD76-4D6C-BB3C-FBDCE90421F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93FF75C-692A-4E02-8104-77D75BD1CE8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50">
            <a:extLst>
              <a:ext uri="{FF2B5EF4-FFF2-40B4-BE49-F238E27FC236}">
                <a16:creationId xmlns:a16="http://schemas.microsoft.com/office/drawing/2014/main" id="{F3D9BE8D-9196-4D38-8932-3BF0B5153148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768537EC-F230-4FAD-A80E-D27D50FF9FD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52">
            <a:extLst>
              <a:ext uri="{FF2B5EF4-FFF2-40B4-BE49-F238E27FC236}">
                <a16:creationId xmlns:a16="http://schemas.microsoft.com/office/drawing/2014/main" id="{727A4C38-1B4F-4B0F-B354-F0422B6EFFA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41502786-A894-4F32-AF5C-406B3BDBCFB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8404C355-0A6F-4080-9903-845C9C12A81A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52BE0381-C97E-4AD1-B2D4-BB0C5CD0FC2F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08F30F3A-FB1B-4252-A19E-26C61D8F4DAA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326B2298-0A1A-44D4-8F22-4D8D3BE060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4EB1FE6B-0797-4A44-90F0-261564144DAA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8CEA9DA8-819A-43D0-8FC2-D6417DE26E8A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" name="Isosceles Triangle 138">
            <a:extLst>
              <a:ext uri="{FF2B5EF4-FFF2-40B4-BE49-F238E27FC236}">
                <a16:creationId xmlns:a16="http://schemas.microsoft.com/office/drawing/2014/main" id="{FCAEF666-C1CA-4EA5-8A92-C9BE40138E92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34E7A279-F737-4954-B25D-E680CC9E8EC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1" name="Group 73">
            <a:extLst>
              <a:ext uri="{FF2B5EF4-FFF2-40B4-BE49-F238E27FC236}">
                <a16:creationId xmlns:a16="http://schemas.microsoft.com/office/drawing/2014/main" id="{0383C624-A390-4E45-8098-EA6FCF52636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167" name="TextBox 166">
              <a:extLst>
                <a:ext uri="{FF2B5EF4-FFF2-40B4-BE49-F238E27FC236}">
                  <a16:creationId xmlns:a16="http://schemas.microsoft.com/office/drawing/2014/main" id="{9849CE0E-C173-46BB-98B1-2BCB1D37ADA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8" name="Straight Connector 167">
              <a:extLst>
                <a:ext uri="{FF2B5EF4-FFF2-40B4-BE49-F238E27FC236}">
                  <a16:creationId xmlns:a16="http://schemas.microsoft.com/office/drawing/2014/main" id="{E852E6D4-2BC0-4F34-9F85-9B203CA8D81C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2" name="Group 74">
            <a:extLst>
              <a:ext uri="{FF2B5EF4-FFF2-40B4-BE49-F238E27FC236}">
                <a16:creationId xmlns:a16="http://schemas.microsoft.com/office/drawing/2014/main" id="{89152283-A6E3-4CAF-A780-7B2C4A19AC55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5" name="TextBox 164">
              <a:extLst>
                <a:ext uri="{FF2B5EF4-FFF2-40B4-BE49-F238E27FC236}">
                  <a16:creationId xmlns:a16="http://schemas.microsoft.com/office/drawing/2014/main" id="{8B13D560-6642-4CCA-AD3D-F4B5D961F1A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6" name="Straight Connector 165">
              <a:extLst>
                <a:ext uri="{FF2B5EF4-FFF2-40B4-BE49-F238E27FC236}">
                  <a16:creationId xmlns:a16="http://schemas.microsoft.com/office/drawing/2014/main" id="{F1B83191-2020-402F-9A24-2E71E572E07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89">
            <a:extLst>
              <a:ext uri="{FF2B5EF4-FFF2-40B4-BE49-F238E27FC236}">
                <a16:creationId xmlns:a16="http://schemas.microsoft.com/office/drawing/2014/main" id="{511A339E-05C3-415E-86CB-E44C56001ADF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00DC5F20-CC38-40BC-BDE0-5CB5201F3DB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2" name="Straight Connector 79">
              <a:extLst>
                <a:ext uri="{FF2B5EF4-FFF2-40B4-BE49-F238E27FC236}">
                  <a16:creationId xmlns:a16="http://schemas.microsoft.com/office/drawing/2014/main" id="{4CE28FD2-D815-4959-8E28-62315B14B4FC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80">
              <a:extLst>
                <a:ext uri="{FF2B5EF4-FFF2-40B4-BE49-F238E27FC236}">
                  <a16:creationId xmlns:a16="http://schemas.microsoft.com/office/drawing/2014/main" id="{48A453CE-A59F-47C1-A224-1C5D2DEEB968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8">
              <a:extLst>
                <a:ext uri="{FF2B5EF4-FFF2-40B4-BE49-F238E27FC236}">
                  <a16:creationId xmlns:a16="http://schemas.microsoft.com/office/drawing/2014/main" id="{CC8D8155-D78E-47C8-AF1D-ADADC7E5F60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90">
            <a:extLst>
              <a:ext uri="{FF2B5EF4-FFF2-40B4-BE49-F238E27FC236}">
                <a16:creationId xmlns:a16="http://schemas.microsoft.com/office/drawing/2014/main" id="{730B2989-27AC-4F4F-AC4D-F2D3F0CDFF37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AE0E8CA3-D8BF-44CE-80D8-2C25668C4DB8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68B8D5F6-FF22-403F-9B4B-69DA66F2854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28AA3371-FD99-4601-80F8-417AC76FE78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ABD4130F-BF40-42D4-B678-950E0C529A3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FB7012CA-5F5A-42C7-AD9E-A35089A8421F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A3BDE6E1-3245-44ED-9D3E-0A2E7A5535EB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BFA05411-8B93-465D-8136-0A0E14E6B5A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83FCF76F-F82D-4EDD-85F5-7E54BF949C77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49" name="Group 155">
            <a:extLst>
              <a:ext uri="{FF2B5EF4-FFF2-40B4-BE49-F238E27FC236}">
                <a16:creationId xmlns:a16="http://schemas.microsoft.com/office/drawing/2014/main" id="{9AA201B4-47A4-4E1B-9685-03F465DE9D4C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DE34259F-E938-40D4-9FED-819A5FD9F39E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944EF0CD-223B-4A94-99C4-20F84300A7E2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78D297AB-AC9F-4529-8DF8-35EF28A47E5A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0" name="Group 134">
            <a:extLst>
              <a:ext uri="{FF2B5EF4-FFF2-40B4-BE49-F238E27FC236}">
                <a16:creationId xmlns:a16="http://schemas.microsoft.com/office/drawing/2014/main" id="{F3A6F362-2EF4-4BED-AA2C-2F4F8F413002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1" name="Isosceles Triangle 150">
              <a:extLst>
                <a:ext uri="{FF2B5EF4-FFF2-40B4-BE49-F238E27FC236}">
                  <a16:creationId xmlns:a16="http://schemas.microsoft.com/office/drawing/2014/main" id="{8BC03730-1A5C-45FF-BFB9-9BB74D958C1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00CAC9DE-4F82-46B9-AD79-2F0C03D28F4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9CEBDD5B-1E62-451A-9531-68229891087F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357317</xdr:colOff>
      <xdr:row>10</xdr:row>
      <xdr:rowOff>85397</xdr:rowOff>
    </xdr:from>
    <xdr:to>
      <xdr:col>15</xdr:col>
      <xdr:colOff>124579</xdr:colOff>
      <xdr:row>14</xdr:row>
      <xdr:rowOff>51809</xdr:rowOff>
    </xdr:to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683FE3B-467D-4166-88EC-5A0D3C36558E}"/>
            </a:ext>
          </a:extLst>
        </xdr:cNvPr>
        <xdr:cNvSpPr txBox="1"/>
      </xdr:nvSpPr>
      <xdr:spPr>
        <a:xfrm>
          <a:off x="4857058" y="1622535"/>
          <a:ext cx="529262" cy="58389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K3-99/26/3</a:t>
          </a: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  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</xdr:txBody>
    </xdr:sp>
    <xdr:clientData/>
  </xdr:twoCellAnchor>
  <xdr:twoCellAnchor>
    <xdr:from>
      <xdr:col>6</xdr:col>
      <xdr:colOff>313765</xdr:colOff>
      <xdr:row>16</xdr:row>
      <xdr:rowOff>61236</xdr:rowOff>
    </xdr:from>
    <xdr:to>
      <xdr:col>16</xdr:col>
      <xdr:colOff>285190</xdr:colOff>
      <xdr:row>16</xdr:row>
      <xdr:rowOff>70761</xdr:rowOff>
    </xdr:to>
    <xdr:cxnSp macro="">
      <xdr:nvCxnSpPr>
        <xdr:cNvPr id="177" name="Straight Connector 176">
          <a:extLst>
            <a:ext uri="{FF2B5EF4-FFF2-40B4-BE49-F238E27FC236}">
              <a16:creationId xmlns:a16="http://schemas.microsoft.com/office/drawing/2014/main" id="{39FA247C-52FA-4573-891C-54F0CBEAEF5E}"/>
            </a:ext>
          </a:extLst>
        </xdr:cNvPr>
        <xdr:cNvCxnSpPr/>
      </xdr:nvCxnSpPr>
      <xdr:spPr>
        <a:xfrm flipH="1" flipV="1">
          <a:off x="2151530" y="2571354"/>
          <a:ext cx="3781425" cy="952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132793</xdr:colOff>
      <xdr:row>14</xdr:row>
      <xdr:rowOff>155929</xdr:rowOff>
    </xdr:from>
    <xdr:to>
      <xdr:col>16</xdr:col>
      <xdr:colOff>35478</xdr:colOff>
      <xdr:row>15</xdr:row>
      <xdr:rowOff>8868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5023D895-F0C5-4A13-8F2E-B8D9F0EB2307}"/>
            </a:ext>
          </a:extLst>
        </xdr:cNvPr>
        <xdr:cNvCxnSpPr/>
      </xdr:nvCxnSpPr>
      <xdr:spPr>
        <a:xfrm>
          <a:off x="2351558" y="2352282"/>
          <a:ext cx="3331685" cy="9821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87636</xdr:colOff>
      <xdr:row>23</xdr:row>
      <xdr:rowOff>144292</xdr:rowOff>
    </xdr:from>
    <xdr:to>
      <xdr:col>15</xdr:col>
      <xdr:colOff>93922</xdr:colOff>
      <xdr:row>25</xdr:row>
      <xdr:rowOff>99815</xdr:rowOff>
    </xdr:to>
    <xdr:cxnSp macro="">
      <xdr:nvCxnSpPr>
        <xdr:cNvPr id="179" name="Straight Arrow Connector 178">
          <a:extLst>
            <a:ext uri="{FF2B5EF4-FFF2-40B4-BE49-F238E27FC236}">
              <a16:creationId xmlns:a16="http://schemas.microsoft.com/office/drawing/2014/main" id="{1ED41853-6614-45E3-AE6D-388384D7BB7F}"/>
            </a:ext>
          </a:extLst>
        </xdr:cNvPr>
        <xdr:cNvCxnSpPr/>
      </xdr:nvCxnSpPr>
      <xdr:spPr>
        <a:xfrm flipH="1">
          <a:off x="5349377" y="3658689"/>
          <a:ext cx="6286" cy="257695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35281</xdr:colOff>
      <xdr:row>22</xdr:row>
      <xdr:rowOff>5366</xdr:rowOff>
    </xdr:from>
    <xdr:to>
      <xdr:col>15</xdr:col>
      <xdr:colOff>165059</xdr:colOff>
      <xdr:row>22</xdr:row>
      <xdr:rowOff>137928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F868F83E-A3B4-4E09-BB0D-1E5D0B805789}"/>
            </a:ext>
          </a:extLst>
        </xdr:cNvPr>
        <xdr:cNvGrpSpPr/>
      </xdr:nvGrpSpPr>
      <xdr:grpSpPr>
        <a:xfrm>
          <a:off x="5303020" y="3334975"/>
          <a:ext cx="129778" cy="1325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5850AFBC-85FF-4989-BF22-A89A2F7C85C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FBC93F37-5092-408E-AA14-59D50C34D17B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FC35889-90F2-4631-A5AF-36F4B8F87F24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267463</xdr:colOff>
      <xdr:row>15</xdr:row>
      <xdr:rowOff>52772</xdr:rowOff>
    </xdr:from>
    <xdr:to>
      <xdr:col>15</xdr:col>
      <xdr:colOff>100170</xdr:colOff>
      <xdr:row>22</xdr:row>
      <xdr:rowOff>5366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59E83103-7968-4F47-866B-2CC3FB54C4CC}"/>
            </a:ext>
          </a:extLst>
        </xdr:cNvPr>
        <xdr:cNvCxnSpPr>
          <a:stCxn id="182" idx="0"/>
          <a:endCxn id="188" idx="5"/>
        </xdr:cNvCxnSpPr>
      </xdr:nvCxnSpPr>
      <xdr:spPr>
        <a:xfrm flipH="1" flipV="1">
          <a:off x="5148204" y="2358479"/>
          <a:ext cx="213707" cy="101019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152034</xdr:colOff>
      <xdr:row>14</xdr:row>
      <xdr:rowOff>90710</xdr:rowOff>
    </xdr:from>
    <xdr:to>
      <xdr:col>14</xdr:col>
      <xdr:colOff>287268</xdr:colOff>
      <xdr:row>15</xdr:row>
      <xdr:rowOff>72185</xdr:rowOff>
    </xdr:to>
    <xdr:grpSp>
      <xdr:nvGrpSpPr>
        <xdr:cNvPr id="187" name="Group 186">
          <a:extLst>
            <a:ext uri="{FF2B5EF4-FFF2-40B4-BE49-F238E27FC236}">
              <a16:creationId xmlns:a16="http://schemas.microsoft.com/office/drawing/2014/main" id="{FDA20A0E-A5E4-439F-A78C-106F5E2E8AB6}"/>
            </a:ext>
          </a:extLst>
        </xdr:cNvPr>
        <xdr:cNvGrpSpPr/>
      </xdr:nvGrpSpPr>
      <xdr:grpSpPr>
        <a:xfrm>
          <a:off x="5038773" y="2227623"/>
          <a:ext cx="135234" cy="1305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8" name="Oval 187">
            <a:extLst>
              <a:ext uri="{FF2B5EF4-FFF2-40B4-BE49-F238E27FC236}">
                <a16:creationId xmlns:a16="http://schemas.microsoft.com/office/drawing/2014/main" id="{1CB6ED77-8C53-49FC-A712-E022E090BA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FFC3EC29-5C6B-466E-8780-50A2BC1C7EE1}"/>
              </a:ext>
            </a:extLst>
          </xdr:cNvPr>
          <xdr:cNvCxnSpPr>
            <a:stCxn id="188" idx="1"/>
            <a:endCxn id="1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D3F970E4-A3BA-4FFB-A879-8EC685082503}"/>
              </a:ext>
            </a:extLst>
          </xdr:cNvPr>
          <xdr:cNvCxnSpPr>
            <a:stCxn id="188" idx="3"/>
            <a:endCxn id="1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329281</xdr:colOff>
      <xdr:row>14</xdr:row>
      <xdr:rowOff>93608</xdr:rowOff>
    </xdr:from>
    <xdr:to>
      <xdr:col>9</xdr:col>
      <xdr:colOff>93455</xdr:colOff>
      <xdr:row>15</xdr:row>
      <xdr:rowOff>75083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344BFBB1-0E45-442F-B78D-10F45F19183C}"/>
            </a:ext>
          </a:extLst>
        </xdr:cNvPr>
        <xdr:cNvGrpSpPr/>
      </xdr:nvGrpSpPr>
      <xdr:grpSpPr>
        <a:xfrm>
          <a:off x="2930020" y="2230521"/>
          <a:ext cx="145174" cy="1305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965965FD-166A-4CC3-A9E8-9861977DD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8864004D-0867-4CF2-9BAE-1C5F19872F62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05C22442-79E7-4445-851E-334E01EEAE11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343518</xdr:colOff>
      <xdr:row>25</xdr:row>
      <xdr:rowOff>102198</xdr:rowOff>
    </xdr:from>
    <xdr:to>
      <xdr:col>16</xdr:col>
      <xdr:colOff>78043</xdr:colOff>
      <xdr:row>32</xdr:row>
      <xdr:rowOff>65689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674DFAF-2164-441B-96B4-ECEEEE856178}"/>
            </a:ext>
          </a:extLst>
        </xdr:cNvPr>
        <xdr:cNvSpPr txBox="1"/>
      </xdr:nvSpPr>
      <xdr:spPr>
        <a:xfrm>
          <a:off x="5224259" y="3918767"/>
          <a:ext cx="496525" cy="1014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K3-99/26</a:t>
          </a:r>
        </a:p>
        <a:p>
          <a:pPr algn="ctr"/>
          <a:r>
            <a:rPr lang="en-US" sz="5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/3/2</a:t>
          </a:r>
        </a:p>
        <a:p>
          <a:pPr algn="l"/>
          <a:endParaRPr lang="en-US" sz="5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C12-350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 7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13</xdr:col>
      <xdr:colOff>193603</xdr:colOff>
      <xdr:row>23</xdr:row>
      <xdr:rowOff>74555</xdr:rowOff>
    </xdr:from>
    <xdr:to>
      <xdr:col>14</xdr:col>
      <xdr:colOff>203128</xdr:colOff>
      <xdr:row>29</xdr:row>
      <xdr:rowOff>38136</xdr:rowOff>
    </xdr:to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9F64FABF-64B8-41B1-BD5C-B0C783CA2BA5}"/>
            </a:ext>
          </a:extLst>
        </xdr:cNvPr>
        <xdr:cNvSpPr txBox="1"/>
      </xdr:nvSpPr>
      <xdr:spPr>
        <a:xfrm>
          <a:off x="4692334" y="3635440"/>
          <a:ext cx="390525" cy="88677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10430</xdr:colOff>
      <xdr:row>28</xdr:row>
      <xdr:rowOff>81449</xdr:rowOff>
    </xdr:from>
    <xdr:to>
      <xdr:col>14</xdr:col>
      <xdr:colOff>210455</xdr:colOff>
      <xdr:row>34</xdr:row>
      <xdr:rowOff>2103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B44C5BE7-4840-4197-863F-C0A11F16D2EA}"/>
            </a:ext>
          </a:extLst>
        </xdr:cNvPr>
        <xdr:cNvSpPr txBox="1"/>
      </xdr:nvSpPr>
      <xdr:spPr>
        <a:xfrm>
          <a:off x="4128161" y="4411661"/>
          <a:ext cx="962025" cy="83651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200" b="0" u="none" baseline="0">
            <a:solidFill>
              <a:srgbClr val="00B05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170648</xdr:colOff>
      <xdr:row>22</xdr:row>
      <xdr:rowOff>18782</xdr:rowOff>
    </xdr:from>
    <xdr:to>
      <xdr:col>15</xdr:col>
      <xdr:colOff>309194</xdr:colOff>
      <xdr:row>23</xdr:row>
      <xdr:rowOff>17762</xdr:rowOff>
    </xdr:to>
    <xdr:sp macro="" textlink="">
      <xdr:nvSpPr>
        <xdr:cNvPr id="213" name="Isosceles Triangle 212">
          <a:extLst>
            <a:ext uri="{FF2B5EF4-FFF2-40B4-BE49-F238E27FC236}">
              <a16:creationId xmlns:a16="http://schemas.microsoft.com/office/drawing/2014/main" id="{6729B066-FF27-4607-8FEF-5CBD87945D48}"/>
            </a:ext>
          </a:extLst>
        </xdr:cNvPr>
        <xdr:cNvSpPr/>
      </xdr:nvSpPr>
      <xdr:spPr>
        <a:xfrm>
          <a:off x="5433891" y="3404239"/>
          <a:ext cx="138546" cy="15138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12</xdr:col>
      <xdr:colOff>234460</xdr:colOff>
      <xdr:row>29</xdr:row>
      <xdr:rowOff>73267</xdr:rowOff>
    </xdr:from>
    <xdr:to>
      <xdr:col>14</xdr:col>
      <xdr:colOff>42493</xdr:colOff>
      <xdr:row>33</xdr:row>
      <xdr:rowOff>35165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8CDA09-F1A3-4E1A-91FF-7BE2DDF9C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191" y="4557344"/>
          <a:ext cx="570033" cy="570033"/>
        </a:xfrm>
        <a:prstGeom prst="rect">
          <a:avLst/>
        </a:prstGeom>
      </xdr:spPr>
    </xdr:pic>
    <xdr:clientData/>
  </xdr:twoCellAnchor>
  <xdr:twoCellAnchor>
    <xdr:from>
      <xdr:col>15</xdr:col>
      <xdr:colOff>32845</xdr:colOff>
      <xdr:row>23</xdr:row>
      <xdr:rowOff>13137</xdr:rowOff>
    </xdr:from>
    <xdr:to>
      <xdr:col>15</xdr:col>
      <xdr:colOff>162623</xdr:colOff>
      <xdr:row>23</xdr:row>
      <xdr:rowOff>145699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515FB1EA-0628-4A93-A4B4-ED51784521FC}"/>
            </a:ext>
          </a:extLst>
        </xdr:cNvPr>
        <xdr:cNvGrpSpPr/>
      </xdr:nvGrpSpPr>
      <xdr:grpSpPr>
        <a:xfrm>
          <a:off x="5300584" y="3491833"/>
          <a:ext cx="129778" cy="13256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0" name="Oval 99">
            <a:extLst>
              <a:ext uri="{FF2B5EF4-FFF2-40B4-BE49-F238E27FC236}">
                <a16:creationId xmlns:a16="http://schemas.microsoft.com/office/drawing/2014/main" id="{C8AACF78-6A12-4F73-AB29-8B506A267B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 b="1"/>
          </a:p>
        </xdr:txBody>
      </xdr: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40435787-368D-4393-91ED-5B9CD3C7B8A2}"/>
              </a:ext>
            </a:extLst>
          </xdr:cNvPr>
          <xdr:cNvCxnSpPr>
            <a:stCxn id="100" idx="1"/>
            <a:endCxn id="1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5576B4EF-9C71-4B8B-B214-5F9FDF885438}"/>
              </a:ext>
            </a:extLst>
          </xdr:cNvPr>
          <xdr:cNvCxnSpPr>
            <a:stCxn id="100" idx="3"/>
            <a:endCxn id="1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217714</xdr:colOff>
      <xdr:row>51</xdr:row>
      <xdr:rowOff>0</xdr:rowOff>
    </xdr:from>
    <xdr:to>
      <xdr:col>27</xdr:col>
      <xdr:colOff>293914</xdr:colOff>
      <xdr:row>52</xdr:row>
      <xdr:rowOff>0</xdr:rowOff>
    </xdr:to>
    <xdr:sp macro="" textlink="">
      <xdr:nvSpPr>
        <xdr:cNvPr id="2" name="Freeform: Shape 1">
          <a:extLst>
            <a:ext uri="{FF2B5EF4-FFF2-40B4-BE49-F238E27FC236}">
              <a16:creationId xmlns:a16="http://schemas.microsoft.com/office/drawing/2014/main" id="{81ED62F2-3B61-44CE-9A5D-6634E522D600}"/>
            </a:ext>
          </a:extLst>
        </xdr:cNvPr>
        <xdr:cNvSpPr/>
      </xdr:nvSpPr>
      <xdr:spPr>
        <a:xfrm>
          <a:off x="10150928" y="7924800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43543</xdr:colOff>
      <xdr:row>51</xdr:row>
      <xdr:rowOff>114300</xdr:rowOff>
    </xdr:from>
    <xdr:to>
      <xdr:col>28</xdr:col>
      <xdr:colOff>100693</xdr:colOff>
      <xdr:row>53</xdr:row>
      <xdr:rowOff>9525</xdr:rowOff>
    </xdr:to>
    <xdr:sp macro="" textlink="">
      <xdr:nvSpPr>
        <xdr:cNvPr id="3" name="Freeform: Shape 2">
          <a:extLst>
            <a:ext uri="{FF2B5EF4-FFF2-40B4-BE49-F238E27FC236}">
              <a16:creationId xmlns:a16="http://schemas.microsoft.com/office/drawing/2014/main" id="{85FFC811-90CA-42A8-A6C9-CB95FD4AD060}"/>
            </a:ext>
          </a:extLst>
        </xdr:cNvPr>
        <xdr:cNvSpPr/>
      </xdr:nvSpPr>
      <xdr:spPr>
        <a:xfrm>
          <a:off x="10357757" y="8039100"/>
          <a:ext cx="57150" cy="200025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346365</xdr:colOff>
      <xdr:row>13</xdr:row>
      <xdr:rowOff>86590</xdr:rowOff>
    </xdr:from>
    <xdr:to>
      <xdr:col>21</xdr:col>
      <xdr:colOff>675410</xdr:colOff>
      <xdr:row>60</xdr:row>
      <xdr:rowOff>88513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4D833-406D-4DEA-9D91-8EDE46327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1" y="2078181"/>
          <a:ext cx="9421091" cy="732751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11</xdr:col>
      <xdr:colOff>173182</xdr:colOff>
      <xdr:row>32</xdr:row>
      <xdr:rowOff>121227</xdr:rowOff>
    </xdr:from>
    <xdr:to>
      <xdr:col>11</xdr:col>
      <xdr:colOff>181841</xdr:colOff>
      <xdr:row>36</xdr:row>
      <xdr:rowOff>17318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>
          <a:stCxn id="6" idx="2"/>
        </xdr:cNvCxnSpPr>
      </xdr:nvCxnSpPr>
      <xdr:spPr>
        <a:xfrm flipH="1">
          <a:off x="5524500" y="5074227"/>
          <a:ext cx="8659" cy="519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51955</xdr:colOff>
      <xdr:row>31</xdr:row>
      <xdr:rowOff>34637</xdr:rowOff>
    </xdr:from>
    <xdr:to>
      <xdr:col>11</xdr:col>
      <xdr:colOff>311727</xdr:colOff>
      <xdr:row>32</xdr:row>
      <xdr:rowOff>121227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5403273" y="4831773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WAN"/>
      <sheetName val="TRNS-C1"/>
      <sheetName val="chemcal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1134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1135</v>
      </c>
      <c r="G7" s="534" t="s">
        <v>41</v>
      </c>
      <c r="H7" s="530" t="s">
        <v>1042</v>
      </c>
      <c r="I7" s="530" t="s">
        <v>1137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147 kVA MCCB 225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14975400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160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77674900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6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229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Kabel NYY 1 x 95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44</v>
      </c>
      <c r="G20" s="41">
        <f ca="1">IF(ISERROR(OFFSET('HARGA SATUAN'!$I$6,MATCH(C20,'HARGA SATUAN'!$C$7:$C$1492,0),0)),"",OFFSET('HARGA SATUAN'!$I$6,MATCH(C20,'HARGA SATUAN'!$C$7:$C$1492,0),0))</f>
        <v>140200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SUMIFS(RAB!$F$14:$F$160,RAB!$C$14:$C$160,C714)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SUMIFS(RAB!$F$14:$F$160,RAB!$C$14:$C$160,C715)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SUMIFS(RAB!$F$14:$F$160,RAB!$C$14:$C$160,C716)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SUMIFS(RAB!$F$14:$F$160,RAB!$C$14:$C$160,C717)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SUMIFS(RAB!$F$14:$F$160,RAB!$C$14:$C$160,C718)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SUMIFS(RAB!$F$14:$F$160,RAB!$C$14:$C$160,C719)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SUMIFS(RAB!$F$14:$F$160,RAB!$C$14:$C$160,C720)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SUMIFS(RAB!$F$14:$F$160,RAB!$C$14:$C$160,C721)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SUMIFS(RAB!$F$14:$F$160,RAB!$C$14:$C$160,C722)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SUMIFS(RAB!$F$14:$F$160,RAB!$C$14:$C$160,C723)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SUMIFS(RAB!$F$14:$F$160,RAB!$C$14:$C$160,C724)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SUMIFS(RAB!$F$14:$F$160,RAB!$C$14:$C$160,C725)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SUMIFS(RAB!$F$14:$F$160,RAB!$C$14:$C$160,C726)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SUMIFS(RAB!$F$14:$F$160,RAB!$C$14:$C$160,C727)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SUMIFS(RAB!$F$14:$F$160,RAB!$C$14:$C$160,C728)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SUMIFS(RAB!$F$14:$F$160,RAB!$C$14:$C$160,C729)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SUMIFS(RAB!$F$14:$F$160,RAB!$C$14:$C$160,C730)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SUMIFS(RAB!$F$14:$F$160,RAB!$C$14:$C$160,C731)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SUMIFS(RAB!$F$14:$F$160,RAB!$C$14:$C$160,C732)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SUMIFS(RAB!$F$14:$F$160,RAB!$C$14:$C$160,C733)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SUMIFS(RAB!$F$14:$F$160,RAB!$C$14:$C$160,C734)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SUMIFS(RAB!$F$14:$F$160,RAB!$C$14:$C$160,C735)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SUMIFS(RAB!$F$14:$F$160,RAB!$C$14:$C$160,C736)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SUMIFS(RAB!$F$14:$F$160,RAB!$C$14:$C$160,C737)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SUMIFS(RAB!$F$14:$F$160,RAB!$C$14:$C$160,C738)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SUMIFS(RAB!$F$14:$F$160,RAB!$C$14:$C$160,C739)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SUMIFS(RAB!$F$14:$F$160,RAB!$C$14:$C$160,C740)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SUMIFS(RAB!$F$14:$F$160,RAB!$C$14:$C$160,C741)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SUMIFS(RAB!$F$14:$F$160,RAB!$C$14:$C$160,C742)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SUMIFS(RAB!$F$14:$F$160,RAB!$C$14:$C$160,C743)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SUMIFS(RAB!$F$14:$F$160,RAB!$C$14:$C$160,C744)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SUMIFS(RAB!$F$14:$F$160,RAB!$C$14:$C$160,C745)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SUMIFS(RAB!$F$14:$F$160,RAB!$C$14:$C$160,C746)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SUMIFS(RAB!$F$14:$F$160,RAB!$C$14:$C$160,C747)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SUMIFS(RAB!$F$14:$F$160,RAB!$C$14:$C$160,C748)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SUMIFS(RAB!$F$14:$F$160,RAB!$C$14:$C$160,C749)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SUMIFS(RAB!$F$14:$F$160,RAB!$C$14:$C$160,C750)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SUMIFS(RAB!$F$14:$F$160,RAB!$C$14:$C$160,C751)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SUMIFS(RAB!$F$14:$F$160,RAB!$C$14:$C$160,C752)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SUMIFS(RAB!$F$14:$F$160,RAB!$C$14:$C$160,C753)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SUMIFS(RAB!$F$14:$F$160,RAB!$C$14:$C$160,C754)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SUMIFS(RAB!$F$14:$F$160,RAB!$C$14:$C$160,C755)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SUMIFS(RAB!$F$14:$F$160,RAB!$C$14:$C$160,C756)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SUMIFS(RAB!$F$14:$F$160,RAB!$C$14:$C$160,C757)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SUMIFS(RAB!$F$14:$F$160,RAB!$C$14:$C$160,C758)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SUMIFS(RAB!$F$14:$F$160,RAB!$C$14:$C$160,C759)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SUMIFS(RAB!$F$14:$F$160,RAB!$C$14:$C$160,C760)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SUMIFS(RAB!$F$14:$F$160,RAB!$C$14:$C$160,C761)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SUMIFS(RAB!$F$14:$F$160,RAB!$C$14:$C$160,C762)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SUMIFS(RAB!$F$14:$F$160,RAB!$C$14:$C$160,C763)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SUMIFS(RAB!$F$14:$F$160,RAB!$C$14:$C$160,C764)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SUMIFS(RAB!$F$14:$F$160,RAB!$C$14:$C$160,C765)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SUMIFS(RAB!$F$14:$F$160,RAB!$C$14:$C$160,C766)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SUMIFS(RAB!$F$14:$F$160,RAB!$C$14:$C$160,C767)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SUMIFS(RAB!$F$14:$F$160,RAB!$C$14:$C$160,C768)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SUMIFS(RAB!$F$14:$F$160,RAB!$C$14:$C$160,C769)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SUMIFS(RAB!$F$14:$F$160,RAB!$C$14:$C$160,C770)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SUMIFS(RAB!$F$14:$F$160,RAB!$C$14:$C$160,C771)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SUMIFS(RAB!$F$14:$F$160,RAB!$C$14:$C$160,C772)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SUMIFS(RAB!$F$14:$F$160,RAB!$C$14:$C$160,C773)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SUMIFS(RAB!$F$14:$F$160,RAB!$C$14:$C$160,C774)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SUMIFS(RAB!$F$14:$F$160,RAB!$C$14:$C$160,C775)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SUMIFS(RAB!$F$14:$F$160,RAB!$C$14:$C$160,C776)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SUMIFS(RAB!$F$14:$F$160,RAB!$C$14:$C$160,C777)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SUMIFS(RAB!$F$14:$F$160,RAB!$C$14:$C$160,C778)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SUMIFS(RAB!$F$14:$F$160,RAB!$C$14:$C$160,C779)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SUMIFS(RAB!$F$14:$F$160,RAB!$C$14:$C$160,C780)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SUMIFS(RAB!$F$14:$F$160,RAB!$C$14:$C$160,C781)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SUMIFS(RAB!$F$14:$F$160,RAB!$C$14:$C$160,C782)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SUMIFS(RAB!$F$14:$F$160,RAB!$C$14:$C$160,C783)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SUMIFS(RAB!$F$14:$F$160,RAB!$C$14:$C$160,C784)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SUMIFS(RAB!$F$14:$F$160,RAB!$C$14:$C$160,C785)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SUMIFS(RAB!$F$14:$F$160,RAB!$C$14:$C$160,C786)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SUMIFS(RAB!$F$14:$F$160,RAB!$C$14:$C$160,C787)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SUMIFS(RAB!$F$14:$F$160,RAB!$C$14:$C$160,C788)</f>
        <v>1</v>
      </c>
      <c r="E788" s="26">
        <f t="shared" ca="1" si="34"/>
        <v>1</v>
      </c>
      <c r="F788" s="26">
        <f ca="1">IF(D788=0,0,SUM($E$713:E788))</f>
        <v>2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SUMIFS(RAB!$F$14:$F$160,RAB!$C$14:$C$160,C789)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SUMIFS(RAB!$F$14:$F$160,RAB!$C$14:$C$160,C790)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SUMIFS(RAB!$F$14:$F$160,RAB!$C$14:$C$160,C791)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SUMIFS(RAB!$F$14:$F$160,RAB!$C$14:$C$160,C792)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SUMIFS(RAB!$F$14:$F$160,RAB!$C$14:$C$160,C793)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SUMIFS(RAB!$F$14:$F$160,RAB!$C$14:$C$160,C794)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SUMIFS(RAB!$F$14:$F$160,RAB!$C$14:$C$160,C795)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SUMIFS(RAB!$F$14:$F$160,RAB!$C$14:$C$160,C796)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SUMIFS(RAB!$F$14:$F$160,RAB!$C$14:$C$160,C797)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SUMIFS(RAB!$F$14:$F$160,RAB!$C$14:$C$160,C798)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SUMIFS(RAB!$F$14:$F$160,RAB!$C$14:$C$160,C799)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SUMIFS(RAB!$F$14:$F$160,RAB!$C$14:$C$160,C800)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SUMIFS(RAB!$F$14:$F$160,RAB!$C$14:$C$160,C801)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SUMIFS(RAB!$F$14:$F$160,RAB!$C$14:$C$160,C802)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SUMIFS(RAB!$F$14:$F$160,RAB!$C$14:$C$160,C803)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SUMIFS(RAB!$F$14:$F$160,RAB!$C$14:$C$160,C804)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SUMIFS(RAB!$F$14:$F$160,RAB!$C$14:$C$160,C805)</f>
        <v>1</v>
      </c>
      <c r="E805" s="26">
        <f t="shared" ca="1" si="34"/>
        <v>1</v>
      </c>
      <c r="F805" s="26">
        <f ca="1">IF(D805=0,0,SUM($E$713:E805))</f>
        <v>3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SUMIFS(RAB!$F$14:$F$160,RAB!$C$14:$C$160,C806)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SUMIFS(RAB!$F$14:$F$160,RAB!$C$14:$C$160,C807)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SUMIFS(RAB!$F$14:$F$160,RAB!$C$14:$C$160,C808)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SUMIFS(RAB!$F$14:$F$160,RAB!$C$14:$C$160,C809)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SUMIFS(RAB!$F$14:$F$160,RAB!$C$14:$C$160,C810)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SUMIFS(RAB!$F$14:$F$160,RAB!$C$14:$C$160,C811)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SUMIFS(RAB!$F$14:$F$160,RAB!$C$14:$C$160,C812)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SUMIFS(RAB!$F$14:$F$160,RAB!$C$14:$C$160,C813)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SUMIFS(RAB!$F$14:$F$160,RAB!$C$14:$C$160,C814)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SUMIFS(RAB!$F$14:$F$160,RAB!$C$14:$C$160,C815)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SUMIFS(RAB!$F$14:$F$160,RAB!$C$14:$C$160,C816)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SUMIFS(RAB!$F$14:$F$160,RAB!$C$14:$C$160,C817)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SUMIFS(RAB!$F$14:$F$160,RAB!$C$14:$C$160,C818)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SUMIFS(RAB!$F$14:$F$160,RAB!$C$14:$C$160,C819)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SUMIFS(RAB!$F$14:$F$160,RAB!$C$14:$C$160,C820)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SUMIFS(RAB!$F$14:$F$160,RAB!$C$14:$C$160,C821)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SUMIFS(RAB!$F$14:$F$160,RAB!$C$14:$C$160,C822)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SUMIFS(RAB!$F$14:$F$160,RAB!$C$14:$C$160,C823)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SUMIFS(RAB!$F$14:$F$160,RAB!$C$14:$C$160,C824)</f>
        <v>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SUMIFS(RAB!$F$14:$F$160,RAB!$C$14:$C$160,C825)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SUMIFS(RAB!$F$14:$F$160,RAB!$C$14:$C$160,C826)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SUMIFS(RAB!$F$14:$F$160,RAB!$C$14:$C$160,C827)</f>
        <v>6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SUMIFS(RAB!$F$14:$F$160,RAB!$C$14:$C$160,C828)</f>
        <v>229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SUMIFS(RAB!$F$14:$F$160,RAB!$C$14:$C$160,C829)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SUMIFS(RAB!$F$14:$F$160,RAB!$C$14:$C$160,C830)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SUMIFS(RAB!$F$14:$F$160,RAB!$C$14:$C$160,C831)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SUMIFS(RAB!$F$14:$F$160,RAB!$C$14:$C$160,C832)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SUMIFS(RAB!$F$14:$F$160,RAB!$C$14:$C$160,C833)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SUMIFS(RAB!$F$14:$F$160,RAB!$C$14:$C$160,C834)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SUMIFS(RAB!$F$14:$F$160,RAB!$C$14:$C$160,C835)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SUMIFS(RAB!$F$14:$F$160,RAB!$C$14:$C$160,C836)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SUMIFS(RAB!$F$14:$F$160,RAB!$C$14:$C$160,C837)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SUMIFS(RAB!$F$14:$F$160,RAB!$C$14:$C$160,C838)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SUMIFS(RAB!$F$14:$F$160,RAB!$C$14:$C$160,C839)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SUMIFS(RAB!$F$14:$F$160,RAB!$C$14:$C$160,C840)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SUMIFS(RAB!$F$14:$F$160,RAB!$C$14:$C$160,C841)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SUMIFS(RAB!$F$14:$F$160,RAB!$C$14:$C$160,C842)</f>
        <v>44</v>
      </c>
      <c r="E842" s="26">
        <f t="shared" ca="1" si="34"/>
        <v>1</v>
      </c>
      <c r="F842" s="26">
        <f ca="1">IF(D842=0,0,SUM($E$713:E842))</f>
        <v>9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SUMIFS(RAB!$F$14:$F$160,RAB!$C$14:$C$160,C843)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SUMIFS(RAB!$F$14:$F$160,RAB!$C$14:$C$160,C844)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SUMIFS(RAB!$F$14:$F$160,RAB!$C$14:$C$160,C845)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SUMIFS(RAB!$F$14:$F$160,RAB!$C$14:$C$160,C846)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SUMIFS(RAB!$F$14:$F$160,RAB!$C$14:$C$160,C847)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SUMIFS(RAB!$F$14:$F$160,RAB!$C$14:$C$160,C848)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SUMIFS(RAB!$F$14:$F$160,RAB!$C$14:$C$160,C849)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SUMIFS(RAB!$F$14:$F$160,RAB!$C$14:$C$160,C850)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SUMIFS(RAB!$F$14:$F$160,RAB!$C$14:$C$160,C851)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SUMIFS(RAB!$F$14:$F$160,RAB!$C$14:$C$160,C852)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SUMIFS(RAB!$F$14:$F$160,RAB!$C$14:$C$160,C853)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SUMIFS(RAB!$F$14:$F$160,RAB!$C$14:$C$160,C854)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SUMIFS(RAB!$F$14:$F$160,RAB!$C$14:$C$160,C855)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SUMIFS(RAB!$F$14:$F$160,RAB!$C$14:$C$160,C856)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SUMIFS(RAB!$F$14:$F$160,RAB!$C$14:$C$160,C857)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SUMIFS(RAB!$F$14:$F$160,RAB!$C$14:$C$160,C858)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SUMIFS(RAB!$F$14:$F$160,RAB!$C$14:$C$160,C859)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SUMIFS(RAB!$F$14:$F$160,RAB!$C$14:$C$160,C860)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SUMIFS(RAB!$F$14:$F$160,RAB!$C$14:$C$160,C861)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SUMIFS(RAB!$F$14:$F$160,RAB!$C$14:$C$160,C862)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SUMIFS(RAB!$F$14:$F$160,RAB!$C$14:$C$160,C863)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SUMIFS(RAB!$F$14:$F$160,RAB!$C$14:$C$160,C864)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SUMIFS(RAB!$F$14:$F$160,RAB!$C$14:$C$160,C865)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SUMIFS(RAB!$F$14:$F$160,RAB!$C$14:$C$160,C866)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SUMIFS(RAB!$F$14:$F$160,RAB!$C$14:$C$160,C867)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SUMIFS(RAB!$F$14:$F$160,RAB!$C$14:$C$160,C868)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SUMIFS(RAB!$F$14:$F$160,RAB!$C$14:$C$160,C869)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SUMIFS(RAB!$F$14:$F$160,RAB!$C$14:$C$160,C870)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SUMIFS(RAB!$F$14:$F$160,RAB!$C$14:$C$160,C871)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SUMIFS(RAB!$F$14:$F$160,RAB!$C$14:$C$160,C872)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SUMIFS(RAB!$F$14:$F$160,RAB!$C$14:$C$160,C873)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SUMIFS(RAB!$F$14:$F$160,RAB!$C$14:$C$160,C874)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SUMIFS(RAB!$F$14:$F$160,RAB!$C$14:$C$160,C875)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SUMIFS(RAB!$F$14:$F$160,RAB!$C$14:$C$160,C876)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SUMIFS(RAB!$F$14:$F$160,RAB!$C$14:$C$160,C877)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SUMIFS(RAB!$F$14:$F$160,RAB!$C$14:$C$160,C878)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SUMIFS(RAB!$F$14:$F$160,RAB!$C$14:$C$160,C879)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SUMIFS(RAB!$F$14:$F$160,RAB!$C$14:$C$160,C880)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SUMIFS(RAB!$F$14:$F$160,RAB!$C$14:$C$160,C881)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SUMIFS(RAB!$F$14:$F$160,RAB!$C$14:$C$160,C882)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SUMIFS(RAB!$F$14:$F$160,RAB!$C$14:$C$160,C883)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SUMIFS(RAB!$F$14:$F$160,RAB!$C$14:$C$160,C884)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SUMIFS(RAB!$F$14:$F$160,RAB!$C$14:$C$160,C885)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SUMIFS(RAB!$F$14:$F$160,RAB!$C$14:$C$160,C886)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SUMIFS(RAB!$F$14:$F$160,RAB!$C$14:$C$160,C887)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SUMIFS(RAB!$F$14:$F$160,RAB!$C$14:$C$160,C888)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SUMIFS(RAB!$F$14:$F$160,RAB!$C$14:$C$160,C889)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SUMIFS(RAB!$F$14:$F$160,RAB!$C$14:$C$160,C890)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SUMIFS(RAB!$F$14:$F$160,RAB!$C$14:$C$160,C891)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SUMIFS(RAB!$F$14:$F$160,RAB!$C$14:$C$160,C892)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SUMIFS(RAB!$F$14:$F$160,RAB!$C$14:$C$160,C893)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SUMIFS(RAB!$F$14:$F$160,RAB!$C$14:$C$160,C894)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SUMIFS(RAB!$F$14:$F$160,RAB!$C$14:$C$160,C895)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SUMIFS(RAB!$F$14:$F$160,RAB!$C$14:$C$160,C896)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SUMIFS(RAB!$F$14:$F$160,RAB!$C$14:$C$160,C897)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SUMIFS(RAB!$F$14:$F$160,RAB!$C$14:$C$160,C898)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SUMIFS(RAB!$F$14:$F$160,RAB!$C$14:$C$160,C899)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SUMIFS(RAB!$F$14:$F$160,RAB!$C$14:$C$160,C900)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SUMIFS(RAB!$F$14:$F$160,RAB!$C$14:$C$160,C901)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SUMIFS(RAB!$F$14:$F$160,RAB!$C$14:$C$160,C902)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SUMIFS(RAB!$F$14:$F$160,RAB!$C$14:$C$160,C903)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SUMIFS(RAB!$F$14:$F$160,RAB!$C$14:$C$160,C904)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SUMIFS(RAB!$F$14:$F$160,RAB!$C$14:$C$160,C905)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SUMIFS(RAB!$F$14:$F$160,RAB!$C$14:$C$160,C906)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SUMIFS(RAB!$F$14:$F$160,RAB!$C$14:$C$160,C907)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SUMIFS(RAB!$F$14:$F$160,RAB!$C$14:$C$160,C908)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SUMIFS(RAB!$F$14:$F$160,RAB!$C$14:$C$160,C909)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SUMIFS(RAB!$F$14:$F$160,RAB!$C$14:$C$160,C910)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SUMIFS(RAB!$F$14:$F$160,RAB!$C$14:$C$160,C911)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SUMIFS(RAB!$F$14:$F$160,RAB!$C$14:$C$160,C912)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SUMIFS(RAB!$F$14:$F$160,RAB!$C$14:$C$160,C913)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SUMIFS(RAB!$F$14:$F$160,RAB!$C$14:$C$160,C914)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SUMIFS(RAB!$F$14:$F$160,RAB!$C$14:$C$160,C915)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SUMIFS(RAB!$F$14:$F$160,RAB!$C$14:$C$160,C916)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SUMIFS(RAB!$F$14:$F$160,RAB!$C$14:$C$160,C917)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SUMIFS(RAB!$F$14:$F$160,RAB!$C$14:$C$160,C918)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SUMIFS(RAB!$F$14:$F$160,RAB!$C$14:$C$160,C919)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SUMIFS(RAB!$F$14:$F$160,RAB!$C$14:$C$160,C920)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SUMIFS(RAB!$F$14:$F$160,RAB!$C$14:$C$160,C921)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SUMIFS(RAB!$F$14:$F$160,RAB!$C$14:$C$160,C922)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SUMIFS(RAB!$F$14:$F$160,RAB!$C$14:$C$160,C923)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SUMIFS(RAB!$F$14:$F$160,RAB!$C$14:$C$160,C924)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SUMIFS(RAB!$F$14:$F$160,RAB!$C$14:$C$160,C925)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SUMIFS(RAB!$F$14:$F$160,RAB!$C$14:$C$160,C926)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SUMIFS(RAB!$F$14:$F$160,RAB!$C$14:$C$160,C927)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SUMIFS(RAB!$F$14:$F$160,RAB!$C$14:$C$160,C928)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SUMIFS(RAB!$F$14:$F$160,RAB!$C$14:$C$160,C929)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SUMIFS(RAB!$F$14:$F$160,RAB!$C$14:$C$160,C930)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SUMIFS(RAB!$F$14:$F$160,RAB!$C$14:$C$160,C931)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SUMIFS(RAB!$F$14:$F$160,RAB!$C$14:$C$160,C932)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SUMIFS(RAB!$F$14:$F$160,RAB!$C$14:$C$160,C933)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SUMIFS(RAB!$F$14:$F$160,RAB!$C$14:$C$160,C934)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SUMIFS(RAB!$F$14:$F$160,RAB!$C$14:$C$160,C935)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SUMIFS(RAB!$F$14:$F$160,RAB!$C$14:$C$160,C936)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SUMIFS(RAB!$F$14:$F$160,RAB!$C$14:$C$160,C937)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SUMIFS(RAB!$F$14:$F$160,RAB!$C$14:$C$160,C938)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SUMIFS(RAB!$F$14:$F$160,RAB!$C$14:$C$160,C939)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SUMIFS(RAB!$F$14:$F$160,RAB!$C$14:$C$160,C940)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SUMIFS(RAB!$F$14:$F$160,RAB!$C$14:$C$160,C941)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SUMIFS(RAB!$F$14:$F$160,RAB!$C$14:$C$160,C942)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SUMIFS(RAB!$F$14:$F$160,RAB!$C$14:$C$160,C943)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SUMIFS(RAB!$F$14:$F$160,RAB!$C$14:$C$160,C944)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SUMIFS(RAB!$F$14:$F$160,RAB!$C$14:$C$160,C945)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SUMIFS(RAB!$F$14:$F$160,RAB!$C$14:$C$160,C946)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SUMIFS(RAB!$F$14:$F$160,RAB!$C$14:$C$160,C947)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SUMIFS(RAB!$F$14:$F$160,RAB!$C$14:$C$160,C948)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SUMIFS(RAB!$F$14:$F$160,RAB!$C$14:$C$160,C949)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SUMIFS(RAB!$F$14:$F$160,RAB!$C$14:$C$160,C950)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SUMIFS(RAB!$F$14:$F$160,RAB!$C$14:$C$160,C951)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SUMIFS(RAB!$F$14:$F$160,RAB!$C$14:$C$160,C952)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SUMIFS(RAB!$F$14:$F$160,RAB!$C$14:$C$160,C953)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SUMIFS(RAB!$F$14:$F$160,RAB!$C$14:$C$160,C954)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SUMIFS(RAB!$F$14:$F$160,RAB!$C$14:$C$160,C955)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SUMIFS(RAB!$F$14:$F$160,RAB!$C$14:$C$160,C956)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SUMIFS(RAB!$F$14:$F$160,RAB!$C$14:$C$160,C957)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SUMIFS(RAB!$F$14:$F$160,RAB!$C$14:$C$160,C958)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SUMIFS(RAB!$F$14:$F$160,RAB!$C$14:$C$160,C959)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SUMIFS(RAB!$F$14:$F$160,RAB!$C$14:$C$160,C960)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SUMIFS(RAB!$F$14:$F$160,RAB!$C$14:$C$160,C961)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SUMIFS(RAB!$F$14:$F$160,RAB!$C$14:$C$160,C962)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SUMIFS(RAB!$F$14:$F$160,RAB!$C$14:$C$160,C963)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SUMIFS(RAB!$F$14:$F$160,RAB!$C$14:$C$160,C964)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SUMIFS(RAB!$F$14:$F$160,RAB!$C$14:$C$160,C965)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SUMIFS(RAB!$F$14:$F$160,RAB!$C$14:$C$160,C966)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SUMIFS(RAB!$F$14:$F$160,RAB!$C$14:$C$160,C967)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SUMIFS(RAB!$F$14:$F$160,RAB!$C$14:$C$160,C968)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SUMIFS(RAB!$F$14:$F$160,RAB!$C$14:$C$160,C969)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SUMIFS(RAB!$F$14:$F$160,RAB!$C$14:$C$160,C970)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SUMIFS(RAB!$F$14:$F$160,RAB!$C$14:$C$160,C971)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SUMIFS(RAB!$F$14:$F$160,RAB!$C$14:$C$160,C972)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SUMIFS(RAB!$F$14:$F$160,RAB!$C$14:$C$160,C973)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SUMIFS(RAB!$F$14:$F$160,RAB!$C$14:$C$160,C974)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SUMIFS(RAB!$F$14:$F$160,RAB!$C$14:$C$160,C975)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SUMIFS(RAB!$F$14:$F$160,RAB!$C$14:$C$160,C976)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SUMIFS(RAB!$F$14:$F$160,RAB!$C$14:$C$160,C977)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SUMIFS(RAB!$F$14:$F$160,RAB!$C$14:$C$160,C978)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SUMIFS(RAB!$F$14:$F$160,RAB!$C$14:$C$160,C979)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SUMIFS(RAB!$F$14:$F$160,RAB!$C$14:$C$160,C980)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SUMIFS(RAB!$F$14:$F$160,RAB!$C$14:$C$160,C981)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SUMIFS(RAB!$F$14:$F$160,RAB!$C$14:$C$160,C982)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SUMIFS(RAB!$F$14:$F$160,RAB!$C$14:$C$160,C983)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SUMIFS(RAB!$F$14:$F$160,RAB!$C$14:$C$160,C984)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SUMIFS(RAB!$F$14:$F$160,RAB!$C$14:$C$160,C985)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SUMIFS(RAB!$F$14:$F$160,RAB!$C$14:$C$160,C986)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SUMIFS(RAB!$F$14:$F$160,RAB!$C$14:$C$160,C987)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SUMIFS(RAB!$F$14:$F$160,RAB!$C$14:$C$160,C988)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SUMIFS(RAB!$F$14:$F$160,RAB!$C$14:$C$160,C989)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SUMIFS(RAB!$F$14:$F$160,RAB!$C$14:$C$160,C990)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SUMIFS(RAB!$F$14:$F$160,RAB!$C$14:$C$160,C991)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SUMIFS(RAB!$F$14:$F$160,RAB!$C$14:$C$160,C992)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SUMIFS(RAB!$F$14:$F$160,RAB!$C$14:$C$160,C993)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SUMIFS(RAB!$F$14:$F$160,RAB!$C$14:$C$160,C994)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SUMIFS(RAB!$F$14:$F$160,RAB!$C$14:$C$160,C995)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SUMIFS(RAB!$F$14:$F$160,RAB!$C$14:$C$160,C996)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SUMIFS(RAB!$F$14:$F$160,RAB!$C$14:$C$160,C997)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SUMIFS(RAB!$F$14:$F$160,RAB!$C$14:$C$160,C998)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SUMIFS(RAB!$F$14:$F$160,RAB!$C$14:$C$160,C999)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SUMIFS(RAB!$F$14:$F$160,RAB!$C$14:$C$160,C1000)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SUMIFS(RAB!$F$14:$F$160,RAB!$C$14:$C$160,C1001)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SUMIFS(RAB!$F$14:$F$160,RAB!$C$14:$C$160,C1002)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SUMIFS(RAB!$F$14:$F$160,RAB!$C$14:$C$160,C1003)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SUMIFS(RAB!$F$14:$F$160,RAB!$C$14:$C$160,C1004)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SUMIFS(RAB!$F$14:$F$160,RAB!$C$14:$C$160,C1005)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SUMIFS(RAB!$F$14:$F$160,RAB!$C$14:$C$160,C1006)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SUMIFS(RAB!$F$14:$F$160,RAB!$C$14:$C$160,C1007)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SUMIFS(RAB!$F$14:$F$160,RAB!$C$14:$C$160,C1008)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SUMIFS(RAB!$F$14:$F$160,RAB!$C$14:$C$160,C1009)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SUMIFS(RAB!$F$14:$F$160,RAB!$C$14:$C$160,C1010)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SUMIFS(RAB!$F$14:$F$160,RAB!$C$14:$C$160,C1011)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SUMIFS(RAB!$F$14:$F$160,RAB!$C$14:$C$160,C1012)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SUMIFS(RAB!$F$14:$F$160,RAB!$C$14:$C$160,C1013)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SUMIFS(RAB!$F$14:$F$160,RAB!$C$14:$C$160,C1014)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SUMIFS(RAB!$F$14:$F$160,RAB!$C$14:$C$160,C1015)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SUMIFS(RAB!$F$14:$F$160,RAB!$C$14:$C$160,C1016)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SUMIFS(RAB!$F$14:$F$160,RAB!$C$14:$C$160,C1017)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SUMIFS(RAB!$F$14:$F$160,RAB!$C$14:$C$160,C1018)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SUMIFS(RAB!$F$14:$F$160,RAB!$C$14:$C$160,C1019)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SUMIFS(RAB!$F$14:$F$160,RAB!$C$14:$C$160,C1020)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SUMIFS(RAB!$F$14:$F$160,RAB!$C$14:$C$160,C1021)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SUMIFS(RAB!$F$14:$F$160,RAB!$C$14:$C$160,C1022)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SUMIFS(RAB!$F$14:$F$160,RAB!$C$14:$C$160,C1023)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SUMIFS(RAB!$F$14:$F$160,RAB!$C$14:$C$160,C1024)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SUMIFS(RAB!$F$14:$F$160,RAB!$C$14:$C$160,C1025)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SUMIFS(RAB!$F$14:$F$160,RAB!$C$14:$C$160,C1026)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SUMIFS(RAB!$F$14:$F$160,RAB!$C$14:$C$160,C1027)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SUMIFS(RAB!$F$14:$F$160,RAB!$C$14:$C$160,C1028)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SUMIFS(RAB!$F$14:$F$160,RAB!$C$14:$C$160,C1029)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SUMIFS(RAB!$F$14:$F$160,RAB!$C$14:$C$160,C1030)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SUMIFS(RAB!$F$14:$F$160,RAB!$C$14:$C$160,C1031)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SUMIFS(RAB!$F$14:$F$160,RAB!$C$14:$C$160,C1032)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SUMIFS(RAB!$F$14:$F$160,RAB!$C$14:$C$160,C1033)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SUMIFS(RAB!$F$14:$F$160,RAB!$C$14:$C$160,C1034)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SUMIFS(RAB!$F$14:$F$160,RAB!$C$14:$C$160,C1035)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SUMIFS(RAB!$F$14:$F$160,RAB!$C$14:$C$160,C1036)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SUMIFS(RAB!$F$14:$F$160,RAB!$C$14:$C$160,C1037)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SUMIFS(RAB!$F$14:$F$160,RAB!$C$14:$C$160,C1038)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SUMIFS(RAB!$F$14:$F$160,RAB!$C$14:$C$160,C1039)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SUMIFS(RAB!$F$14:$F$160,RAB!$C$14:$C$160,C1040)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SUMIFS(RAB!$F$14:$F$160,RAB!$C$14:$C$160,C1041)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SUMIFS(RAB!$F$14:$F$160,RAB!$C$14:$C$160,C1042)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SUMIFS(RAB!$F$14:$F$160,RAB!$C$14:$C$160,C1043)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SUMIFS(RAB!$F$14:$F$160,RAB!$C$14:$C$160,C1044)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SUMIFS(RAB!$F$14:$F$160,RAB!$C$14:$C$160,C1045)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SUMIFS(RAB!$F$14:$F$160,RAB!$C$14:$C$160,C1046)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SUMIFS(RAB!$F$14:$F$160,RAB!$C$14:$C$160,C1047)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SUMIFS(RAB!$F$14:$F$160,RAB!$C$14:$C$160,C1048)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SUMIFS(RAB!$F$14:$F$160,RAB!$C$14:$C$160,C1049)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SUMIFS(RAB!$F$14:$F$160,RAB!$C$14:$C$160,C1050)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SUMIFS(RAB!$F$14:$F$160,RAB!$C$14:$C$160,C1051)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SUMIFS(RAB!$F$14:$F$160,RAB!$C$14:$C$160,C1052)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SUMIFS(RAB!$F$14:$F$160,RAB!$C$14:$C$160,C1053)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SUMIFS(RAB!$F$14:$F$160,RAB!$C$14:$C$160,C1054)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SUMIFS(RAB!$F$14:$F$160,RAB!$C$14:$C$160,C1055)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SUMIFS(RAB!$F$14:$F$160,RAB!$C$14:$C$160,C1056)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SUMIFS(RAB!$F$14:$F$160,RAB!$C$14:$C$160,C1057)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SUMIFS(RAB!$F$14:$F$160,RAB!$C$14:$C$160,C1058)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SUMIFS(RAB!$F$14:$F$160,RAB!$C$14:$C$160,C1059)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SUMIFS(RAB!$F$14:$F$160,RAB!$C$14:$C$160,C1060)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SUMIFS(RAB!$F$14:$F$160,RAB!$C$14:$C$160,C1061)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SUMIFS(RAB!$F$14:$F$160,RAB!$C$14:$C$160,C1062)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SUMIFS(RAB!$F$14:$F$160,RAB!$C$14:$C$160,C1063)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SUMIFS(RAB!$F$14:$F$160,RAB!$C$14:$C$160,C1064)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SUMIFS(RAB!$F$14:$F$160,RAB!$C$14:$C$160,C1065)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SUMIFS(RAB!$F$14:$F$160,RAB!$C$14:$C$160,C1066)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SUMIFS(RAB!$F$14:$F$160,RAB!$C$14:$C$160,C1067)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SUMIFS(RAB!$F$14:$F$160,RAB!$C$14:$C$160,C1068)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SUMIFS(RAB!$F$14:$F$160,RAB!$C$14:$C$160,C1069)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SUMIFS(RAB!$F$14:$F$160,RAB!$C$14:$C$160,C1070)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SUMIFS(RAB!$F$14:$F$160,RAB!$C$14:$C$160,C1071)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SUMIFS(RAB!$F$14:$F$160,RAB!$C$14:$C$160,C1072)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SUMIFS(RAB!$F$14:$F$160,RAB!$C$14:$C$160,C1073)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SUMIFS(RAB!$F$14:$F$160,RAB!$C$14:$C$160,C1074)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SUMIFS(RAB!$F$14:$F$160,RAB!$C$14:$C$160,C1075)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SUMIFS(RAB!$F$14:$F$160,RAB!$C$14:$C$160,C1076)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SUMIFS(RAB!$F$14:$F$160,RAB!$C$14:$C$160,C1077)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SUMIFS(RAB!$F$14:$F$160,RAB!$C$14:$C$160,C1078)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SUMIFS(RAB!$F$14:$F$160,RAB!$C$14:$C$160,C1079)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SUMIFS(RAB!$F$14:$F$160,RAB!$C$14:$C$160,C1080)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SUMIFS(RAB!$F$14:$F$160,RAB!$C$14:$C$160,C1081)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SUMIFS(RAB!$F$14:$F$160,RAB!$C$14:$C$160,C1082)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SUMIFS(RAB!$F$14:$F$160,RAB!$C$14:$C$160,C1083)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SUMIFS(RAB!$F$14:$F$160,RAB!$C$14:$C$160,C1084)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SUMIFS(RAB!$F$14:$F$160,RAB!$C$14:$C$160,C1085)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SUMIFS(RAB!$F$14:$F$160,RAB!$C$14:$C$160,C1086)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SUMIFS(RAB!$F$14:$F$160,RAB!$C$14:$C$160,C1087)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SUMIFS(RAB!$F$14:$F$160,RAB!$C$14:$C$160,C1088)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SUMIFS(RAB!$F$14:$F$160,RAB!$C$14:$C$160,C1089)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SUMIFS(RAB!$F$14:$F$160,RAB!$C$14:$C$160,C1090)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SUMIFS(RAB!$F$14:$F$160,RAB!$C$14:$C$160,C1091)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SUMIFS(RAB!$F$14:$F$160,RAB!$C$14:$C$160,C1092)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SUMIFS(RAB!$F$14:$F$160,RAB!$C$14:$C$160,C1093)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SUMIFS(RAB!$F$14:$F$160,RAB!$C$14:$C$160,C1094)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SUMIFS(RAB!$F$14:$F$160,RAB!$C$14:$C$160,C1095)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SUMIFS(RAB!$F$14:$F$160,RAB!$C$14:$C$160,C1096)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SUMIFS(RAB!$F$14:$F$160,RAB!$C$14:$C$160,C1097)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SUMIFS(RAB!$F$14:$F$160,RAB!$C$14:$C$160,C1098)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SUMIFS(RAB!$F$14:$F$160,RAB!$C$14:$C$160,C1099)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SUMIFS(RAB!$F$14:$F$160,RAB!$C$14:$C$160,C1100)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SUMIFS(RAB!$F$14:$F$160,RAB!$C$14:$C$160,C1101)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SUMIFS(RAB!$F$14:$F$160,RAB!$C$14:$C$160,C1102)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SUMIFS(RAB!$F$14:$F$160,RAB!$C$14:$C$160,C1103)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SUMIFS(RAB!$F$14:$F$160,RAB!$C$14:$C$160,C1104)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SUMIFS(RAB!$F$14:$F$160,RAB!$C$14:$C$160,C1105)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SUMIFS(RAB!$F$14:$F$160,RAB!$C$14:$C$160,C1106)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SUMIFS(RAB!$F$14:$F$160,RAB!$C$14:$C$160,C1107)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SUMIFS(RAB!$F$14:$F$160,RAB!$C$14:$C$160,C1108)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SUMIFS(RAB!$F$14:$F$160,RAB!$C$14:$C$160,C1109)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SUMIFS(RAB!$F$14:$F$160,RAB!$C$14:$C$160,C1110)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SUMIFS(RAB!$F$14:$F$160,RAB!$C$14:$C$160,C1111)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SUMIFS(RAB!$F$14:$F$160,RAB!$C$14:$C$160,C1112)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SUMIFS(RAB!$F$14:$F$160,RAB!$C$14:$C$160,C1113)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SUMIFS(RAB!$F$14:$F$160,RAB!$C$14:$C$160,C1114)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SUMIFS(RAB!$F$14:$F$160,RAB!$C$14:$C$160,C1115)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SUMIFS(RAB!$F$14:$F$160,RAB!$C$14:$C$160,C1116)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SUMIFS(RAB!$F$14:$F$160,RAB!$C$14:$C$160,C1117)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SUMIFS(RAB!$F$14:$F$160,RAB!$C$14:$C$160,C1118)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SUMIFS(RAB!$F$14:$F$160,RAB!$C$14:$C$160,C1119)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SUMIFS(RAB!$F$14:$F$160,RAB!$C$14:$C$160,C1120)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SUMIFS(RAB!$F$14:$F$160,RAB!$C$14:$C$160,C1121)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SUMIFS(RAB!$F$14:$F$160,RAB!$C$14:$C$160,C1122)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SUMIFS(RAB!$F$14:$F$160,RAB!$C$14:$C$160,C1123)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SUMIFS(RAB!$F$14:$F$160,RAB!$C$14:$C$160,C1124)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SUMIFS(RAB!$F$14:$F$160,RAB!$C$14:$C$160,C1125)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SUMIFS(RAB!$F$14:$F$160,RAB!$C$14:$C$160,C1126)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SUMIFS(RAB!$F$14:$F$160,RAB!$C$14:$C$160,C1127)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SUMIFS(RAB!$F$14:$F$160,RAB!$C$14:$C$160,C1128)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SUMIFS(RAB!$F$14:$F$160,RAB!$C$14:$C$160,C1129)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SUMIFS(RAB!$F$14:$F$160,RAB!$C$14:$C$160,C1130)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SUMIFS(RAB!$F$14:$F$160,RAB!$C$14:$C$160,C1131)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SUMIFS(RAB!$F$14:$F$160,RAB!$C$14:$C$160,C1132)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SUMIFS(RAB!$F$14:$F$160,RAB!$C$14:$C$160,C1133)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SUMIFS(RAB!$F$14:$F$160,RAB!$C$14:$C$160,C1134)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SUMIFS(RAB!$F$14:$F$160,RAB!$C$14:$C$160,C1135)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SUMIFS(RAB!$F$14:$F$160,RAB!$C$14:$C$160,C1136)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SUMIFS(RAB!$F$14:$F$160,RAB!$C$14:$C$160,C1137)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SUMIFS(RAB!$F$14:$F$160,RAB!$C$14:$C$160,C1138)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SUMIFS(RAB!$F$14:$F$160,RAB!$C$14:$C$160,C1139)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SUMIFS(RAB!$F$14:$F$160,RAB!$C$14:$C$160,C1140)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SUMIFS(RAB!$F$14:$F$160,RAB!$C$14:$C$160,C1141)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SUMIFS(RAB!$F$14:$F$160,RAB!$C$14:$C$160,C1142)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SUMIFS(RAB!$F$14:$F$160,RAB!$C$14:$C$160,C1143)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SUMIFS(RAB!$F$14:$F$160,RAB!$C$14:$C$160,C1144)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SUMIFS(RAB!$F$14:$F$160,RAB!$C$14:$C$160,C1145)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SUMIFS(RAB!$F$14:$F$160,RAB!$C$14:$C$160,C1146)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SUMIFS(RAB!$F$14:$F$160,RAB!$C$14:$C$160,C1147)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SUMIFS(RAB!$F$14:$F$160,RAB!$C$14:$C$160,C1148)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SUMIFS(RAB!$F$14:$F$160,RAB!$C$14:$C$160,C1149)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SUMIFS(RAB!$F$14:$F$160,RAB!$C$14:$C$160,C1150)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SUMIFS(RAB!$F$14:$F$160,RAB!$C$14:$C$160,C1151)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SUMIFS(RAB!$F$14:$F$160,RAB!$C$14:$C$160,C1152)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SUMIFS(RAB!$F$14:$F$160,RAB!$C$14:$C$160,C1153)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SUMIFS(RAB!$F$14:$F$160,RAB!$C$14:$C$160,C1154)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SUMIFS(RAB!$F$14:$F$160,RAB!$C$14:$C$160,C1155)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SUMIFS(RAB!$F$14:$F$160,RAB!$C$14:$C$160,C1156)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SUMIFS(RAB!$F$14:$F$160,RAB!$C$14:$C$160,C1157)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SUMIFS(RAB!$F$14:$F$160,RAB!$C$14:$C$160,C1158)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SUMIFS(RAB!$F$14:$F$160,RAB!$C$14:$C$160,C1159)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SUMIFS(RAB!$F$14:$F$160,RAB!$C$14:$C$160,C1160)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SUMIFS(RAB!$F$14:$F$160,RAB!$C$14:$C$160,C1161)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SUMIFS(RAB!$F$14:$F$160,RAB!$C$14:$C$160,C1162)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SUMIFS(RAB!$F$14:$F$160,RAB!$C$14:$C$160,C1163)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SUMIFS(RAB!$F$14:$F$160,RAB!$C$14:$C$160,C1164)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SUMIFS(RAB!$F$14:$F$160,RAB!$C$14:$C$160,C1165)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SUMIFS(RAB!$F$14:$F$160,RAB!$C$14:$C$160,C1166)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SUMIFS(RAB!$F$14:$F$160,RAB!$C$14:$C$160,C1167)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SUMIFS(RAB!$F$14:$F$160,RAB!$C$14:$C$160,C1168)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SUMIFS(RAB!$F$14:$F$160,RAB!$C$14:$C$160,C1169)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SUMIFS(RAB!$F$14:$F$160,RAB!$C$14:$C$160,C1170)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SUMIFS(RAB!$F$14:$F$160,RAB!$C$14:$C$160,C1171)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SUMIFS(RAB!$F$14:$F$160,RAB!$C$14:$C$160,C1172)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SUMIFS(RAB!$F$14:$F$160,RAB!$C$14:$C$160,C1173)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SUMIFS(RAB!$F$14:$F$160,RAB!$C$14:$C$160,C1174)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SUMIFS(RAB!$F$14:$F$160,RAB!$C$14:$C$160,C1175)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SUMIFS(RAB!$F$14:$F$160,RAB!$C$14:$C$160,C1176)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SUMIFS(RAB!$F$14:$F$160,RAB!$C$14:$C$160,C1177)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SUMIFS(RAB!$F$14:$F$160,RAB!$C$14:$C$160,C1178)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SUMIFS(RAB!$F$14:$F$160,RAB!$C$14:$C$160,C1179)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SUMIFS(RAB!$F$14:$F$160,RAB!$C$14:$C$160,C1180)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SUMIFS(RAB!$F$14:$F$160,RAB!$C$14:$C$160,C1181)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SUMIFS(RAB!$F$14:$F$160,RAB!$C$14:$C$160,C1182)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SUMIFS(RAB!$F$14:$F$160,RAB!$C$14:$C$160,C1183)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SUMIFS(RAB!$F$14:$F$160,RAB!$C$14:$C$160,C1184)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SUMIFS(RAB!$F$14:$F$160,RAB!$C$14:$C$160,C1185)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SUMIFS(RAB!$F$14:$F$160,RAB!$C$14:$C$160,C1186)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SUMIFS(RAB!$F$14:$F$160,RAB!$C$14:$C$160,C1187)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SUMIFS(RAB!$F$14:$F$160,RAB!$C$14:$C$160,C1188)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SUMIFS(RAB!$F$14:$F$160,RAB!$C$14:$C$160,C1189)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SUMIFS(RAB!$F$14:$F$160,RAB!$C$14:$C$160,C1190)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SUMIFS(RAB!$F$14:$F$160,RAB!$C$14:$C$160,C1191)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SUMIFS(RAB!$F$14:$F$160,RAB!$C$14:$C$160,C1192)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SUMIFS(RAB!$F$14:$F$160,RAB!$C$14:$C$160,C1193)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SUMIFS(RAB!$F$14:$F$160,RAB!$C$14:$C$160,C1194)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SUMIFS(RAB!$F$14:$F$160,RAB!$C$14:$C$160,C1195)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SUMIFS(RAB!$F$14:$F$160,RAB!$C$14:$C$160,C1196)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SUMIFS(RAB!$F$14:$F$160,RAB!$C$14:$C$160,C1197)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SUMIFS(RAB!$F$14:$F$160,RAB!$C$14:$C$160,C1198)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SUMIFS(RAB!$F$14:$F$160,RAB!$C$14:$C$160,C1199)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SUMIFS(RAB!$F$14:$F$160,RAB!$C$14:$C$160,C1200)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SUMIFS(RAB!$F$14:$F$160,RAB!$C$14:$C$160,C1201)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SUMIFS(RAB!$F$14:$F$160,RAB!$C$14:$C$160,C1202)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SUMIFS(RAB!$F$14:$F$160,RAB!$C$14:$C$160,C1203)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SUMIFS(RAB!$F$14:$F$160,RAB!$C$14:$C$160,C1204)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SUMIFS(RAB!$F$14:$F$160,RAB!$C$14:$C$160,C1205)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SUMIFS(RAB!$F$14:$F$160,RAB!$C$14:$C$160,C1206)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SUMIFS(RAB!$F$14:$F$160,RAB!$C$14:$C$160,C1207)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SUMIFS(RAB!$F$14:$F$160,RAB!$C$14:$C$160,C1208)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SUMIFS(RAB!$F$14:$F$160,RAB!$C$14:$C$160,C1209)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SUMIFS(RAB!$F$14:$F$160,RAB!$C$14:$C$160,C1210)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SUMIFS(RAB!$F$14:$F$160,RAB!$C$14:$C$160,C1211)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SUMIFS(RAB!$F$14:$F$160,RAB!$C$14:$C$160,C1212)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SUMIFS(RAB!$F$14:$F$160,RAB!$C$14:$C$160,C1213)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SUMIFS(RAB!$F$14:$F$160,RAB!$C$14:$C$160,C1214)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SUMIFS(RAB!$F$14:$F$160,RAB!$C$14:$C$160,C1215)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SUMIFS(RAB!$F$14:$F$160,RAB!$C$14:$C$160,C1216)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SUMIFS(RAB!$F$14:$F$160,RAB!$C$14:$C$160,C1217)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SUMIFS(RAB!$F$14:$F$160,RAB!$C$14:$C$160,C1218)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SUMIFS(RAB!$F$14:$F$160,RAB!$C$14:$C$160,C1219)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SUMIFS(RAB!$F$14:$F$160,RAB!$C$14:$C$160,C1220)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SUMIFS(RAB!$F$14:$F$160,RAB!$C$14:$C$160,C1221)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SUMIFS(RAB!$F$14:$F$160,RAB!$C$14:$C$160,C1222)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SUMIFS(RAB!$F$14:$F$160,RAB!$C$14:$C$160,C1223)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SUMIFS(RAB!$F$14:$F$160,RAB!$C$14:$C$160,C1224)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SUMIFS(RAB!$F$14:$F$160,RAB!$C$14:$C$160,C1225)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SUMIFS(RAB!$F$14:$F$160,RAB!$C$14:$C$160,C1226)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SUMIFS(RAB!$F$14:$F$160,RAB!$C$14:$C$160,C1227)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SUMIFS(RAB!$F$14:$F$160,RAB!$C$14:$C$160,C1228)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SUMIFS(RAB!$F$14:$F$160,RAB!$C$14:$C$160,C1229)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SUMIFS(RAB!$F$14:$F$160,RAB!$C$14:$C$160,C1230)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SUMIFS(RAB!$F$14:$F$160,RAB!$C$14:$C$160,C1231)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SUMIFS(RAB!$F$14:$F$160,RAB!$C$14:$C$160,C1232)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SUMIFS(RAB!$F$14:$F$160,RAB!$C$14:$C$160,C1233)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SUMIFS(RAB!$F$14:$F$160,RAB!$C$14:$C$160,C1234)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SUMIFS(RAB!$F$14:$F$160,RAB!$C$14:$C$160,C1235)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SUMIFS(RAB!$F$14:$F$160,RAB!$C$14:$C$160,C1236)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SUMIFS(RAB!$F$14:$F$160,RAB!$C$14:$C$160,C1237)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SUMIFS(RAB!$F$14:$F$160,RAB!$C$14:$C$160,C1238)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SUMIFS(RAB!$F$14:$F$160,RAB!$C$14:$C$160,C1239)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SUMIFS(RAB!$F$14:$F$160,RAB!$C$14:$C$160,C1240)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SUMIFS(RAB!$F$14:$F$160,RAB!$C$14:$C$160,C1241)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SUMIFS(RAB!$F$14:$F$160,RAB!$C$14:$C$160,C1242)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SUMIFS(RAB!$F$14:$F$160,RAB!$C$14:$C$160,C1243)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SUMIFS(RAB!$F$14:$F$160,RAB!$C$14:$C$160,C1244)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SUMIFS(RAB!$F$14:$F$160,RAB!$C$14:$C$160,C1245)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SUMIFS(RAB!$F$14:$F$160,RAB!$C$14:$C$160,C1246)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SUMIFS(RAB!$F$14:$F$160,RAB!$C$14:$C$160,C1247)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SUMIFS(RAB!$F$14:$F$160,RAB!$C$14:$C$160,C1248)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SUMIFS(RAB!$F$14:$F$160,RAB!$C$14:$C$160,C1249)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SUMIFS(RAB!$F$14:$F$160,RAB!$C$14:$C$160,C1250)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SUMIFS(RAB!$F$14:$F$160,RAB!$C$14:$C$160,C1251)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SUMIFS(RAB!$F$14:$F$160,RAB!$C$14:$C$160,C1252)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SUMIFS(RAB!$F$14:$F$160,RAB!$C$14:$C$160,C1253)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SUMIFS(RAB!$F$14:$F$160,RAB!$C$14:$C$160,C1254)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SUMIFS(RAB!$F$14:$F$160,RAB!$C$14:$C$160,C1255)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SUMIFS(RAB!$F$14:$F$160,RAB!$C$14:$C$160,C1256)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SUMIFS(RAB!$F$14:$F$160,RAB!$C$14:$C$160,C1257)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SUMIFS(RAB!$F$14:$F$160,RAB!$C$14:$C$160,C1258)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SUMIFS(RAB!$F$14:$F$160,RAB!$C$14:$C$160,C1259)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SUMIFS(RAB!$F$14:$F$160,RAB!$C$14:$C$160,C1260)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SUMIFS(RAB!$F$14:$F$160,RAB!$C$14:$C$160,C1261)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SUMIFS(RAB!$F$14:$F$160,RAB!$C$14:$C$160,C1262)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SUMIFS(RAB!$F$14:$F$160,RAB!$C$14:$C$160,C1263)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SUMIFS(RAB!$F$14:$F$160,RAB!$C$14:$C$160,C1264)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SUMIFS(RAB!$F$14:$F$160,RAB!$C$14:$C$160,C1265)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SUMIFS(RAB!$F$14:$F$160,RAB!$C$14:$C$160,C1266)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SUMIFS(RAB!$F$14:$F$160,RAB!$C$14:$C$160,C1267)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SUMIFS(RAB!$F$14:$F$160,RAB!$C$14:$C$160,C1268)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SUMIFS(RAB!$F$14:$F$160,RAB!$C$14:$C$160,C1269)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SUMIFS(RAB!$F$14:$F$160,RAB!$C$14:$C$160,C1270)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SUMIFS(RAB!$F$14:$F$160,RAB!$C$14:$C$160,C1271)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SUMIFS(RAB!$F$14:$F$160,RAB!$C$14:$C$160,C1272)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SUMIFS(RAB!$F$14:$F$160,RAB!$C$14:$C$160,C1273)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SUMIFS(RAB!$F$14:$F$160,RAB!$C$14:$C$160,C1274)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SUMIFS(RAB!$F$14:$F$160,RAB!$C$14:$C$160,C1275)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SUMIFS(RAB!$F$14:$F$160,RAB!$C$14:$C$160,C1276)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SUMIFS(RAB!$F$14:$F$160,RAB!$C$14:$C$160,C1277)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SUMIFS(RAB!$F$14:$F$160,RAB!$C$14:$C$160,C1278)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SUMIFS(RAB!$F$14:$F$160,RAB!$C$14:$C$160,C1279)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SUMIFS(RAB!$F$14:$F$160,RAB!$C$14:$C$160,C1280)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SUMIFS(RAB!$F$14:$F$160,RAB!$C$14:$C$160,C1281)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SUMIFS(RAB!$F$14:$F$160,RAB!$C$14:$C$160,C1282)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SUMIFS(RAB!$F$14:$F$160,RAB!$C$14:$C$160,C1283)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SUMIFS(RAB!$F$14:$F$160,RAB!$C$14:$C$160,C1284)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SUMIFS(RAB!$F$14:$F$160,RAB!$C$14:$C$160,C1285)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SUMIFS(RAB!$F$14:$F$160,RAB!$C$14:$C$160,C1286)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SUMIFS(RAB!$F$14:$F$160,RAB!$C$14:$C$160,C1287)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SUMIFS(RAB!$F$14:$F$160,RAB!$C$14:$C$160,C1288)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SUMIFS(RAB!$F$14:$F$160,RAB!$C$14:$C$160,C1289)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SUMIFS(RAB!$F$14:$F$160,RAB!$C$14:$C$160,C1290)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SUMIFS(RAB!$F$14:$F$160,RAB!$C$14:$C$160,C1291)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SUMIFS(RAB!$F$14:$F$160,RAB!$C$14:$C$160,C1292)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SUMIFS(RAB!$F$14:$F$160,RAB!$C$14:$C$160,C1293)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SUMIFS(RAB!$F$14:$F$160,RAB!$C$14:$C$160,C1294)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SUMIFS(RAB!$F$14:$F$160,RAB!$C$14:$C$160,C1295)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SUMIFS(RAB!$F$14:$F$160,RAB!$C$14:$C$160,C1296)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SUMIFS(RAB!$F$14:$F$160,RAB!$C$14:$C$160,C1297)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SUMIFS(RAB!$F$14:$F$160,RAB!$C$14:$C$160,C1298)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SUMIFS(RAB!$F$14:$F$160,RAB!$C$14:$C$160,C1299)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SUMIFS(RAB!$F$14:$F$160,RAB!$C$14:$C$160,C1300)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SUMIFS(RAB!$F$14:$F$160,RAB!$C$14:$C$160,C1301)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SUMIFS(RAB!$F$14:$F$160,RAB!$C$14:$C$160,C1302)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SUMIFS(RAB!$F$14:$F$160,RAB!$C$14:$C$160,C1303)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SUMIFS(RAB!$F$14:$F$160,RAB!$C$14:$C$160,C1304)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SUMIFS(RAB!$F$14:$F$160,RAB!$C$14:$C$160,C1305)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SUMIFS(RAB!$F$14:$F$160,RAB!$C$14:$C$160,C1306)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SUMIFS(RAB!$F$14:$F$160,RAB!$C$14:$C$160,C1307)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SUMIFS(RAB!$F$14:$F$160,RAB!$C$14:$C$160,C1308)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SUMIFS(RAB!$F$14:$F$160,RAB!$C$14:$C$160,C1309)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SUMIFS(RAB!$F$14:$F$160,RAB!$C$14:$C$160,C1310)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SUMIFS(RAB!$F$14:$F$160,RAB!$C$14:$C$160,C1311)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SUMIFS(RAB!$F$14:$F$160,RAB!$C$14:$C$160,C1312)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SUMIFS(RAB!$F$14:$F$160,RAB!$C$14:$C$160,C1313)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SUMIFS(RAB!$F$14:$F$160,RAB!$C$14:$C$160,C1314)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SUMIFS(RAB!$F$14:$F$160,RAB!$C$14:$C$160,C1315)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SUMIFS(RAB!$F$14:$F$160,RAB!$C$14:$C$160,C1316)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SUMIFS(RAB!$F$14:$F$160,RAB!$C$14:$C$160,C1317)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SUMIFS(RAB!$F$14:$F$160,RAB!$C$14:$C$160,C1318)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SUMIFS(RAB!$F$14:$F$160,RAB!$C$14:$C$160,C1319)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SUMIFS(RAB!$F$14:$F$160,RAB!$C$14:$C$160,C1320)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6" priority="5" operator="equal">
      <formula>0</formula>
    </cfRule>
  </conditionalFormatting>
  <conditionalFormatting sqref="A10:L65536">
    <cfRule type="cellIs" dxfId="55" priority="1" operator="equal">
      <formula>0</formula>
    </cfRule>
  </conditionalFormatting>
  <conditionalFormatting sqref="C12:C711">
    <cfRule type="cellIs" dxfId="54" priority="66" stopIfTrue="1" operator="equal">
      <formula>0</formula>
    </cfRule>
  </conditionalFormatting>
  <conditionalFormatting sqref="E712:E65536">
    <cfRule type="cellIs" dxfId="53" priority="16" stopIfTrue="1" operator="equal">
      <formula>0</formula>
    </cfRule>
  </conditionalFormatting>
  <conditionalFormatting sqref="G1:G11 E6:E11 E1:E3 H7 H10:H11 F10:F711 G712:G65536">
    <cfRule type="cellIs" dxfId="52" priority="69" stopIfTrue="1" operator="equal">
      <formula>0</formula>
    </cfRule>
  </conditionalFormatting>
  <conditionalFormatting sqref="G12:H711">
    <cfRule type="cellIs" dxfId="51" priority="12" stopIfTrue="1" operator="equal">
      <formula>0</formula>
    </cfRule>
  </conditionalFormatting>
  <conditionalFormatting sqref="I7:K7">
    <cfRule type="cellIs" dxfId="50" priority="4" stopIfTrue="1" operator="equal">
      <formula>0</formula>
    </cfRule>
  </conditionalFormatting>
  <conditionalFormatting sqref="I10:L711">
    <cfRule type="cellIs" dxfId="49" priority="2" stopIfTrue="1" operator="equal">
      <formula>0</formula>
    </cfRule>
  </conditionalFormatting>
  <conditionalFormatting sqref="L1:L6">
    <cfRule type="cellIs" dxfId="48" priority="10" operator="equal">
      <formula>0</formula>
    </cfRule>
  </conditionalFormatting>
  <conditionalFormatting sqref="M1:IV1048576 A8:G9">
    <cfRule type="cellIs" dxfId="4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UD NURA JAYA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SIDOMULYO 07/04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6074400</v>
      </c>
      <c r="H16" s="42">
        <f t="shared" ca="1" si="1"/>
        <v>0</v>
      </c>
      <c r="I16" s="42">
        <f t="shared" ca="1" si="2"/>
        <v>6074400</v>
      </c>
      <c r="J16" s="42">
        <f t="shared" ca="1" si="3"/>
        <v>0</v>
      </c>
      <c r="K16" s="43">
        <f t="shared" ca="1" si="0"/>
        <v>6074400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6074400</v>
      </c>
      <c r="J38" s="55">
        <f ca="1">SUM(J14:J37)</f>
        <v>0</v>
      </c>
      <c r="K38" s="55">
        <f ca="1">SUM(K14:K37)</f>
        <v>6074400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607440</v>
      </c>
      <c r="J39" s="60">
        <f ca="1">J38*0.1</f>
        <v>0</v>
      </c>
      <c r="K39" s="60">
        <f ca="1">K38*0.1</f>
        <v>607440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6681840</v>
      </c>
      <c r="J40" s="61">
        <f ca="1">SUM(J38:J39)</f>
        <v>0</v>
      </c>
      <c r="K40" s="61">
        <f ca="1">SUM(K38:K39)</f>
        <v>6681840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SUMIFS(RAB!$F$14:$F$160,RAB!$C$14:$C$160,'REKAP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SUMIFS(RAB!$F$14:$F$160,RAB!$C$14:$C$160,'REKAP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SUMIFS(RAB!$F$14:$F$160,RAB!$C$14:$C$160,'REKAP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SUMIFS(RAB!$F$14:$F$160,RAB!$C$14:$C$160,'REKAP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SUMIFS(RAB!$F$14:$F$160,RAB!$C$14:$C$160,'REKAP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SUMIFS(RAB!$F$14:$F$160,RAB!$C$14:$C$160,'REKAP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SUMIFS(RAB!$F$14:$F$160,RAB!$C$14:$C$160,'REKAP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SUMIFS(RAB!$F$14:$F$160,RAB!$C$14:$C$160,'REKAP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SUMIFS(RAB!$F$14:$F$160,RAB!$C$14:$C$160,'REKAP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SUMIFS(RAB!$F$14:$F$160,RAB!$C$14:$C$160,'REKAP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SUMIFS(RAB!$F$14:$F$160,RAB!$C$14:$C$160,'REKAP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SUMIFS(RAB!$F$14:$F$160,RAB!$C$14:$C$160,'REKAP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SUMIFS(RAB!$F$14:$F$160,RAB!$C$14:$C$160,'REKAP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SUMIFS(RAB!$F$14:$F$160,RAB!$C$14:$C$160,'REKAP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SUMIFS(RAB!$F$14:$F$160,RAB!$C$14:$C$160,'REKAP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SUMIFS(RAB!$F$14:$F$160,RAB!$C$14:$C$160,'REKAP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SUMIFS(RAB!$F$14:$F$160,RAB!$C$14:$C$160,'REKAP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SUMIFS(RAB!$F$14:$F$160,RAB!$C$14:$C$160,'REKAP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SUMIFS(RAB!$F$14:$F$160,RAB!$C$14:$C$160,'REKAP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SUMIFS(RAB!$F$14:$F$160,RAB!$C$14:$C$160,'REKAP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0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UD NURA JAYA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SIDOMULYO 07/04 WONOSALAM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147 kVA MCCB 225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14975400</v>
      </c>
      <c r="H17" s="42">
        <f t="shared" ca="1" si="1"/>
        <v>14975400</v>
      </c>
      <c r="I17" s="42">
        <f t="shared" ca="1" si="2"/>
        <v>0</v>
      </c>
      <c r="J17" s="42">
        <f t="shared" ca="1" si="3"/>
        <v>0</v>
      </c>
      <c r="K17" s="43">
        <f t="shared" ca="1" si="0"/>
        <v>14975400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160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77674900</v>
      </c>
      <c r="H18" s="42">
        <f t="shared" ca="1" si="1"/>
        <v>77674900</v>
      </c>
      <c r="I18" s="42">
        <f t="shared" ca="1" si="2"/>
        <v>0</v>
      </c>
      <c r="J18" s="42">
        <f t="shared" ca="1" si="3"/>
        <v>0</v>
      </c>
      <c r="K18" s="43">
        <f t="shared" ca="1" si="0"/>
        <v>77674900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707700</v>
      </c>
      <c r="I21" s="42">
        <f t="shared" ca="1" si="2"/>
        <v>0</v>
      </c>
      <c r="J21" s="42">
        <f t="shared" ca="1" si="3"/>
        <v>0</v>
      </c>
      <c r="K21" s="43">
        <f t="shared" ca="1" si="0"/>
        <v>707700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6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1234200</v>
      </c>
      <c r="I22" s="42">
        <f t="shared" ca="1" si="2"/>
        <v>0</v>
      </c>
      <c r="J22" s="42">
        <f t="shared" ca="1" si="3"/>
        <v>0</v>
      </c>
      <c r="K22" s="43">
        <f t="shared" ca="1" si="0"/>
        <v>1234200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229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3251800</v>
      </c>
      <c r="I23" s="42">
        <f t="shared" ca="1" si="2"/>
        <v>0</v>
      </c>
      <c r="J23" s="42">
        <f t="shared" ca="1" si="3"/>
        <v>0</v>
      </c>
      <c r="K23" s="43">
        <f t="shared" ca="1" si="0"/>
        <v>3251800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Kabel NYY 1 x 95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44</v>
      </c>
      <c r="G24" s="41">
        <f ca="1">IF(ISERROR(OFFSET('HARGA SATUAN'!$I$6,MATCH(C24,'HARGA SATUAN'!$C$7:$C$1492,0),0)),"",OFFSET('HARGA SATUAN'!$I$6,MATCH(C24,'HARGA SATUAN'!$C$7:$C$1492,0),0))</f>
        <v>140200</v>
      </c>
      <c r="H24" s="42">
        <f t="shared" ca="1" si="1"/>
        <v>6168800</v>
      </c>
      <c r="I24" s="42">
        <f t="shared" ca="1" si="2"/>
        <v>0</v>
      </c>
      <c r="J24" s="42">
        <f t="shared" ca="1" si="3"/>
        <v>0</v>
      </c>
      <c r="K24" s="43">
        <f t="shared" ca="1" si="0"/>
        <v>6168800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110239450</v>
      </c>
      <c r="I168" s="55">
        <f ca="1">SUM(I14:I167)</f>
        <v>0</v>
      </c>
      <c r="J168" s="55">
        <f ca="1">SUM(J14:J167)</f>
        <v>0</v>
      </c>
      <c r="K168" s="55">
        <f ca="1">SUM(K14:K167)</f>
        <v>110239450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11023945</v>
      </c>
      <c r="I169" s="60">
        <f ca="1">I168*0.1</f>
        <v>0</v>
      </c>
      <c r="J169" s="60">
        <f ca="1">J168*0.1</f>
        <v>0</v>
      </c>
      <c r="K169" s="60">
        <f ca="1">K168*0.1</f>
        <v>11023945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121263395</v>
      </c>
      <c r="I170" s="78">
        <f ca="1">SUM(I168:I169)</f>
        <v>0</v>
      </c>
      <c r="J170" s="61">
        <f ca="1">SUM(J168:J169)</f>
        <v>0</v>
      </c>
      <c r="K170" s="61">
        <f ca="1">SUM(K168:K169)</f>
        <v>121263395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SUMIFS(RAB!$F$14:$F$160,RAB!$C$14:$C$160,C224)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SUMIFS(RAB!$F$14:$F$160,RAB!$C$14:$C$160,C225)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SUMIFS(RAB!$F$14:$F$160,RAB!$C$14:$C$160,C226)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SUMIFS(RAB!$F$14:$F$160,RAB!$C$14:$C$160,C227)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SUMIFS(RAB!$F$14:$F$160,RAB!$C$14:$C$160,C228)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SUMIFS(RAB!$F$14:$F$160,RAB!$C$14:$C$160,C229)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SUMIFS(RAB!$F$14:$F$160,RAB!$C$14:$C$160,C230)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SUMIFS(RAB!$F$14:$F$160,RAB!$C$14:$C$160,C231)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SUMIFS(RAB!$F$14:$F$160,RAB!$C$14:$C$160,C232)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SUMIFS(RAB!$F$14:$F$160,RAB!$C$14:$C$160,C233)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SUMIFS(RAB!$F$14:$F$160,RAB!$C$14:$C$160,C234)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SUMIFS(RAB!$F$14:$F$160,RAB!$C$14:$C$160,C235)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SUMIFS(RAB!$F$14:$F$160,RAB!$C$14:$C$160,C236)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SUMIFS(RAB!$F$14:$F$160,RAB!$C$14:$C$160,C237)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SUMIFS(RAB!$F$14:$F$160,RAB!$C$14:$C$160,C238)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SUMIFS(RAB!$F$14:$F$160,RAB!$C$14:$C$160,C239)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SUMIFS(RAB!$F$14:$F$160,RAB!$C$14:$C$160,C240)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SUMIFS(RAB!$F$14:$F$160,RAB!$C$14:$C$160,C241)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SUMIFS(RAB!$F$14:$F$160,RAB!$C$14:$C$160,C242)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SUMIFS(RAB!$F$14:$F$160,RAB!$C$14:$C$160,C243)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SUMIFS(RAB!$F$14:$F$160,RAB!$C$14:$C$160,C244)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SUMIFS(RAB!$F$14:$F$160,RAB!$C$14:$C$160,C245)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SUMIFS(RAB!$F$14:$F$160,RAB!$C$14:$C$160,C246)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SUMIFS(RAB!$F$14:$F$160,RAB!$C$14:$C$160,C247)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SUMIFS(RAB!$F$14:$F$160,RAB!$C$14:$C$160,C248)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SUMIFS(RAB!$F$14:$F$160,RAB!$C$14:$C$160,C249)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SUMIFS(RAB!$F$14:$F$160,RAB!$C$14:$C$160,C250)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SUMIFS(RAB!$F$14:$F$160,RAB!$C$14:$C$160,C251)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SUMIFS(RAB!$F$14:$F$160,RAB!$C$14:$C$160,C252)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SUMIFS(RAB!$F$14:$F$160,RAB!$C$14:$C$160,C253)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SUMIFS(RAB!$F$14:$F$160,RAB!$C$14:$C$160,C254)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SUMIFS(RAB!$F$14:$F$160,RAB!$C$14:$C$160,C255)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SUMIFS(RAB!$F$14:$F$160,RAB!$C$14:$C$160,C256)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SUMIFS(RAB!$F$14:$F$160,RAB!$C$14:$C$160,C257)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SUMIFS(RAB!$F$14:$F$160,RAB!$C$14:$C$160,C258)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SUMIFS(RAB!$F$14:$F$160,RAB!$C$14:$C$160,C259)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SUMIFS(RAB!$F$14:$F$160,RAB!$C$14:$C$160,C260)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SUMIFS(RAB!$F$14:$F$160,RAB!$C$14:$C$160,C261)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SUMIFS(RAB!$F$14:$F$160,RAB!$C$14:$C$160,C262)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SUMIFS(RAB!$F$14:$F$160,RAB!$C$14:$C$160,C263)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SUMIFS(RAB!$F$14:$F$160,RAB!$C$14:$C$160,C264)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SUMIFS(RAB!$F$14:$F$160,RAB!$C$14:$C$160,C265)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SUMIFS(RAB!$F$14:$F$160,RAB!$C$14:$C$160,C266)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SUMIFS(RAB!$F$14:$F$160,RAB!$C$14:$C$160,C267)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SUMIFS(RAB!$F$14:$F$160,RAB!$C$14:$C$160,C268)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SUMIFS(RAB!$F$14:$F$160,RAB!$C$14:$C$160,C269)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SUMIFS(RAB!$F$14:$F$160,RAB!$C$14:$C$160,C270)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SUMIFS(RAB!$F$14:$F$160,RAB!$C$14:$C$160,C271)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SUMIFS(RAB!$F$14:$F$160,RAB!$C$14:$C$160,C272)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SUMIFS(RAB!$F$14:$F$160,RAB!$C$14:$C$160,C273)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SUMIFS(RAB!$F$14:$F$160,RAB!$C$14:$C$160,C274)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SUMIFS(RAB!$F$14:$F$160,RAB!$C$14:$C$160,C275)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SUMIFS(RAB!$F$14:$F$160,RAB!$C$14:$C$160,C276)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SUMIFS(RAB!$F$14:$F$160,RAB!$C$14:$C$160,C277)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SUMIFS(RAB!$F$14:$F$160,RAB!$C$14:$C$160,C278)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SUMIFS(RAB!$F$14:$F$160,RAB!$C$14:$C$160,C279)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SUMIFS(RAB!$F$14:$F$160,RAB!$C$14:$C$160,C280)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SUMIFS(RAB!$F$14:$F$160,RAB!$C$14:$C$160,C281)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SUMIFS(RAB!$F$14:$F$160,RAB!$C$14:$C$160,C282)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SUMIFS(RAB!$F$14:$F$160,RAB!$C$14:$C$160,C283)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SUMIFS(RAB!$F$14:$F$160,RAB!$C$14:$C$160,C284)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SUMIFS(RAB!$F$14:$F$160,RAB!$C$14:$C$160,C285)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SUMIFS(RAB!$F$14:$F$160,RAB!$C$14:$C$160,C286)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SUMIFS(RAB!$F$14:$F$160,RAB!$C$14:$C$160,C287)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SUMIFS(RAB!$F$14:$F$160,RAB!$C$14:$C$160,C288)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SUMIFS(RAB!$F$14:$F$160,RAB!$C$14:$C$160,C289)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SUMIFS(RAB!$F$14:$F$160,RAB!$C$14:$C$160,C290)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SUMIFS(RAB!$F$14:$F$160,RAB!$C$14:$C$160,C291)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SUMIFS(RAB!$F$14:$F$160,RAB!$C$14:$C$160,C292)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SUMIFS(RAB!$F$14:$F$160,RAB!$C$14:$C$160,C293)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SUMIFS(RAB!$F$14:$F$160,RAB!$C$14:$C$160,C294)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SUMIFS(RAB!$F$14:$F$160,RAB!$C$14:$C$160,C295)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SUMIFS(RAB!$F$14:$F$160,RAB!$C$14:$C$160,C296)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SUMIFS(RAB!$F$14:$F$160,RAB!$C$14:$C$160,C297)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SUMIFS(RAB!$F$14:$F$160,RAB!$C$14:$C$160,C298)</f>
        <v>1</v>
      </c>
      <c r="E298" s="24">
        <f t="shared" ca="1" si="22"/>
        <v>1</v>
      </c>
      <c r="F298" s="24">
        <f ca="1">IF(D298=0,0,SUM($E$223:E298))</f>
        <v>2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SUMIFS(RAB!$F$14:$F$160,RAB!$C$14:$C$160,C299)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SUMIFS(RAB!$F$14:$F$160,RAB!$C$14:$C$160,C300)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SUMIFS(RAB!$F$14:$F$160,RAB!$C$14:$C$160,C301)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SUMIFS(RAB!$F$14:$F$160,RAB!$C$14:$C$160,C302)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SUMIFS(RAB!$F$14:$F$160,RAB!$C$14:$C$160,C303)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SUMIFS(RAB!$F$14:$F$160,RAB!$C$14:$C$160,C304)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SUMIFS(RAB!$F$14:$F$160,RAB!$C$14:$C$160,C305)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SUMIFS(RAB!$F$14:$F$160,RAB!$C$14:$C$160,C306)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SUMIFS(RAB!$F$14:$F$160,RAB!$C$14:$C$160,C307)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SUMIFS(RAB!$F$14:$F$160,RAB!$C$14:$C$160,C308)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SUMIFS(RAB!$F$14:$F$160,RAB!$C$14:$C$160,C309)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SUMIFS(RAB!$F$14:$F$160,RAB!$C$14:$C$160,C310)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SUMIFS(RAB!$F$14:$F$160,RAB!$C$14:$C$160,C311)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SUMIFS(RAB!$F$14:$F$160,RAB!$C$14:$C$160,C312)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SUMIFS(RAB!$F$14:$F$160,RAB!$C$14:$C$160,C313)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SUMIFS(RAB!$F$14:$F$160,RAB!$C$14:$C$160,C314)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SUMIFS(RAB!$F$14:$F$160,RAB!$C$14:$C$160,C315)</f>
        <v>1</v>
      </c>
      <c r="E315" s="24">
        <f t="shared" ca="1" si="22"/>
        <v>1</v>
      </c>
      <c r="F315" s="24">
        <f ca="1">IF(D315=0,0,SUM($E$223:E315))</f>
        <v>3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SUMIFS(RAB!$F$14:$F$160,RAB!$C$14:$C$160,C316)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SUMIFS(RAB!$F$14:$F$160,RAB!$C$14:$C$160,C317)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SUMIFS(RAB!$F$14:$F$160,RAB!$C$14:$C$160,C318)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SUMIFS(RAB!$F$14:$F$160,RAB!$C$14:$C$160,C319)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SUMIFS(RAB!$F$14:$F$160,RAB!$C$14:$C$160,C320)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SUMIFS(RAB!$F$14:$F$160,RAB!$C$14:$C$160,C321)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SUMIFS(RAB!$F$14:$F$160,RAB!$C$14:$C$160,C322)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SUMIFS(RAB!$F$14:$F$160,RAB!$C$14:$C$160,C323)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SUMIFS(RAB!$F$14:$F$160,RAB!$C$14:$C$160,C324)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SUMIFS(RAB!$F$14:$F$160,RAB!$C$14:$C$160,C325)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SUMIFS(RAB!$F$14:$F$160,RAB!$C$14:$C$160,C326)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SUMIFS(RAB!$F$14:$F$160,RAB!$C$14:$C$160,C327)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SUMIFS(RAB!$F$14:$F$160,RAB!$C$14:$C$160,C328)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SUMIFS(RAB!$F$14:$F$160,RAB!$C$14:$C$160,C329)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SUMIFS(RAB!$F$14:$F$160,RAB!$C$14:$C$160,C330)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SUMIFS(RAB!$F$14:$F$160,RAB!$C$14:$C$160,C331)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SUMIFS(RAB!$F$14:$F$160,RAB!$C$14:$C$160,C332)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SUMIFS(RAB!$F$14:$F$160,RAB!$C$14:$C$160,C333)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SUMIFS(RAB!$F$14:$F$160,RAB!$C$14:$C$160,C334)</f>
        <v>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SUMIFS(RAB!$F$14:$F$160,RAB!$C$14:$C$160,C335)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SUMIFS(RAB!$F$14:$F$160,RAB!$C$14:$C$160,C336)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SUMIFS(RAB!$F$14:$F$160,RAB!$C$14:$C$160,C337)</f>
        <v>6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SUMIFS(RAB!$F$14:$F$160,RAB!$C$14:$C$160,C338)</f>
        <v>229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SUMIFS(RAB!$F$14:$F$160,RAB!$C$14:$C$160,C339)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SUMIFS(RAB!$F$14:$F$160,RAB!$C$14:$C$160,C340)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SUMIFS(RAB!$F$14:$F$160,RAB!$C$14:$C$160,C341)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SUMIFS(RAB!$F$14:$F$160,RAB!$C$14:$C$160,C342)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SUMIFS(RAB!$F$14:$F$160,RAB!$C$14:$C$160,C343)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SUMIFS(RAB!$F$14:$F$160,RAB!$C$14:$C$160,C344)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SUMIFS(RAB!$F$14:$F$160,RAB!$C$14:$C$160,C345)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SUMIFS(RAB!$F$14:$F$160,RAB!$C$14:$C$160,C346)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SUMIFS(RAB!$F$14:$F$160,RAB!$C$14:$C$160,C347)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SUMIFS(RAB!$F$14:$F$160,RAB!$C$14:$C$160,C348)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SUMIFS(RAB!$F$14:$F$160,RAB!$C$14:$C$160,C349)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SUMIFS(RAB!$F$14:$F$160,RAB!$C$14:$C$160,C350)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SUMIFS(RAB!$F$14:$F$160,RAB!$C$14:$C$160,C351)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SUMIFS(RAB!$F$14:$F$160,RAB!$C$14:$C$160,C352)</f>
        <v>44</v>
      </c>
      <c r="E352" s="24">
        <f t="shared" ca="1" si="22"/>
        <v>1</v>
      </c>
      <c r="F352" s="24">
        <f ca="1">IF(D352=0,0,SUM($E$223:E352))</f>
        <v>9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SUMIFS(RAB!$F$14:$F$160,RAB!$C$14:$C$160,C353)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SUMIFS(RAB!$F$14:$F$160,RAB!$C$14:$C$160,C354)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SUMIFS(RAB!$F$14:$F$160,RAB!$C$14:$C$160,C355)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SUMIFS(RAB!$F$14:$F$160,RAB!$C$14:$C$160,C356)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SUMIFS(RAB!$F$14:$F$160,RAB!$C$14:$C$160,C357)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SUMIFS(RAB!$F$14:$F$160,RAB!$C$14:$C$160,C358)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SUMIFS(RAB!$F$14:$F$160,RAB!$C$14:$C$160,C359)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SUMIFS(RAB!$F$14:$F$160,RAB!$C$14:$C$160,C360)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SUMIFS(RAB!$F$14:$F$160,RAB!$C$14:$C$160,C361)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SUMIFS(RAB!$F$14:$F$160,RAB!$C$14:$C$160,C362)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SUMIFS(RAB!$F$14:$F$160,RAB!$C$14:$C$160,C363)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SUMIFS(RAB!$F$14:$F$160,RAB!$C$14:$C$160,C364)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SUMIFS(RAB!$F$14:$F$160,RAB!$C$14:$C$160,C365)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SUMIFS(RAB!$F$14:$F$160,RAB!$C$14:$C$160,C366)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SUMIFS(RAB!$F$14:$F$160,RAB!$C$14:$C$160,C367)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SUMIFS(RAB!$F$14:$F$160,RAB!$C$14:$C$160,C368)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SUMIFS(RAB!$F$14:$F$160,RAB!$C$14:$C$160,C369)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SUMIFS(RAB!$F$14:$F$160,RAB!$C$14:$C$160,C370)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SUMIFS(RAB!$F$14:$F$160,RAB!$C$14:$C$160,C371)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SUMIFS(RAB!$F$14:$F$160,RAB!$C$14:$C$160,C372)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SUMIFS(RAB!$F$14:$F$160,RAB!$C$14:$C$160,C373)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4" priority="5" operator="equal">
      <formula>0</formula>
    </cfRule>
  </conditionalFormatting>
  <conditionalFormatting sqref="C16:C165">
    <cfRule type="cellIs" dxfId="43" priority="4" stopIfTrue="1" operator="equal">
      <formula>0</formula>
    </cfRule>
  </conditionalFormatting>
  <conditionalFormatting sqref="C16:E165">
    <cfRule type="cellIs" dxfId="42" priority="1" operator="equal">
      <formula>0</formula>
    </cfRule>
  </conditionalFormatting>
  <conditionalFormatting sqref="D224:F373">
    <cfRule type="cellIs" dxfId="41" priority="8" operator="equal">
      <formula>0</formula>
    </cfRule>
  </conditionalFormatting>
  <conditionalFormatting sqref="E1:E3 G1:G115 E6:E15 H12:I12 N13 F14:F15 H14:K115 E166:K166 G166:G223 E167:F167 H167:K167">
    <cfRule type="cellIs" dxfId="40" priority="43" stopIfTrue="1" operator="equal">
      <formula>0</formula>
    </cfRule>
  </conditionalFormatting>
  <conditionalFormatting sqref="E171:E65536">
    <cfRule type="cellIs" dxfId="39" priority="9" stopIfTrue="1" operator="equal">
      <formula>0</formula>
    </cfRule>
  </conditionalFormatting>
  <conditionalFormatting sqref="G224">
    <cfRule type="cellIs" dxfId="38" priority="10" operator="equal">
      <formula>0</formula>
    </cfRule>
  </conditionalFormatting>
  <conditionalFormatting sqref="G225:G65536">
    <cfRule type="cellIs" dxfId="37" priority="14" stopIfTrue="1" operator="equal">
      <formula>0</formula>
    </cfRule>
  </conditionalFormatting>
  <conditionalFormatting sqref="R14:T166 G116:K165">
    <cfRule type="cellIs" dxfId="3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6" activePane="bottomRight" state="frozen"/>
      <selection activeCell="D209" sqref="D209"/>
      <selection pane="topRight" activeCell="D209" sqref="D209"/>
      <selection pane="bottomLeft" activeCell="D209" sqref="D209"/>
      <selection pane="bottomRight" activeCell="C244" sqref="C2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1609</v>
      </c>
      <c r="G4" s="108" t="s">
        <v>1608</v>
      </c>
      <c r="H4" s="56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3">
        <v>2740</v>
      </c>
      <c r="G1433" s="49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4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4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4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4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4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5" priority="138" operator="equal">
      <formula>0</formula>
    </cfRule>
  </conditionalFormatting>
  <conditionalFormatting sqref="B8:C135">
    <cfRule type="cellIs" dxfId="34" priority="51" operator="equal">
      <formula>0</formula>
    </cfRule>
  </conditionalFormatting>
  <conditionalFormatting sqref="B150:G1493">
    <cfRule type="cellIs" dxfId="33" priority="1" operator="equal">
      <formula>0</formula>
    </cfRule>
  </conditionalFormatting>
  <conditionalFormatting sqref="C143:G149">
    <cfRule type="cellIs" dxfId="32" priority="5" operator="equal">
      <formula>0</formula>
    </cfRule>
  </conditionalFormatting>
  <conditionalFormatting sqref="D9:G142">
    <cfRule type="cellIs" dxfId="31" priority="11" operator="equal">
      <formula>0</formula>
    </cfRule>
  </conditionalFormatting>
  <conditionalFormatting sqref="D1:IV5 A1:C7 D6:K6 H1455:IV1457 H1458:XFD1485 H1486:H1493 I1486:XFD1494 A1494:H1494 A1495:XFD65536">
    <cfRule type="cellIs" dxfId="30" priority="163" operator="equal">
      <formula>0</formula>
    </cfRule>
  </conditionalFormatting>
  <conditionalFormatting sqref="D7:IV8 C136:C142 B136:B149">
    <cfRule type="cellIs" dxfId="29" priority="62" operator="equal">
      <formula>0</formula>
    </cfRule>
  </conditionalFormatting>
  <conditionalFormatting sqref="H9:H1418">
    <cfRule type="cellIs" dxfId="28" priority="129" operator="equal">
      <formula>0</formula>
    </cfRule>
  </conditionalFormatting>
  <conditionalFormatting sqref="H1419:I1454">
    <cfRule type="cellIs" dxfId="27" priority="128" operator="equal">
      <formula>0</formula>
    </cfRule>
  </conditionalFormatting>
  <conditionalFormatting sqref="I108:I1418">
    <cfRule type="cellIs" dxfId="26" priority="125" operator="equal">
      <formula>0</formula>
    </cfRule>
  </conditionalFormatting>
  <conditionalFormatting sqref="J108:IV1454">
    <cfRule type="cellIs" dxfId="25" priority="139" operator="equal">
      <formula>0</formula>
    </cfRule>
  </conditionalFormatting>
  <conditionalFormatting sqref="M6:IV6">
    <cfRule type="cellIs" dxfId="2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70" zoomScaleNormal="70" zoomScaleSheetLayoutView="85" workbookViewId="0">
      <selection activeCell="O24" sqref="O24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7" t="s">
        <v>1454</v>
      </c>
      <c r="C2" s="597"/>
      <c r="D2" s="597"/>
      <c r="E2" s="59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2" t="s">
        <v>1535</v>
      </c>
      <c r="C4" s="603"/>
      <c r="D4" s="603"/>
      <c r="E4" s="604"/>
      <c r="F4" s="446"/>
      <c r="G4" s="446"/>
      <c r="H4" s="447"/>
      <c r="I4" s="566" t="s">
        <v>1536</v>
      </c>
      <c r="J4" s="567"/>
      <c r="K4" s="567"/>
      <c r="L4" s="568"/>
    </row>
    <row r="5" spans="1:12" ht="34.5" customHeight="1">
      <c r="A5" s="204"/>
      <c r="B5" s="449" t="s">
        <v>1379</v>
      </c>
      <c r="C5" s="277" t="s">
        <v>9</v>
      </c>
      <c r="D5" s="598" t="str">
        <f>DATA!D14</f>
        <v>AGR UD NURA JAYA</v>
      </c>
      <c r="E5" s="599"/>
      <c r="F5" s="208"/>
      <c r="G5" s="208"/>
      <c r="I5" s="450" t="s">
        <v>1379</v>
      </c>
      <c r="J5" s="277" t="s">
        <v>9</v>
      </c>
      <c r="K5" s="569" t="str">
        <f>D5</f>
        <v>AGR UD NURA JAYA</v>
      </c>
      <c r="L5" s="570"/>
    </row>
    <row r="6" spans="1:12" ht="31.5" customHeight="1">
      <c r="A6" s="204"/>
      <c r="B6" s="449" t="s">
        <v>1532</v>
      </c>
      <c r="C6" s="277" t="s">
        <v>9</v>
      </c>
      <c r="D6" s="607">
        <f>DATA!D17*1000</f>
        <v>0</v>
      </c>
      <c r="E6" s="608"/>
      <c r="F6" s="208"/>
      <c r="G6" s="208"/>
      <c r="I6" s="450" t="s">
        <v>1533</v>
      </c>
      <c r="J6" s="277" t="s">
        <v>9</v>
      </c>
      <c r="K6" s="571">
        <f>DATA!D20*1000</f>
        <v>147000</v>
      </c>
      <c r="L6" s="572"/>
    </row>
    <row r="7" spans="1:12" ht="30.75" customHeight="1">
      <c r="A7" s="204"/>
      <c r="B7" s="449" t="s">
        <v>1441</v>
      </c>
      <c r="C7" s="277" t="s">
        <v>9</v>
      </c>
      <c r="D7" s="605">
        <f>DATA!D18</f>
        <v>1</v>
      </c>
      <c r="E7" s="606"/>
      <c r="F7" s="448" t="s">
        <v>1453</v>
      </c>
      <c r="I7" s="450" t="s">
        <v>1441</v>
      </c>
      <c r="J7" s="277" t="s">
        <v>9</v>
      </c>
      <c r="K7" s="573">
        <f>DATA!D21</f>
        <v>3</v>
      </c>
      <c r="L7" s="574"/>
    </row>
    <row r="8" spans="1:12" ht="51" customHeight="1">
      <c r="A8" s="204"/>
      <c r="B8" s="449" t="s">
        <v>1442</v>
      </c>
      <c r="C8" s="277" t="s">
        <v>9</v>
      </c>
      <c r="D8" s="605">
        <f>DATA!D19</f>
        <v>220</v>
      </c>
      <c r="E8" s="606"/>
      <c r="F8" s="448" t="s">
        <v>1453</v>
      </c>
      <c r="G8" s="443">
        <v>220</v>
      </c>
      <c r="I8" s="450" t="s">
        <v>1442</v>
      </c>
      <c r="J8" s="277" t="s">
        <v>9</v>
      </c>
      <c r="K8" s="573">
        <f>DATA!D22</f>
        <v>380</v>
      </c>
      <c r="L8" s="574"/>
    </row>
    <row r="9" spans="1:12" ht="30" customHeight="1" thickBot="1">
      <c r="A9" s="204"/>
      <c r="B9" s="455" t="s">
        <v>1544</v>
      </c>
      <c r="C9" s="445" t="s">
        <v>9</v>
      </c>
      <c r="D9" s="600">
        <f>IF(D7=1,D6/(380/3^0.5),(D6/(380*3^0.5)))</f>
        <v>0</v>
      </c>
      <c r="E9" s="601"/>
      <c r="F9" s="207"/>
      <c r="G9" s="444">
        <v>380</v>
      </c>
      <c r="I9" s="456" t="s">
        <v>1544</v>
      </c>
      <c r="J9" s="445" t="s">
        <v>9</v>
      </c>
      <c r="K9" s="577">
        <f>IF(K7=1,K6/(380/3^0.5),(K6/(380*3^0.5)))</f>
        <v>223.34339360756579</v>
      </c>
      <c r="L9" s="578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609" t="s">
        <v>1637</v>
      </c>
      <c r="E12" s="610"/>
      <c r="F12" s="208"/>
      <c r="G12" s="208"/>
      <c r="I12" s="472" t="s">
        <v>1537</v>
      </c>
      <c r="J12" s="473" t="s">
        <v>9</v>
      </c>
      <c r="K12" s="609" t="s">
        <v>1637</v>
      </c>
      <c r="L12" s="610"/>
    </row>
    <row r="13" spans="1:12" ht="31.5" customHeight="1">
      <c r="A13" s="204"/>
      <c r="B13" s="480" t="s">
        <v>1380</v>
      </c>
      <c r="C13" s="460" t="s">
        <v>9</v>
      </c>
      <c r="D13" s="575" t="s">
        <v>1636</v>
      </c>
      <c r="E13" s="576"/>
      <c r="F13" s="208"/>
      <c r="G13" s="208"/>
      <c r="I13" s="474" t="s">
        <v>1380</v>
      </c>
      <c r="J13" s="460" t="s">
        <v>9</v>
      </c>
      <c r="K13" s="575" t="s">
        <v>1636</v>
      </c>
      <c r="L13" s="576"/>
    </row>
    <row r="14" spans="1:12" ht="30.75" customHeight="1">
      <c r="A14" s="204"/>
      <c r="B14" s="480" t="s">
        <v>1538</v>
      </c>
      <c r="C14" s="460" t="s">
        <v>9</v>
      </c>
      <c r="D14" s="579"/>
      <c r="E14" s="580"/>
      <c r="F14" s="448" t="s">
        <v>1453</v>
      </c>
      <c r="G14" s="452">
        <v>50</v>
      </c>
      <c r="I14" s="474" t="s">
        <v>1538</v>
      </c>
      <c r="J14" s="460" t="s">
        <v>9</v>
      </c>
      <c r="K14" s="581"/>
      <c r="L14" s="582"/>
    </row>
    <row r="15" spans="1:12" ht="57" customHeight="1">
      <c r="A15" s="204"/>
      <c r="B15" s="480" t="s">
        <v>1441</v>
      </c>
      <c r="C15" s="460" t="s">
        <v>9</v>
      </c>
      <c r="D15" s="466"/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/>
      <c r="L15" s="475"/>
    </row>
    <row r="16" spans="1:12" ht="44.25" customHeight="1">
      <c r="A16" s="204"/>
      <c r="B16" s="480" t="s">
        <v>1548</v>
      </c>
      <c r="C16" s="460"/>
      <c r="D16" s="583"/>
      <c r="E16" s="584"/>
      <c r="F16" s="448"/>
      <c r="G16" s="452">
        <v>160</v>
      </c>
      <c r="I16" s="474" t="s">
        <v>1540</v>
      </c>
      <c r="J16" s="460" t="s">
        <v>9</v>
      </c>
      <c r="K16" s="587"/>
      <c r="L16" s="588"/>
    </row>
    <row r="17" spans="1:12" ht="34.5" customHeight="1">
      <c r="A17" s="204"/>
      <c r="B17" s="480" t="s">
        <v>1541</v>
      </c>
      <c r="C17" s="460" t="s">
        <v>9</v>
      </c>
      <c r="D17" s="585">
        <f>IF(D15=1,D14/(20/3^0.5),(D14/(20*3^0.5)))</f>
        <v>0</v>
      </c>
      <c r="E17" s="586"/>
      <c r="F17" s="448" t="s">
        <v>1453</v>
      </c>
      <c r="G17" s="453">
        <v>200</v>
      </c>
      <c r="I17" s="474" t="s">
        <v>1541</v>
      </c>
      <c r="J17" s="460" t="s">
        <v>9</v>
      </c>
      <c r="K17" s="591">
        <f>IF(K15=1,K14/(20/3^0.5),(K14/(20*3^0.5)))</f>
        <v>0</v>
      </c>
      <c r="L17" s="592"/>
    </row>
    <row r="18" spans="1:12" ht="34.5" customHeight="1">
      <c r="A18" s="204"/>
      <c r="B18" s="480" t="s">
        <v>1542</v>
      </c>
      <c r="C18" s="460" t="s">
        <v>9</v>
      </c>
      <c r="D18" s="585">
        <f>IF(D15=1,D14/(380/3^0.5),(D14/(380*3^0.5)))*1000</f>
        <v>0</v>
      </c>
      <c r="E18" s="586"/>
      <c r="F18" s="448" t="s">
        <v>1453</v>
      </c>
      <c r="G18" s="453">
        <v>250</v>
      </c>
      <c r="I18" s="474" t="s">
        <v>1542</v>
      </c>
      <c r="J18" s="460" t="s">
        <v>9</v>
      </c>
      <c r="K18" s="591">
        <f>IF(K15=1,K14/(380/3^0.5),(K14/(380*3^0.5)))*1000</f>
        <v>0</v>
      </c>
      <c r="L18" s="592"/>
    </row>
    <row r="19" spans="1:12" ht="30" customHeight="1">
      <c r="A19" s="204"/>
      <c r="B19" s="481" t="s">
        <v>1534</v>
      </c>
      <c r="C19" s="459" t="s">
        <v>9</v>
      </c>
      <c r="D19" s="585">
        <f>IF(D15=1,D14/(380/3^0.5),(D14/(380*3^0.5)))</f>
        <v>0</v>
      </c>
      <c r="E19" s="586"/>
      <c r="F19" s="207"/>
      <c r="G19" s="444"/>
      <c r="I19" s="476" t="s">
        <v>1534</v>
      </c>
      <c r="J19" s="459" t="s">
        <v>9</v>
      </c>
      <c r="K19" s="591">
        <f>IF(K15=1,K14/(380/3^0.5),(K14/(380*3^0.5)))</f>
        <v>0</v>
      </c>
      <c r="L19" s="592"/>
    </row>
    <row r="20" spans="1:12" ht="30" customHeight="1" thickBot="1">
      <c r="A20" s="204"/>
      <c r="B20" s="482" t="s">
        <v>1543</v>
      </c>
      <c r="C20" s="478" t="s">
        <v>9</v>
      </c>
      <c r="D20" s="611" t="e">
        <f>D16/D18</f>
        <v>#DIV/0!</v>
      </c>
      <c r="E20" s="612"/>
      <c r="F20" s="207"/>
      <c r="G20" s="444"/>
      <c r="I20" s="477" t="s">
        <v>1534</v>
      </c>
      <c r="J20" s="478" t="s">
        <v>9</v>
      </c>
      <c r="K20" s="589" t="e">
        <f>K16/K18</f>
        <v>#DIV/0!</v>
      </c>
      <c r="L20" s="590"/>
    </row>
    <row r="21" spans="1:12" ht="9.75" customHeight="1">
      <c r="A21" s="204"/>
      <c r="B21" s="467" t="s">
        <v>1543</v>
      </c>
      <c r="C21" s="468" t="s">
        <v>9</v>
      </c>
      <c r="D21" s="596">
        <v>1</v>
      </c>
      <c r="E21" s="596"/>
      <c r="F21" s="469"/>
      <c r="G21" s="470"/>
      <c r="H21" s="471"/>
      <c r="I21" s="467" t="s">
        <v>1534</v>
      </c>
      <c r="J21" s="468" t="s">
        <v>9</v>
      </c>
      <c r="K21" s="596">
        <v>1</v>
      </c>
      <c r="L21" s="596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462"/>
    </row>
    <row r="27" spans="1:12">
      <c r="D27" s="463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0" sqref="D20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3"/>
      <c r="C1" s="613"/>
      <c r="D1" s="61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6">
        <v>1084.1250458865841</v>
      </c>
      <c r="F5" s="491" t="s">
        <v>1610</v>
      </c>
      <c r="K5" s="490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1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147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113925000</v>
      </c>
    </row>
    <row r="10" spans="2:11" ht="20.100000000000001" customHeight="1">
      <c r="B10" s="291" t="s">
        <v>1446</v>
      </c>
      <c r="C10" s="292" t="s">
        <v>9</v>
      </c>
      <c r="D10" s="298">
        <f ca="1">RAB!K166</f>
        <v>157019826.29484999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3140396.525897</v>
      </c>
    </row>
    <row r="12" spans="2:11" ht="9" customHeight="1">
      <c r="B12" s="614"/>
      <c r="C12" s="614"/>
      <c r="D12" s="614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1634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1619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147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775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5" sqref="C5:C6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1" t="s">
        <v>1357</v>
      </c>
      <c r="C3" s="621"/>
      <c r="D3" s="621"/>
      <c r="E3" s="621"/>
      <c r="F3" s="305" t="str">
        <f>DATA!D14</f>
        <v>AGR UD NURA 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20" t="s">
        <v>1359</v>
      </c>
      <c r="E5" s="620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8" t="s">
        <v>1363</v>
      </c>
      <c r="O5" s="620" t="s">
        <v>1364</v>
      </c>
      <c r="P5" s="620" t="s">
        <v>1365</v>
      </c>
      <c r="Q5" s="620" t="s">
        <v>1366</v>
      </c>
      <c r="R5" s="308"/>
      <c r="S5" s="309"/>
      <c r="T5" s="616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9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83">
        <f>DATA!D8*DATA!D26*3</f>
        <v>17640</v>
      </c>
      <c r="D7" s="316">
        <f>C7*4/24</f>
        <v>2940</v>
      </c>
      <c r="E7" s="316">
        <f>C7-D7</f>
        <v>14700</v>
      </c>
      <c r="F7" s="317">
        <f ca="1">DATA!D10/1000000</f>
        <v>157.01982629484999</v>
      </c>
      <c r="G7" s="318">
        <f ca="1">DATA!$D$11/1000000</f>
        <v>3.1403965258970001</v>
      </c>
      <c r="H7" s="318">
        <f>C7*DATA!$D$5/1000000</f>
        <v>19.123965809439344</v>
      </c>
      <c r="I7" s="318">
        <f>(C7*DATA!$D$5*DATA!$D$7)/1000000</f>
        <v>0.43028923071238523</v>
      </c>
      <c r="J7" s="316">
        <f ca="1">SUM(F7:I7)</f>
        <v>179.71447786089871</v>
      </c>
      <c r="K7" s="319">
        <f>DATA!D9/1000000</f>
        <v>113.925</v>
      </c>
      <c r="L7" s="316">
        <f>((D7*DATA!$D$23)/1000000)+((E7*DATA!$D$24)/1000000)</f>
        <v>25.484507999999998</v>
      </c>
      <c r="M7" s="316">
        <f>K7+L7</f>
        <v>139.40950799999999</v>
      </c>
      <c r="N7" s="316">
        <f ca="1">M7-J7</f>
        <v>-40.304969860898723</v>
      </c>
      <c r="O7" s="314">
        <v>1</v>
      </c>
      <c r="P7" s="316">
        <f ca="1">O7*N7</f>
        <v>-40.304969860898723</v>
      </c>
      <c r="Q7" s="316">
        <f ca="1">P7</f>
        <v>-40.304969860898723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70560</v>
      </c>
      <c r="D8" s="316">
        <f>C8*4/24</f>
        <v>11760</v>
      </c>
      <c r="E8" s="316">
        <f t="shared" ref="E8:E32" si="0">C8-D8</f>
        <v>58800</v>
      </c>
      <c r="F8" s="314"/>
      <c r="G8" s="318">
        <f ca="1">DATA!$D$11/1000000</f>
        <v>3.1403965258970001</v>
      </c>
      <c r="H8" s="318">
        <f>C8*DATA!$D$5/1000000</f>
        <v>76.495863237757376</v>
      </c>
      <c r="I8" s="318">
        <f>(C8*DATA!$D$5*DATA!$D$7)/1000000</f>
        <v>1.7211569228495409</v>
      </c>
      <c r="J8" s="316">
        <f t="shared" ref="J8:J32" ca="1" si="1">SUM(F8:I8)</f>
        <v>81.357416686503925</v>
      </c>
      <c r="K8" s="321"/>
      <c r="L8" s="316">
        <f>((D8*DATA!$D$23)/1000000)+((E8*DATA!$D$24)/1000000)</f>
        <v>101.93803199999999</v>
      </c>
      <c r="M8" s="316">
        <f t="shared" ref="M8:M32" si="2">K8+L8</f>
        <v>101.93803199999999</v>
      </c>
      <c r="N8" s="316">
        <f ca="1">M8-J8</f>
        <v>20.580615313496068</v>
      </c>
      <c r="O8" s="315">
        <f>1/(1+'[93]Asumsi I'!$C$3)^(KKF!A8)</f>
        <v>0.89285714285714279</v>
      </c>
      <c r="P8" s="316">
        <f ca="1">O8*N8</f>
        <v>18.375549387050061</v>
      </c>
      <c r="Q8" s="316">
        <f ca="1">Q7+P8</f>
        <v>-21.929420473848662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70560</v>
      </c>
      <c r="D9" s="316">
        <f t="shared" ref="D9:D32" si="5">C9*4/24</f>
        <v>11760</v>
      </c>
      <c r="E9" s="316">
        <f t="shared" si="0"/>
        <v>58800</v>
      </c>
      <c r="F9" s="314"/>
      <c r="G9" s="318">
        <f ca="1">DATA!$D$11/1000000</f>
        <v>3.1403965258970001</v>
      </c>
      <c r="H9" s="318">
        <f>C9*DATA!$D$5/1000000</f>
        <v>76.495863237757376</v>
      </c>
      <c r="I9" s="318">
        <f>(C9*DATA!$D$5*DATA!$D$7)/1000000</f>
        <v>1.7211569228495409</v>
      </c>
      <c r="J9" s="316">
        <f t="shared" ca="1" si="1"/>
        <v>81.357416686503925</v>
      </c>
      <c r="K9" s="316"/>
      <c r="L9" s="316">
        <f>((D9*DATA!$D$23)/1000000)+((E9*DATA!$D$24)/1000000)</f>
        <v>101.93803199999999</v>
      </c>
      <c r="M9" s="316">
        <f t="shared" si="2"/>
        <v>101.93803199999999</v>
      </c>
      <c r="N9" s="316">
        <f t="shared" ref="N9:N32" ca="1" si="6">M9-J9</f>
        <v>20.580615313496068</v>
      </c>
      <c r="O9" s="322">
        <f>1/(1+'[93]Asumsi I'!$C$3)^(KKF!A9)</f>
        <v>0.79719387755102034</v>
      </c>
      <c r="P9" s="316">
        <f t="shared" ref="P9:P32" ca="1" si="7">O9*N9</f>
        <v>16.406740524151839</v>
      </c>
      <c r="Q9" s="316">
        <f ca="1">Q8+P9</f>
        <v>-5.5226799496968226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70560</v>
      </c>
      <c r="D10" s="316">
        <f t="shared" si="5"/>
        <v>11760</v>
      </c>
      <c r="E10" s="316">
        <f t="shared" si="0"/>
        <v>58800</v>
      </c>
      <c r="F10" s="314"/>
      <c r="G10" s="318">
        <f ca="1">DATA!$D$11/1000000</f>
        <v>3.1403965258970001</v>
      </c>
      <c r="H10" s="318">
        <f>C10*DATA!$D$5/1000000</f>
        <v>76.495863237757376</v>
      </c>
      <c r="I10" s="318">
        <f>(C10*DATA!$D$5*DATA!$D$7)/1000000</f>
        <v>1.7211569228495409</v>
      </c>
      <c r="J10" s="316">
        <f t="shared" ca="1" si="1"/>
        <v>81.357416686503925</v>
      </c>
      <c r="K10" s="314"/>
      <c r="L10" s="316">
        <f>((D10*DATA!$D$23)/1000000)+((E10*DATA!$D$24)/1000000)</f>
        <v>101.93803199999999</v>
      </c>
      <c r="M10" s="316">
        <f t="shared" si="2"/>
        <v>101.93803199999999</v>
      </c>
      <c r="N10" s="316">
        <f t="shared" ca="1" si="6"/>
        <v>20.580615313496068</v>
      </c>
      <c r="O10" s="315">
        <f>1/(1+'[93]Asumsi I'!$C$3)^(KKF!A10)</f>
        <v>0.71178024781341087</v>
      </c>
      <c r="P10" s="316">
        <f t="shared" ca="1" si="7"/>
        <v>14.64887546799271</v>
      </c>
      <c r="Q10" s="316">
        <f t="shared" ref="Q10:Q30" ca="1" si="9">Q9+P10</f>
        <v>9.1261955182958872</v>
      </c>
      <c r="S10" s="304" t="str">
        <f t="shared" ca="1" si="3"/>
        <v/>
      </c>
      <c r="T10" s="320">
        <f t="shared" ref="T10:T32" ca="1" si="10">IF(Q8&gt;=0,"",IF(Q10&lt;0,"",IF(Q10=0,A10,(A10-(Q10/N10)))))</f>
        <v>2.5565635244971885</v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70560</v>
      </c>
      <c r="D11" s="316">
        <f t="shared" si="5"/>
        <v>11760</v>
      </c>
      <c r="E11" s="316">
        <f t="shared" si="0"/>
        <v>58800</v>
      </c>
      <c r="F11" s="314"/>
      <c r="G11" s="318">
        <f ca="1">DATA!$D$11/1000000</f>
        <v>3.1403965258970001</v>
      </c>
      <c r="H11" s="318">
        <f>C11*DATA!$D$5/1000000</f>
        <v>76.495863237757376</v>
      </c>
      <c r="I11" s="318">
        <f>(C11*DATA!$D$5*DATA!$D$7)/1000000</f>
        <v>1.7211569228495409</v>
      </c>
      <c r="J11" s="316">
        <f t="shared" ca="1" si="1"/>
        <v>81.357416686503925</v>
      </c>
      <c r="K11" s="314"/>
      <c r="L11" s="316">
        <f>((D11*DATA!$D$23)/1000000)+((E11*DATA!$D$24)/1000000)</f>
        <v>101.93803199999999</v>
      </c>
      <c r="M11" s="316">
        <f t="shared" si="2"/>
        <v>101.93803199999999</v>
      </c>
      <c r="N11" s="316">
        <f t="shared" ca="1" si="6"/>
        <v>20.580615313496068</v>
      </c>
      <c r="O11" s="315">
        <f>1/(1+'[93]Asumsi I'!$C$3)^(KKF!A11)</f>
        <v>0.63551807840483121</v>
      </c>
      <c r="P11" s="316">
        <f t="shared" ca="1" si="7"/>
        <v>13.079353096422064</v>
      </c>
      <c r="Q11" s="316">
        <f t="shared" ca="1" si="9"/>
        <v>22.205548614717951</v>
      </c>
      <c r="S11" s="304" t="str">
        <f t="shared" ca="1" si="3"/>
        <v/>
      </c>
      <c r="T11" s="320">
        <f t="shared" ca="1" si="10"/>
        <v>2.9210454460923572</v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70560</v>
      </c>
      <c r="D12" s="316">
        <f t="shared" si="5"/>
        <v>11760</v>
      </c>
      <c r="E12" s="316">
        <f t="shared" si="0"/>
        <v>58800</v>
      </c>
      <c r="F12" s="314"/>
      <c r="G12" s="318">
        <f ca="1">DATA!$D$11/1000000</f>
        <v>3.1403965258970001</v>
      </c>
      <c r="H12" s="318">
        <f>C12*DATA!$D$5/1000000</f>
        <v>76.495863237757376</v>
      </c>
      <c r="I12" s="318">
        <f>(C12*DATA!$D$5*DATA!$D$7)/1000000</f>
        <v>1.7211569228495409</v>
      </c>
      <c r="J12" s="316">
        <f t="shared" ca="1" si="1"/>
        <v>81.357416686503925</v>
      </c>
      <c r="K12" s="314"/>
      <c r="L12" s="316">
        <f>((D12*DATA!$D$23)/1000000)+((E12*DATA!$D$24)/1000000)</f>
        <v>101.93803199999999</v>
      </c>
      <c r="M12" s="316">
        <f t="shared" si="2"/>
        <v>101.93803199999999</v>
      </c>
      <c r="N12" s="316">
        <f t="shared" ca="1" si="6"/>
        <v>20.580615313496068</v>
      </c>
      <c r="O12" s="315">
        <f>1/(1+'[93]Asumsi I'!$C$3)^(KKF!A12)</f>
        <v>0.56742685571859919</v>
      </c>
      <c r="P12" s="316">
        <f t="shared" ca="1" si="7"/>
        <v>11.677993836091126</v>
      </c>
      <c r="Q12" s="316">
        <f t="shared" ca="1" si="9"/>
        <v>33.883542450809074</v>
      </c>
      <c r="S12" s="304" t="str">
        <f t="shared" ca="1" si="3"/>
        <v/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70560</v>
      </c>
      <c r="D13" s="316">
        <f t="shared" si="5"/>
        <v>11760</v>
      </c>
      <c r="E13" s="316">
        <f t="shared" si="0"/>
        <v>58800</v>
      </c>
      <c r="F13" s="314"/>
      <c r="G13" s="318">
        <f ca="1">DATA!$D$11/1000000</f>
        <v>3.1403965258970001</v>
      </c>
      <c r="H13" s="318">
        <f>C13*DATA!$D$5/1000000</f>
        <v>76.495863237757376</v>
      </c>
      <c r="I13" s="318">
        <f>(C13*DATA!$D$5*DATA!$D$7)/1000000</f>
        <v>1.7211569228495409</v>
      </c>
      <c r="J13" s="316">
        <f t="shared" ca="1" si="1"/>
        <v>81.357416686503925</v>
      </c>
      <c r="K13" s="314"/>
      <c r="L13" s="316">
        <f>((D13*DATA!$D$23)/1000000)+((E13*DATA!$D$24)/1000000)</f>
        <v>101.93803199999999</v>
      </c>
      <c r="M13" s="316">
        <f t="shared" si="2"/>
        <v>101.93803199999999</v>
      </c>
      <c r="N13" s="316">
        <f t="shared" ca="1" si="6"/>
        <v>20.580615313496068</v>
      </c>
      <c r="O13" s="315">
        <f>1/(1+'[93]Asumsi I'!$C$3)^(KKF!A13)</f>
        <v>0.50663112117732068</v>
      </c>
      <c r="P13" s="316">
        <f t="shared" ca="1" si="7"/>
        <v>10.426780210795648</v>
      </c>
      <c r="Q13" s="316">
        <f t="shared" ca="1" si="9"/>
        <v>44.310322661604722</v>
      </c>
      <c r="S13" s="304" t="str">
        <f t="shared" ca="1" si="3"/>
        <v/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70560</v>
      </c>
      <c r="D14" s="316">
        <f t="shared" si="5"/>
        <v>11760</v>
      </c>
      <c r="E14" s="316">
        <f t="shared" si="0"/>
        <v>58800</v>
      </c>
      <c r="F14" s="314"/>
      <c r="G14" s="318">
        <f ca="1">DATA!$D$11/1000000</f>
        <v>3.1403965258970001</v>
      </c>
      <c r="H14" s="318">
        <f>C14*DATA!$D$5/1000000</f>
        <v>76.495863237757376</v>
      </c>
      <c r="I14" s="318">
        <f>(C14*DATA!$D$5*DATA!$D$7)/1000000</f>
        <v>1.7211569228495409</v>
      </c>
      <c r="J14" s="316">
        <f t="shared" ca="1" si="1"/>
        <v>81.357416686503925</v>
      </c>
      <c r="K14" s="314"/>
      <c r="L14" s="316">
        <f>((D14*DATA!$D$23)/1000000)+((E14*DATA!$D$24)/1000000)</f>
        <v>101.93803199999999</v>
      </c>
      <c r="M14" s="316">
        <f t="shared" si="2"/>
        <v>101.93803199999999</v>
      </c>
      <c r="N14" s="316">
        <f t="shared" ca="1" si="6"/>
        <v>20.580615313496068</v>
      </c>
      <c r="O14" s="315">
        <f>1/(1+'[93]Asumsi I'!$C$3)^(KKF!A14)</f>
        <v>0.45234921533689343</v>
      </c>
      <c r="P14" s="316">
        <f t="shared" ca="1" si="7"/>
        <v>9.3096251882103989</v>
      </c>
      <c r="Q14" s="316">
        <f t="shared" ca="1" si="9"/>
        <v>53.619947849815119</v>
      </c>
      <c r="S14" s="304" t="str">
        <f t="shared" ca="1" si="3"/>
        <v/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70560</v>
      </c>
      <c r="D15" s="316">
        <f t="shared" si="5"/>
        <v>11760</v>
      </c>
      <c r="E15" s="316">
        <f t="shared" si="0"/>
        <v>58800</v>
      </c>
      <c r="F15" s="314"/>
      <c r="G15" s="318">
        <f ca="1">DATA!$D$11/1000000</f>
        <v>3.1403965258970001</v>
      </c>
      <c r="H15" s="318">
        <f>C15*DATA!$D$5/1000000</f>
        <v>76.495863237757376</v>
      </c>
      <c r="I15" s="318">
        <f>(C15*DATA!$D$5*DATA!$D$7)/1000000</f>
        <v>1.7211569228495409</v>
      </c>
      <c r="J15" s="316">
        <f t="shared" ca="1" si="1"/>
        <v>81.357416686503925</v>
      </c>
      <c r="K15" s="314"/>
      <c r="L15" s="316">
        <f>((D15*DATA!$D$23)/1000000)+((E15*DATA!$D$24)/1000000)</f>
        <v>101.93803199999999</v>
      </c>
      <c r="M15" s="316">
        <f t="shared" si="2"/>
        <v>101.93803199999999</v>
      </c>
      <c r="N15" s="316">
        <f t="shared" ca="1" si="6"/>
        <v>20.580615313496068</v>
      </c>
      <c r="O15" s="315">
        <f>1/(1+'[93]Asumsi I'!$C$3)^(KKF!A15)</f>
        <v>0.4038832279793691</v>
      </c>
      <c r="P15" s="316">
        <f t="shared" ca="1" si="7"/>
        <v>8.3121653466164265</v>
      </c>
      <c r="Q15" s="316">
        <f t="shared" ca="1" si="9"/>
        <v>61.932113196431544</v>
      </c>
      <c r="S15" s="304" t="str">
        <f t="shared" ca="1" si="3"/>
        <v/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70560</v>
      </c>
      <c r="D16" s="316">
        <f t="shared" si="5"/>
        <v>11760</v>
      </c>
      <c r="E16" s="316">
        <f t="shared" si="0"/>
        <v>58800</v>
      </c>
      <c r="F16" s="314"/>
      <c r="G16" s="318">
        <f ca="1">DATA!$D$11/1000000</f>
        <v>3.1403965258970001</v>
      </c>
      <c r="H16" s="318">
        <f>C16*DATA!$D$5/1000000</f>
        <v>76.495863237757376</v>
      </c>
      <c r="I16" s="318">
        <f>(C16*DATA!$D$5*DATA!$D$7)/1000000</f>
        <v>1.7211569228495409</v>
      </c>
      <c r="J16" s="316">
        <f t="shared" ca="1" si="1"/>
        <v>81.357416686503925</v>
      </c>
      <c r="K16" s="314"/>
      <c r="L16" s="316">
        <f>((D16*DATA!$D$23)/1000000)+((E16*DATA!$D$24)/1000000)</f>
        <v>101.93803199999999</v>
      </c>
      <c r="M16" s="316">
        <f t="shared" si="2"/>
        <v>101.93803199999999</v>
      </c>
      <c r="N16" s="316">
        <f t="shared" ca="1" si="6"/>
        <v>20.580615313496068</v>
      </c>
      <c r="O16" s="315">
        <f>1/(1+'[93]Asumsi I'!$C$3)^(KKF!A16)</f>
        <v>0.36061002498157957</v>
      </c>
      <c r="P16" s="316">
        <f t="shared" ca="1" si="7"/>
        <v>7.4215762023360963</v>
      </c>
      <c r="Q16" s="316">
        <f t="shared" ca="1" si="9"/>
        <v>69.353689398767642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70560</v>
      </c>
      <c r="D17" s="316">
        <f t="shared" si="5"/>
        <v>11760</v>
      </c>
      <c r="E17" s="316">
        <f t="shared" si="0"/>
        <v>58800</v>
      </c>
      <c r="F17" s="314"/>
      <c r="G17" s="318">
        <f ca="1">DATA!$D$11/1000000</f>
        <v>3.1403965258970001</v>
      </c>
      <c r="H17" s="318">
        <f>C17*DATA!$D$5/1000000</f>
        <v>76.495863237757376</v>
      </c>
      <c r="I17" s="318">
        <f>(C17*DATA!$D$5*DATA!$D$7)/1000000</f>
        <v>1.7211569228495409</v>
      </c>
      <c r="J17" s="316">
        <f t="shared" ca="1" si="1"/>
        <v>81.357416686503925</v>
      </c>
      <c r="K17" s="314"/>
      <c r="L17" s="316">
        <f>((D17*DATA!$D$23)/1000000)+((E17*DATA!$D$24)/1000000)</f>
        <v>101.93803199999999</v>
      </c>
      <c r="M17" s="316">
        <f t="shared" si="2"/>
        <v>101.93803199999999</v>
      </c>
      <c r="N17" s="316">
        <f t="shared" ca="1" si="6"/>
        <v>20.580615313496068</v>
      </c>
      <c r="O17" s="315">
        <f>1/(1+'[93]Asumsi I'!$C$3)^(KKF!A17)</f>
        <v>0.32197323659069599</v>
      </c>
      <c r="P17" s="316">
        <f t="shared" ca="1" si="7"/>
        <v>6.6264073235143703</v>
      </c>
      <c r="Q17" s="316">
        <f t="shared" ca="1" si="9"/>
        <v>75.980096722282013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70560</v>
      </c>
      <c r="D18" s="316">
        <f t="shared" si="5"/>
        <v>11760</v>
      </c>
      <c r="E18" s="316">
        <f t="shared" si="0"/>
        <v>58800</v>
      </c>
      <c r="F18" s="314"/>
      <c r="G18" s="318">
        <f ca="1">DATA!$D$11/1000000</f>
        <v>3.1403965258970001</v>
      </c>
      <c r="H18" s="318">
        <f>C18*DATA!$D$5/1000000</f>
        <v>76.495863237757376</v>
      </c>
      <c r="I18" s="318">
        <f>(C18*DATA!$D$5*DATA!$D$7)/1000000</f>
        <v>1.7211569228495409</v>
      </c>
      <c r="J18" s="316">
        <f t="shared" ca="1" si="1"/>
        <v>81.357416686503925</v>
      </c>
      <c r="K18" s="314"/>
      <c r="L18" s="316">
        <f>((D18*DATA!$D$23)/1000000)+((E18*DATA!$D$24)/1000000)</f>
        <v>101.93803199999999</v>
      </c>
      <c r="M18" s="316">
        <f t="shared" si="2"/>
        <v>101.93803199999999</v>
      </c>
      <c r="N18" s="316">
        <f t="shared" ca="1" si="6"/>
        <v>20.580615313496068</v>
      </c>
      <c r="O18" s="315">
        <f>1/(1+'[93]Asumsi I'!$C$3)^(KKF!A18)</f>
        <v>0.28747610409883567</v>
      </c>
      <c r="P18" s="316">
        <f t="shared" ca="1" si="7"/>
        <v>5.9164351102806876</v>
      </c>
      <c r="Q18" s="316">
        <f t="shared" ca="1" si="9"/>
        <v>81.896531832562701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70560</v>
      </c>
      <c r="D19" s="316">
        <f t="shared" si="5"/>
        <v>11760</v>
      </c>
      <c r="E19" s="316">
        <f t="shared" si="0"/>
        <v>58800</v>
      </c>
      <c r="F19" s="314"/>
      <c r="G19" s="318">
        <f ca="1">DATA!$D$11/1000000</f>
        <v>3.1403965258970001</v>
      </c>
      <c r="H19" s="318">
        <f>C19*DATA!$D$5/1000000</f>
        <v>76.495863237757376</v>
      </c>
      <c r="I19" s="318">
        <f>(C19*DATA!$D$5*DATA!$D$7)/1000000</f>
        <v>1.7211569228495409</v>
      </c>
      <c r="J19" s="316">
        <f t="shared" ca="1" si="1"/>
        <v>81.357416686503925</v>
      </c>
      <c r="K19" s="314"/>
      <c r="L19" s="316">
        <f>((D19*DATA!$D$23)/1000000)+((E19*DATA!$D$24)/1000000)</f>
        <v>101.93803199999999</v>
      </c>
      <c r="M19" s="316">
        <f t="shared" si="2"/>
        <v>101.93803199999999</v>
      </c>
      <c r="N19" s="316">
        <f t="shared" ca="1" si="6"/>
        <v>20.580615313496068</v>
      </c>
      <c r="O19" s="315">
        <f>1/(1+'[93]Asumsi I'!$C$3)^(KKF!A19)</f>
        <v>0.25667509294538904</v>
      </c>
      <c r="P19" s="316">
        <f t="shared" ca="1" si="7"/>
        <v>5.2825313484649001</v>
      </c>
      <c r="Q19" s="316">
        <f t="shared" ca="1" si="9"/>
        <v>87.179063181027601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70560</v>
      </c>
      <c r="D20" s="316">
        <f t="shared" si="5"/>
        <v>11760</v>
      </c>
      <c r="E20" s="316">
        <f t="shared" si="0"/>
        <v>58800</v>
      </c>
      <c r="F20" s="314"/>
      <c r="G20" s="318">
        <f ca="1">DATA!$D$11/1000000</f>
        <v>3.1403965258970001</v>
      </c>
      <c r="H20" s="318">
        <f>C20*DATA!$D$5/1000000</f>
        <v>76.495863237757376</v>
      </c>
      <c r="I20" s="318">
        <f>(C20*DATA!$D$5*DATA!$D$7)/1000000</f>
        <v>1.7211569228495409</v>
      </c>
      <c r="J20" s="316">
        <f t="shared" ca="1" si="1"/>
        <v>81.357416686503925</v>
      </c>
      <c r="K20" s="314"/>
      <c r="L20" s="316">
        <f>((D20*DATA!$D$23)/1000000)+((E20*DATA!$D$24)/1000000)</f>
        <v>101.93803199999999</v>
      </c>
      <c r="M20" s="316">
        <f t="shared" si="2"/>
        <v>101.93803199999999</v>
      </c>
      <c r="N20" s="316">
        <f t="shared" ca="1" si="6"/>
        <v>20.580615313496068</v>
      </c>
      <c r="O20" s="315">
        <f>1/(1+'[93]Asumsi I'!$C$3)^(KKF!A20)</f>
        <v>0.22917419012981158</v>
      </c>
      <c r="P20" s="316">
        <f t="shared" ca="1" si="7"/>
        <v>4.7165458468436592</v>
      </c>
      <c r="Q20" s="316">
        <f t="shared" ca="1" si="9"/>
        <v>91.895609027871259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70560</v>
      </c>
      <c r="D21" s="316">
        <f t="shared" si="5"/>
        <v>11760</v>
      </c>
      <c r="E21" s="316">
        <f t="shared" si="0"/>
        <v>58800</v>
      </c>
      <c r="F21" s="314"/>
      <c r="G21" s="318">
        <f ca="1">DATA!$D$11/1000000</f>
        <v>3.1403965258970001</v>
      </c>
      <c r="H21" s="318">
        <f>C21*DATA!$D$5/1000000</f>
        <v>76.495863237757376</v>
      </c>
      <c r="I21" s="318">
        <f>(C21*DATA!$D$5*DATA!$D$7)/1000000</f>
        <v>1.7211569228495409</v>
      </c>
      <c r="J21" s="316">
        <f t="shared" ca="1" si="1"/>
        <v>81.357416686503925</v>
      </c>
      <c r="K21" s="314"/>
      <c r="L21" s="316">
        <f>((D21*DATA!$D$23)/1000000)+((E21*DATA!$D$24)/1000000)</f>
        <v>101.93803199999999</v>
      </c>
      <c r="M21" s="316">
        <f t="shared" si="2"/>
        <v>101.93803199999999</v>
      </c>
      <c r="N21" s="316">
        <f t="shared" ca="1" si="6"/>
        <v>20.580615313496068</v>
      </c>
      <c r="O21" s="315">
        <f>1/(1+'[93]Asumsi I'!$C$3)^(KKF!A21)</f>
        <v>0.20461981261590317</v>
      </c>
      <c r="P21" s="316">
        <f t="shared" ca="1" si="7"/>
        <v>4.2112016489675526</v>
      </c>
      <c r="Q21" s="316">
        <f t="shared" ca="1" si="9"/>
        <v>96.106810676838819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70560</v>
      </c>
      <c r="D22" s="316">
        <f t="shared" si="5"/>
        <v>11760</v>
      </c>
      <c r="E22" s="316">
        <f t="shared" si="0"/>
        <v>58800</v>
      </c>
      <c r="F22" s="314"/>
      <c r="G22" s="318">
        <f ca="1">DATA!$D$11/1000000</f>
        <v>3.1403965258970001</v>
      </c>
      <c r="H22" s="318">
        <f>C22*DATA!$D$5/1000000</f>
        <v>76.495863237757376</v>
      </c>
      <c r="I22" s="318">
        <f>(C22*DATA!$D$5*DATA!$D$7)/1000000</f>
        <v>1.7211569228495409</v>
      </c>
      <c r="J22" s="316">
        <f t="shared" ca="1" si="1"/>
        <v>81.357416686503925</v>
      </c>
      <c r="K22" s="314"/>
      <c r="L22" s="316">
        <f>((D22*DATA!$D$23)/1000000)+((E22*DATA!$D$24)/1000000)</f>
        <v>101.93803199999999</v>
      </c>
      <c r="M22" s="316">
        <f t="shared" si="2"/>
        <v>101.93803199999999</v>
      </c>
      <c r="N22" s="316">
        <f t="shared" ca="1" si="6"/>
        <v>20.580615313496068</v>
      </c>
      <c r="O22" s="315">
        <f>1/(1+'[93]Asumsi I'!$C$3)^(KKF!A22)</f>
        <v>0.18269626126419927</v>
      </c>
      <c r="P22" s="316">
        <f t="shared" ca="1" si="7"/>
        <v>3.760001472292458</v>
      </c>
      <c r="Q22" s="316">
        <f t="shared" ca="1" si="9"/>
        <v>99.866812149131277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70560</v>
      </c>
      <c r="D23" s="316">
        <f t="shared" si="5"/>
        <v>11760</v>
      </c>
      <c r="E23" s="316">
        <f t="shared" si="0"/>
        <v>58800</v>
      </c>
      <c r="F23" s="314"/>
      <c r="G23" s="318">
        <f ca="1">DATA!$D$11/1000000</f>
        <v>3.1403965258970001</v>
      </c>
      <c r="H23" s="318">
        <f>C23*DATA!$D$5/1000000</f>
        <v>76.495863237757376</v>
      </c>
      <c r="I23" s="318">
        <f>(C23*DATA!$D$5*DATA!$D$7)/1000000</f>
        <v>1.7211569228495409</v>
      </c>
      <c r="J23" s="316">
        <f t="shared" ca="1" si="1"/>
        <v>81.357416686503925</v>
      </c>
      <c r="K23" s="314"/>
      <c r="L23" s="316">
        <f>((D23*DATA!$D$23)/1000000)+((E23*DATA!$D$24)/1000000)</f>
        <v>101.93803199999999</v>
      </c>
      <c r="M23" s="316">
        <f t="shared" si="2"/>
        <v>101.93803199999999</v>
      </c>
      <c r="N23" s="316">
        <f t="shared" ca="1" si="6"/>
        <v>20.580615313496068</v>
      </c>
      <c r="O23" s="315">
        <f>1/(1+'[93]Asumsi I'!$C$3)^(KKF!A23)</f>
        <v>0.16312166184303503</v>
      </c>
      <c r="P23" s="316">
        <f t="shared" ca="1" si="7"/>
        <v>3.3571441716896939</v>
      </c>
      <c r="Q23" s="316">
        <f t="shared" ca="1" si="9"/>
        <v>103.22395632082097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70560</v>
      </c>
      <c r="D24" s="316">
        <f t="shared" si="5"/>
        <v>11760</v>
      </c>
      <c r="E24" s="316">
        <f t="shared" si="0"/>
        <v>58800</v>
      </c>
      <c r="F24" s="314"/>
      <c r="G24" s="318">
        <f ca="1">DATA!$D$11/1000000</f>
        <v>3.1403965258970001</v>
      </c>
      <c r="H24" s="318">
        <f>C24*DATA!$D$5/1000000</f>
        <v>76.495863237757376</v>
      </c>
      <c r="I24" s="318">
        <f>(C24*DATA!$D$5*DATA!$D$7)/1000000</f>
        <v>1.7211569228495409</v>
      </c>
      <c r="J24" s="316">
        <f t="shared" ca="1" si="1"/>
        <v>81.357416686503925</v>
      </c>
      <c r="K24" s="314"/>
      <c r="L24" s="316">
        <f>((D24*DATA!$D$23)/1000000)+((E24*DATA!$D$24)/1000000)</f>
        <v>101.93803199999999</v>
      </c>
      <c r="M24" s="316">
        <f t="shared" si="2"/>
        <v>101.93803199999999</v>
      </c>
      <c r="N24" s="316">
        <f t="shared" ca="1" si="6"/>
        <v>20.580615313496068</v>
      </c>
      <c r="O24" s="315">
        <f>1/(1+'[93]Asumsi I'!$C$3)^(KKF!A24)</f>
        <v>0.14564434093128129</v>
      </c>
      <c r="P24" s="316">
        <f t="shared" ca="1" si="7"/>
        <v>2.9974501532943698</v>
      </c>
      <c r="Q24" s="316">
        <f t="shared" ca="1" si="9"/>
        <v>106.22140647411534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70560</v>
      </c>
      <c r="D25" s="316">
        <f t="shared" si="5"/>
        <v>11760</v>
      </c>
      <c r="E25" s="316">
        <f t="shared" si="0"/>
        <v>58800</v>
      </c>
      <c r="F25" s="314"/>
      <c r="G25" s="318">
        <f ca="1">DATA!$D$11/1000000</f>
        <v>3.1403965258970001</v>
      </c>
      <c r="H25" s="318">
        <f>C25*DATA!$D$5/1000000</f>
        <v>76.495863237757376</v>
      </c>
      <c r="I25" s="318">
        <f>(C25*DATA!$D$5*DATA!$D$7)/1000000</f>
        <v>1.7211569228495409</v>
      </c>
      <c r="J25" s="316">
        <f t="shared" ca="1" si="1"/>
        <v>81.357416686503925</v>
      </c>
      <c r="K25" s="314"/>
      <c r="L25" s="316">
        <f>((D25*DATA!$D$23)/1000000)+((E25*DATA!$D$24)/1000000)</f>
        <v>101.93803199999999</v>
      </c>
      <c r="M25" s="316">
        <f t="shared" si="2"/>
        <v>101.93803199999999</v>
      </c>
      <c r="N25" s="316">
        <f t="shared" ca="1" si="6"/>
        <v>20.580615313496068</v>
      </c>
      <c r="O25" s="315">
        <f>1/(1+'[93]Asumsi I'!$C$3)^(KKF!A25)</f>
        <v>0.13003959011721541</v>
      </c>
      <c r="P25" s="316">
        <f t="shared" ca="1" si="7"/>
        <v>2.6762947797271157</v>
      </c>
      <c r="Q25" s="316">
        <f t="shared" ca="1" si="9"/>
        <v>108.89770125384246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70560</v>
      </c>
      <c r="D26" s="316">
        <f t="shared" si="5"/>
        <v>11760</v>
      </c>
      <c r="E26" s="316">
        <f t="shared" si="0"/>
        <v>58800</v>
      </c>
      <c r="F26" s="314"/>
      <c r="G26" s="318">
        <f ca="1">DATA!$D$11/1000000</f>
        <v>3.1403965258970001</v>
      </c>
      <c r="H26" s="318">
        <f>C26*DATA!$D$5/1000000</f>
        <v>76.495863237757376</v>
      </c>
      <c r="I26" s="318">
        <f>(C26*DATA!$D$5*DATA!$D$7)/1000000</f>
        <v>1.7211569228495409</v>
      </c>
      <c r="J26" s="316">
        <f t="shared" ca="1" si="1"/>
        <v>81.357416686503925</v>
      </c>
      <c r="K26" s="314"/>
      <c r="L26" s="316">
        <f>((D26*DATA!$D$23)/1000000)+((E26*DATA!$D$24)/1000000)</f>
        <v>101.93803199999999</v>
      </c>
      <c r="M26" s="316">
        <f t="shared" si="2"/>
        <v>101.93803199999999</v>
      </c>
      <c r="N26" s="316">
        <f t="shared" ca="1" si="6"/>
        <v>20.580615313496068</v>
      </c>
      <c r="O26" s="315">
        <f>1/(1+'[93]Asumsi I'!$C$3)^(KKF!A26)</f>
        <v>0.1161067768903709</v>
      </c>
      <c r="P26" s="316">
        <f t="shared" ca="1" si="7"/>
        <v>2.3895489104706389</v>
      </c>
      <c r="Q26" s="316">
        <f t="shared" ca="1" si="9"/>
        <v>111.28725016431309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70560</v>
      </c>
      <c r="D27" s="316">
        <f t="shared" si="5"/>
        <v>11760</v>
      </c>
      <c r="E27" s="316">
        <f t="shared" si="0"/>
        <v>58800</v>
      </c>
      <c r="F27" s="314"/>
      <c r="G27" s="318">
        <f ca="1">DATA!$D$11/1000000</f>
        <v>3.1403965258970001</v>
      </c>
      <c r="H27" s="318">
        <f>C27*DATA!$D$5/1000000</f>
        <v>76.495863237757376</v>
      </c>
      <c r="I27" s="318">
        <f>(C27*DATA!$D$5*DATA!$D$7)/1000000</f>
        <v>1.7211569228495409</v>
      </c>
      <c r="J27" s="316">
        <f t="shared" ca="1" si="1"/>
        <v>81.357416686503925</v>
      </c>
      <c r="K27" s="314"/>
      <c r="L27" s="316">
        <f>((D27*DATA!$D$23)/1000000)+((E27*DATA!$D$24)/1000000)</f>
        <v>101.93803199999999</v>
      </c>
      <c r="M27" s="316">
        <f t="shared" si="2"/>
        <v>101.93803199999999</v>
      </c>
      <c r="N27" s="316">
        <f t="shared" ca="1" si="6"/>
        <v>20.580615313496068</v>
      </c>
      <c r="O27" s="315">
        <f>1/(1+'[93]Asumsi I'!$C$3)^(KKF!A27)</f>
        <v>0.1036667650806883</v>
      </c>
      <c r="P27" s="316">
        <f t="shared" ca="1" si="7"/>
        <v>2.133525812920213</v>
      </c>
      <c r="Q27" s="316">
        <f t="shared" ca="1" si="9"/>
        <v>113.4207759772333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70560</v>
      </c>
      <c r="D28" s="316">
        <f t="shared" si="5"/>
        <v>11760</v>
      </c>
      <c r="E28" s="316">
        <f t="shared" si="0"/>
        <v>58800</v>
      </c>
      <c r="F28" s="314"/>
      <c r="G28" s="318">
        <f ca="1">DATA!$D$11/1000000</f>
        <v>3.1403965258970001</v>
      </c>
      <c r="H28" s="318">
        <f>C28*DATA!$D$5/1000000</f>
        <v>76.495863237757376</v>
      </c>
      <c r="I28" s="318">
        <f>(C28*DATA!$D$5*DATA!$D$7)/1000000</f>
        <v>1.7211569228495409</v>
      </c>
      <c r="J28" s="316">
        <f t="shared" ca="1" si="1"/>
        <v>81.357416686503925</v>
      </c>
      <c r="K28" s="314"/>
      <c r="L28" s="316">
        <f>((D28*DATA!$D$23)/1000000)+((E28*DATA!$D$24)/1000000)</f>
        <v>101.93803199999999</v>
      </c>
      <c r="M28" s="316">
        <f t="shared" si="2"/>
        <v>101.93803199999999</v>
      </c>
      <c r="N28" s="316">
        <f t="shared" ca="1" si="6"/>
        <v>20.580615313496068</v>
      </c>
      <c r="O28" s="315">
        <f>1/(1+'[93]Asumsi I'!$C$3)^(KKF!A28)</f>
        <v>9.2559611679185971E-2</v>
      </c>
      <c r="P28" s="316">
        <f t="shared" ca="1" si="7"/>
        <v>1.9049337615359043</v>
      </c>
      <c r="Q28" s="316">
        <f t="shared" ca="1" si="9"/>
        <v>115.32570973876921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70560</v>
      </c>
      <c r="D29" s="316">
        <f t="shared" si="5"/>
        <v>11760</v>
      </c>
      <c r="E29" s="316">
        <f t="shared" si="0"/>
        <v>58800</v>
      </c>
      <c r="F29" s="314"/>
      <c r="G29" s="318">
        <f ca="1">DATA!$D$11/1000000</f>
        <v>3.1403965258970001</v>
      </c>
      <c r="H29" s="318">
        <f>C29*DATA!$D$5/1000000</f>
        <v>76.495863237757376</v>
      </c>
      <c r="I29" s="318">
        <f>(C29*DATA!$D$5*DATA!$D$7)/1000000</f>
        <v>1.7211569228495409</v>
      </c>
      <c r="J29" s="316">
        <f t="shared" ca="1" si="1"/>
        <v>81.357416686503925</v>
      </c>
      <c r="K29" s="314"/>
      <c r="L29" s="316">
        <f>((D29*DATA!$D$23)/1000000)+((E29*DATA!$D$24)/1000000)</f>
        <v>101.93803199999999</v>
      </c>
      <c r="M29" s="316">
        <f t="shared" si="2"/>
        <v>101.93803199999999</v>
      </c>
      <c r="N29" s="316">
        <f t="shared" ca="1" si="6"/>
        <v>20.580615313496068</v>
      </c>
      <c r="O29" s="315">
        <f>1/(1+'[93]Asumsi I'!$C$3)^(KKF!A29)</f>
        <v>8.2642510427844609E-2</v>
      </c>
      <c r="P29" s="316">
        <f t="shared" ca="1" si="7"/>
        <v>1.7008337156570572</v>
      </c>
      <c r="Q29" s="316">
        <f t="shared" ca="1" si="9"/>
        <v>117.02654345442626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70560</v>
      </c>
      <c r="D30" s="316">
        <f t="shared" si="5"/>
        <v>11760</v>
      </c>
      <c r="E30" s="316">
        <f t="shared" si="0"/>
        <v>58800</v>
      </c>
      <c r="F30" s="314"/>
      <c r="G30" s="318">
        <f ca="1">DATA!$D$11/1000000</f>
        <v>3.1403965258970001</v>
      </c>
      <c r="H30" s="318">
        <f>C30*DATA!$D$5/1000000</f>
        <v>76.495863237757376</v>
      </c>
      <c r="I30" s="318">
        <f>(C30*DATA!$D$5*DATA!$D$7)/1000000</f>
        <v>1.7211569228495409</v>
      </c>
      <c r="J30" s="316">
        <f t="shared" ca="1" si="1"/>
        <v>81.357416686503925</v>
      </c>
      <c r="K30" s="314"/>
      <c r="L30" s="316">
        <f>((D30*DATA!$D$23)/1000000)+((E30*DATA!$D$24)/1000000)</f>
        <v>101.93803199999999</v>
      </c>
      <c r="M30" s="316">
        <f t="shared" si="2"/>
        <v>101.93803199999999</v>
      </c>
      <c r="N30" s="316">
        <f t="shared" ca="1" si="6"/>
        <v>20.580615313496068</v>
      </c>
      <c r="O30" s="315">
        <f>1/(1+'[93]Asumsi I'!$C$3)^(KKF!A30)</f>
        <v>7.3787955739146982E-2</v>
      </c>
      <c r="P30" s="316">
        <f t="shared" ca="1" si="7"/>
        <v>1.5186015318366584</v>
      </c>
      <c r="Q30" s="316">
        <f t="shared" ca="1" si="9"/>
        <v>118.54514498626291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70560</v>
      </c>
      <c r="D31" s="316">
        <f t="shared" si="5"/>
        <v>11760</v>
      </c>
      <c r="E31" s="316">
        <f t="shared" si="0"/>
        <v>58800</v>
      </c>
      <c r="F31" s="314"/>
      <c r="G31" s="318">
        <f ca="1">DATA!$D$11/1000000</f>
        <v>3.1403965258970001</v>
      </c>
      <c r="H31" s="318">
        <f>C31*DATA!$D$5/1000000</f>
        <v>76.495863237757376</v>
      </c>
      <c r="I31" s="318">
        <f>(C31*DATA!$D$5*DATA!$D$7)/1000000</f>
        <v>1.7211569228495409</v>
      </c>
      <c r="J31" s="316">
        <f t="shared" ca="1" si="1"/>
        <v>81.357416686503925</v>
      </c>
      <c r="K31" s="314"/>
      <c r="L31" s="316">
        <f>((D31*DATA!$D$23)/1000000)+((E31*DATA!$D$24)/1000000)</f>
        <v>101.93803199999999</v>
      </c>
      <c r="M31" s="316">
        <f t="shared" si="2"/>
        <v>101.93803199999999</v>
      </c>
      <c r="N31" s="316">
        <f t="shared" ca="1" si="6"/>
        <v>20.580615313496068</v>
      </c>
      <c r="O31" s="315">
        <f>1/(1+'[93]Asumsi I'!$C$3)^(KKF!A31)</f>
        <v>6.5882103338524081E-2</v>
      </c>
      <c r="P31" s="316">
        <f t="shared" ca="1" si="7"/>
        <v>1.3558942248541592</v>
      </c>
      <c r="Q31" s="316">
        <f ca="1">Q30+P31</f>
        <v>119.90103921111707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70560</v>
      </c>
      <c r="D32" s="316">
        <f t="shared" si="5"/>
        <v>11760</v>
      </c>
      <c r="E32" s="316">
        <f t="shared" si="0"/>
        <v>58800</v>
      </c>
      <c r="F32" s="314"/>
      <c r="G32" s="318">
        <f ca="1">DATA!$D$11/1000000</f>
        <v>3.1403965258970001</v>
      </c>
      <c r="H32" s="318">
        <f>C32*DATA!$D$5/1000000</f>
        <v>76.495863237757376</v>
      </c>
      <c r="I32" s="318">
        <f>(C32*DATA!$D$5*DATA!$D$7)/1000000</f>
        <v>1.7211569228495409</v>
      </c>
      <c r="J32" s="316">
        <f t="shared" ca="1" si="1"/>
        <v>81.357416686503925</v>
      </c>
      <c r="K32" s="314"/>
      <c r="L32" s="316">
        <f>((D32*DATA!$D$23)/1000000)+((E32*DATA!$D$24)/1000000)</f>
        <v>101.93803199999999</v>
      </c>
      <c r="M32" s="316">
        <f t="shared" si="2"/>
        <v>101.93803199999999</v>
      </c>
      <c r="N32" s="316">
        <f t="shared" ca="1" si="6"/>
        <v>20.580615313496068</v>
      </c>
      <c r="O32" s="315">
        <f>1/(1+'[93]Asumsi I'!$C$3)^(KKF!A32)</f>
        <v>5.8823306552253637E-2</v>
      </c>
      <c r="P32" s="316">
        <f t="shared" ca="1" si="7"/>
        <v>1.2106198436197848</v>
      </c>
      <c r="Q32" s="316">
        <f ca="1">Q31+P32</f>
        <v>121.11165905473685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7" t="s">
        <v>1374</v>
      </c>
      <c r="G33" s="617"/>
      <c r="H33" s="617"/>
      <c r="I33" s="324"/>
      <c r="J33" s="325">
        <f ca="1">SUM(J7:J32)</f>
        <v>2213.6498950234964</v>
      </c>
      <c r="K33" s="617" t="s">
        <v>1375</v>
      </c>
      <c r="L33" s="617"/>
      <c r="M33" s="325">
        <f>SUM(M7:M32)</f>
        <v>2687.8603080000003</v>
      </c>
      <c r="N33" s="323"/>
      <c r="O33" s="323"/>
      <c r="P33" s="326"/>
      <c r="Q33" s="326"/>
      <c r="S33" s="304">
        <f ca="1">COUNTIF(S7:S32,"a")</f>
        <v>3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8.7322208361305922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2.7388044852947728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1.2142210536736526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108.13540987030073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0.51060531670621279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81"/>
  <sheetViews>
    <sheetView showGridLines="0" tabSelected="1" zoomScale="70" zoomScaleNormal="70" zoomScaleSheetLayoutView="70" workbookViewId="0">
      <pane ySplit="13" topLeftCell="A150" activePane="bottomLeft" state="frozen"/>
      <selection activeCell="H1093" sqref="H1093"/>
      <selection pane="bottomLeft" activeCell="C106" sqref="C106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0" t="s">
        <v>1036</v>
      </c>
      <c r="P3" s="640"/>
      <c r="Q3" s="346"/>
      <c r="T3" s="344"/>
      <c r="U3" s="345" t="s">
        <v>1041</v>
      </c>
      <c r="V3" s="344"/>
    </row>
    <row r="4" spans="1:22" ht="18.75">
      <c r="B4" s="641" t="s">
        <v>1023</v>
      </c>
      <c r="C4" s="641"/>
      <c r="D4" s="641"/>
      <c r="E4" s="641"/>
      <c r="F4" s="641"/>
      <c r="G4" s="641"/>
      <c r="H4" s="641"/>
      <c r="I4" s="641"/>
      <c r="J4" s="641"/>
      <c r="K4" s="641"/>
      <c r="O4" s="640"/>
      <c r="P4" s="64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4" t="str">
        <f>DATA!D14</f>
        <v>AGR UD NURA JAYA</v>
      </c>
      <c r="H6" s="624"/>
      <c r="I6" s="624"/>
      <c r="J6" s="624"/>
      <c r="K6" s="62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1633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43" t="s">
        <v>0</v>
      </c>
      <c r="C11" s="645" t="s">
        <v>1</v>
      </c>
      <c r="D11" s="634" t="s">
        <v>42</v>
      </c>
      <c r="E11" s="634" t="s">
        <v>43</v>
      </c>
      <c r="F11" s="634" t="s">
        <v>2</v>
      </c>
      <c r="G11" s="648" t="s">
        <v>41</v>
      </c>
      <c r="H11" s="634" t="s">
        <v>3</v>
      </c>
      <c r="I11" s="634"/>
      <c r="J11" s="634"/>
      <c r="K11" s="635"/>
      <c r="O11" s="351"/>
      <c r="P11" s="352"/>
      <c r="Q11" s="351"/>
      <c r="S11" s="353"/>
      <c r="T11" s="354"/>
      <c r="U11" s="354"/>
      <c r="V11" s="354"/>
    </row>
    <row r="12" spans="1:22">
      <c r="B12" s="644"/>
      <c r="C12" s="646"/>
      <c r="D12" s="638"/>
      <c r="E12" s="638"/>
      <c r="F12" s="638"/>
      <c r="G12" s="649"/>
      <c r="H12" s="636" t="s">
        <v>46</v>
      </c>
      <c r="I12" s="636" t="s">
        <v>5</v>
      </c>
      <c r="J12" s="638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44"/>
      <c r="C13" s="647"/>
      <c r="D13" s="638"/>
      <c r="E13" s="638"/>
      <c r="F13" s="638"/>
      <c r="G13" s="650"/>
      <c r="H13" s="637"/>
      <c r="I13" s="637"/>
      <c r="J13" s="638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104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505">
        <v>1</v>
      </c>
      <c r="G17" s="360">
        <f ca="1">IF(ISERROR(OFFSET('HARGA SATUAN'!$I$6,MATCH(RAB!C17,'HARGA SATUAN'!$C$7:$C$1492,0),0)),0,OFFSET('HARGA SATUAN'!$I$6,MATCH(RAB!C17,'HARGA SATUAN'!$C$7:$C$1492,0),0))</f>
        <v>6074400</v>
      </c>
      <c r="H17" s="361">
        <f t="shared" ca="1" si="8"/>
        <v>0</v>
      </c>
      <c r="I17" s="361">
        <f t="shared" ca="1" si="9"/>
        <v>6074400</v>
      </c>
      <c r="J17" s="361">
        <f t="shared" ca="1" si="10"/>
        <v>0</v>
      </c>
      <c r="K17" s="362">
        <f t="shared" ca="1" si="11"/>
        <v>6074400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6</v>
      </c>
      <c r="D18" s="358" t="str">
        <f ca="1">IF(ISERROR(OFFSET('HARGA SATUAN'!$D$6,MATCH(RAB!C18,'HARGA SATUAN'!$C$7:$C$1492,0),0)),"",OFFSET('HARGA SATUAN'!$D$6,MATCH(RAB!C18,'HARGA SATUAN'!$C$7:$C$1492,0),0))</f>
        <v>JASA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5">
        <v>2</v>
      </c>
      <c r="G18" s="360">
        <f ca="1">IF(ISERROR(OFFSET('HARGA SATUAN'!$I$6,MATCH(RAB!C18,'HARGA SATUAN'!$C$7:$C$1492,0),0)),0,OFFSET('HARGA SATUAN'!$I$6,MATCH(RAB!C18,'HARGA SATUAN'!$C$7:$C$1492,0),0))</f>
        <v>10066.666666666668</v>
      </c>
      <c r="H18" s="361">
        <f t="shared" ca="1" si="8"/>
        <v>0</v>
      </c>
      <c r="I18" s="361">
        <f t="shared" ca="1" si="9"/>
        <v>0</v>
      </c>
      <c r="J18" s="361">
        <f t="shared" ca="1" si="10"/>
        <v>20133.333333333336</v>
      </c>
      <c r="K18" s="362">
        <f t="shared" ca="1" si="11"/>
        <v>20133.333333333336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3</v>
      </c>
      <c r="C19" s="109" t="s">
        <v>461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Set</v>
      </c>
      <c r="F19" s="505">
        <v>1</v>
      </c>
      <c r="G19" s="360">
        <f ca="1">IF(ISERROR(OFFSET('HARGA SATUAN'!$I$6,MATCH(RAB!C19,'HARGA SATUAN'!$C$7:$C$1492,0),0)),0,OFFSET('HARGA SATUAN'!$I$6,MATCH(RAB!C19,'HARGA SATUAN'!$C$7:$C$1492,0),0))</f>
        <v>200000</v>
      </c>
      <c r="H19" s="361">
        <f t="shared" ca="1" si="8"/>
        <v>0</v>
      </c>
      <c r="I19" s="361">
        <f t="shared" ca="1" si="9"/>
        <v>200000</v>
      </c>
      <c r="J19" s="361">
        <f t="shared" ca="1" si="10"/>
        <v>0</v>
      </c>
      <c r="K19" s="362">
        <f t="shared" ca="1" si="11"/>
        <v>200000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/>
      <c r="C20" s="35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 t="e">
        <f>IF(AND(C21=0,#REF!=0,#REF!=0),"BLANKS",1)</f>
        <v>#REF!</v>
      </c>
      <c r="B21" s="371" t="s">
        <v>1456</v>
      </c>
      <c r="C21" s="372" t="s">
        <v>1623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498"/>
      <c r="C22" s="499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8"/>
        <v>0</v>
      </c>
      <c r="I22" s="361">
        <f t="shared" ca="1" si="9"/>
        <v>0</v>
      </c>
      <c r="J22" s="361">
        <f t="shared" ca="1" si="10"/>
        <v>0</v>
      </c>
      <c r="K22" s="362">
        <f t="shared" ca="1" si="11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506" t="s">
        <v>1035</v>
      </c>
      <c r="C23" s="507" t="s">
        <v>1620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5">
        <v>2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34" ca="1" si="12">IF(OR(D23="MDU",D23="MDU-KD"),(IF($O$3="RAB NON MDU","PLN KD",G23*F23)),0)</f>
        <v>0</v>
      </c>
      <c r="I23" s="361">
        <f t="shared" ref="I23:I34" ca="1" si="13">IF(D23="HDW",G23*F23,0)</f>
        <v>0</v>
      </c>
      <c r="J23" s="361">
        <f t="shared" ref="J23:J34" ca="1" si="14">IF(D23="JASA",G23*F23,0)</f>
        <v>0</v>
      </c>
      <c r="K23" s="362">
        <f t="shared" ref="K23:K34" ca="1" si="15">SUM(H23:J23)</f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06">
        <v>1</v>
      </c>
      <c r="C24" s="109" t="s">
        <v>1566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Set</v>
      </c>
      <c r="F24" s="505">
        <f>F23*3</f>
        <v>6</v>
      </c>
      <c r="G24" s="360">
        <f ca="1">IF(ISERROR(OFFSET('HARGA SATUAN'!$I$6,MATCH(RAB!C24,'HARGA SATUAN'!$C$7:$C$1492,0),0)),0,OFFSET('HARGA SATUAN'!$I$6,MATCH(RAB!C24,'HARGA SATUAN'!$C$7:$C$1492,0),0))</f>
        <v>205700</v>
      </c>
      <c r="H24" s="361">
        <f t="shared" ca="1" si="12"/>
        <v>1234200</v>
      </c>
      <c r="I24" s="361">
        <f t="shared" ca="1" si="13"/>
        <v>0</v>
      </c>
      <c r="J24" s="361">
        <f t="shared" ca="1" si="14"/>
        <v>0</v>
      </c>
      <c r="K24" s="362">
        <f t="shared" ca="1" si="15"/>
        <v>1234200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06">
        <v>2</v>
      </c>
      <c r="C25" s="507" t="s">
        <v>152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5">
        <f>F23*1</f>
        <v>2</v>
      </c>
      <c r="G25" s="360">
        <f ca="1">IF(ISERROR(OFFSET('HARGA SATUAN'!$I$6,MATCH(RAB!C25,'HARGA SATUAN'!$C$7:$C$1492,0),0)),0,OFFSET('HARGA SATUAN'!$I$6,MATCH(RAB!C25,'HARGA SATUAN'!$C$7:$C$1492,0),0))</f>
        <v>7789</v>
      </c>
      <c r="H25" s="361">
        <f t="shared" ca="1" si="12"/>
        <v>0</v>
      </c>
      <c r="I25" s="361">
        <f t="shared" ca="1" si="13"/>
        <v>15578</v>
      </c>
      <c r="J25" s="361">
        <f t="shared" ca="1" si="14"/>
        <v>0</v>
      </c>
      <c r="K25" s="362">
        <f t="shared" ca="1" si="15"/>
        <v>15578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06">
        <v>3</v>
      </c>
      <c r="C26" s="507" t="s">
        <v>157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05">
        <f>F23*2</f>
        <v>4</v>
      </c>
      <c r="G26" s="360">
        <f ca="1">IF(ISERROR(OFFSET('HARGA SATUAN'!$I$6,MATCH(RAB!C26,'HARGA SATUAN'!$C$7:$C$1492,0),0)),0,OFFSET('HARGA SATUAN'!$I$6,MATCH(RAB!C26,'HARGA SATUAN'!$C$7:$C$1492,0),0))</f>
        <v>40000</v>
      </c>
      <c r="H26" s="361">
        <f t="shared" ca="1" si="12"/>
        <v>0</v>
      </c>
      <c r="I26" s="361">
        <f t="shared" ca="1" si="13"/>
        <v>160000</v>
      </c>
      <c r="J26" s="361">
        <f t="shared" ca="1" si="14"/>
        <v>0</v>
      </c>
      <c r="K26" s="362">
        <f t="shared" ca="1" si="15"/>
        <v>160000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06">
        <v>4</v>
      </c>
      <c r="C27" s="507" t="s">
        <v>28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5">
        <f>F23*1</f>
        <v>2</v>
      </c>
      <c r="G27" s="360">
        <f ca="1">IF(ISERROR(OFFSET('HARGA SATUAN'!$I$6,MATCH(RAB!C27,'HARGA SATUAN'!$C$7:$C$1492,0),0)),0,OFFSET('HARGA SATUAN'!$I$6,MATCH(RAB!C27,'HARGA SATUAN'!$C$7:$C$1492,0),0))</f>
        <v>26500</v>
      </c>
      <c r="H27" s="361">
        <f t="shared" ca="1" si="12"/>
        <v>0</v>
      </c>
      <c r="I27" s="361">
        <f t="shared" ca="1" si="13"/>
        <v>53000</v>
      </c>
      <c r="J27" s="361">
        <f t="shared" ca="1" si="14"/>
        <v>0</v>
      </c>
      <c r="K27" s="362">
        <f t="shared" ca="1" si="15"/>
        <v>53000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06">
        <v>5</v>
      </c>
      <c r="C28" s="507" t="s">
        <v>163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5">
        <f>F23*4</f>
        <v>8</v>
      </c>
      <c r="G28" s="360">
        <f ca="1">IF(ISERROR(OFFSET('HARGA SATUAN'!$I$6,MATCH(RAB!C28,'HARGA SATUAN'!$C$7:$C$1492,0),0)),0,OFFSET('HARGA SATUAN'!$I$6,MATCH(RAB!C28,'HARGA SATUAN'!$C$7:$C$1492,0),0))</f>
        <v>7938</v>
      </c>
      <c r="H28" s="361">
        <f t="shared" ca="1" si="12"/>
        <v>0</v>
      </c>
      <c r="I28" s="361">
        <f t="shared" ca="1" si="13"/>
        <v>63504</v>
      </c>
      <c r="J28" s="361">
        <f t="shared" ca="1" si="14"/>
        <v>0</v>
      </c>
      <c r="K28" s="362">
        <f t="shared" ca="1" si="15"/>
        <v>63504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06">
        <v>6</v>
      </c>
      <c r="C29" s="507" t="s">
        <v>173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5">
        <f>F23*4</f>
        <v>8</v>
      </c>
      <c r="G29" s="360">
        <f ca="1">IF(ISERROR(OFFSET('HARGA SATUAN'!$I$6,MATCH(RAB!C29,'HARGA SATUAN'!$C$7:$C$1492,0),0)),0,OFFSET('HARGA SATUAN'!$I$6,MATCH(RAB!C29,'HARGA SATUAN'!$C$7:$C$1492,0),0))</f>
        <v>45000</v>
      </c>
      <c r="H29" s="361">
        <f t="shared" ca="1" si="12"/>
        <v>0</v>
      </c>
      <c r="I29" s="361">
        <f t="shared" ca="1" si="13"/>
        <v>360000</v>
      </c>
      <c r="J29" s="361">
        <f t="shared" ca="1" si="14"/>
        <v>0</v>
      </c>
      <c r="K29" s="362">
        <f t="shared" ca="1" si="15"/>
        <v>360000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06">
        <v>7</v>
      </c>
      <c r="C30" s="507" t="s">
        <v>179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5">
        <f>F23*1</f>
        <v>2</v>
      </c>
      <c r="G30" s="360">
        <f ca="1">IF(ISERROR(OFFSET('HARGA SATUAN'!$I$6,MATCH(RAB!C30,'HARGA SATUAN'!$C$7:$C$1492,0),0)),0,OFFSET('HARGA SATUAN'!$I$6,MATCH(RAB!C30,'HARGA SATUAN'!$C$7:$C$1492,0),0))</f>
        <v>15500</v>
      </c>
      <c r="H30" s="361">
        <f t="shared" ca="1" si="12"/>
        <v>0</v>
      </c>
      <c r="I30" s="361">
        <f t="shared" ca="1" si="13"/>
        <v>31000</v>
      </c>
      <c r="J30" s="361">
        <f t="shared" ca="1" si="14"/>
        <v>0</v>
      </c>
      <c r="K30" s="362">
        <f t="shared" ca="1" si="15"/>
        <v>31000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06">
        <v>8</v>
      </c>
      <c r="C31" s="507" t="s">
        <v>593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5">
        <f>F23*2</f>
        <v>4</v>
      </c>
      <c r="G31" s="360">
        <f ca="1">IF(ISERROR(OFFSET('HARGA SATUAN'!$I$6,MATCH(RAB!C31,'HARGA SATUAN'!$C$7:$C$1492,0),0)),0,OFFSET('HARGA SATUAN'!$I$6,MATCH(RAB!C31,'HARGA SATUAN'!$C$7:$C$1492,0),0))</f>
        <v>380500</v>
      </c>
      <c r="H31" s="361">
        <f t="shared" ca="1" si="12"/>
        <v>0</v>
      </c>
      <c r="I31" s="361">
        <f t="shared" ca="1" si="13"/>
        <v>1522000</v>
      </c>
      <c r="J31" s="361">
        <f t="shared" ca="1" si="14"/>
        <v>0</v>
      </c>
      <c r="K31" s="362">
        <f t="shared" ca="1" si="15"/>
        <v>1522000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06">
        <v>9</v>
      </c>
      <c r="C32" s="507" t="s">
        <v>217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5">
        <f>F23*4</f>
        <v>8</v>
      </c>
      <c r="G32" s="360">
        <f ca="1">IF(ISERROR(OFFSET('HARGA SATUAN'!$I$6,MATCH(RAB!C32,'HARGA SATUAN'!$C$7:$C$1492,0),0)),0,OFFSET('HARGA SATUAN'!$I$6,MATCH(RAB!C32,'HARGA SATUAN'!$C$7:$C$1492,0),0))</f>
        <v>11400</v>
      </c>
      <c r="H32" s="361">
        <f t="shared" ca="1" si="12"/>
        <v>0</v>
      </c>
      <c r="I32" s="361">
        <f t="shared" ca="1" si="13"/>
        <v>91200</v>
      </c>
      <c r="J32" s="361">
        <f t="shared" ca="1" si="14"/>
        <v>0</v>
      </c>
      <c r="K32" s="362">
        <f t="shared" ca="1" si="15"/>
        <v>91200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06">
        <v>10</v>
      </c>
      <c r="C33" s="507" t="s">
        <v>218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5">
        <f>F23*2</f>
        <v>4</v>
      </c>
      <c r="G33" s="360">
        <f ca="1">IF(ISERROR(OFFSET('HARGA SATUAN'!$I$6,MATCH(RAB!C33,'HARGA SATUAN'!$C$7:$C$1492,0),0)),0,OFFSET('HARGA SATUAN'!$I$6,MATCH(RAB!C33,'HARGA SATUAN'!$C$7:$C$1492,0),0))</f>
        <v>29600</v>
      </c>
      <c r="H33" s="361">
        <f t="shared" ca="1" si="12"/>
        <v>0</v>
      </c>
      <c r="I33" s="361">
        <f t="shared" ca="1" si="13"/>
        <v>118400</v>
      </c>
      <c r="J33" s="361">
        <f t="shared" ca="1" si="14"/>
        <v>0</v>
      </c>
      <c r="K33" s="362">
        <f t="shared" ca="1" si="15"/>
        <v>118400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06">
        <v>11</v>
      </c>
      <c r="C34" s="507" t="s">
        <v>223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505">
        <f>F23*1</f>
        <v>2</v>
      </c>
      <c r="G34" s="360">
        <f ca="1">IF(ISERROR(OFFSET('HARGA SATUAN'!$I$6,MATCH(RAB!C34,'HARGA SATUAN'!$C$7:$C$1492,0),0)),0,OFFSET('HARGA SATUAN'!$I$6,MATCH(RAB!C34,'HARGA SATUAN'!$C$7:$C$1492,0),0))</f>
        <v>27815</v>
      </c>
      <c r="H34" s="361">
        <f t="shared" ca="1" si="12"/>
        <v>0</v>
      </c>
      <c r="I34" s="361">
        <f t="shared" ca="1" si="13"/>
        <v>55630</v>
      </c>
      <c r="J34" s="361">
        <f t="shared" ca="1" si="14"/>
        <v>0</v>
      </c>
      <c r="K34" s="362">
        <f t="shared" ca="1" si="15"/>
        <v>55630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06">
        <v>12</v>
      </c>
      <c r="C35" s="507" t="s">
        <v>25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505">
        <f>F23*3</f>
        <v>6</v>
      </c>
      <c r="G35" s="360">
        <f ca="1">IF(ISERROR(OFFSET('HARGA SATUAN'!$I$6,MATCH(RAB!C35,'HARGA SATUAN'!$C$7:$C$1492,0),0)),0,OFFSET('HARGA SATUAN'!$I$6,MATCH(RAB!C35,'HARGA SATUAN'!$C$7:$C$1492,0),0))</f>
        <v>23936</v>
      </c>
      <c r="H35" s="361">
        <f t="shared" ref="H35:H42" ca="1" si="16">IF(OR(D35="MDU",D35="MDU-KD"),(IF($O$3="RAB NON MDU","PLN KD",G35*F35)),0)</f>
        <v>0</v>
      </c>
      <c r="I35" s="361">
        <f t="shared" ref="I35:I42" ca="1" si="17">IF(D35="HDW",G35*F35,0)</f>
        <v>143616</v>
      </c>
      <c r="J35" s="361">
        <f t="shared" ref="J35:J42" ca="1" si="18">IF(D35="JASA",G35*F35,0)</f>
        <v>0</v>
      </c>
      <c r="K35" s="362">
        <f t="shared" ref="K35:K42" ca="1" si="19">SUM(H35:J35)</f>
        <v>143616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06">
        <v>13</v>
      </c>
      <c r="C36" s="507" t="s">
        <v>37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5">
        <f>F23*1</f>
        <v>2</v>
      </c>
      <c r="G36" s="360">
        <f ca="1">IF(ISERROR(OFFSET('HARGA SATUAN'!$I$6,MATCH(RAB!C36,'HARGA SATUAN'!$C$7:$C$1492,0),0)),0,OFFSET('HARGA SATUAN'!$I$6,MATCH(RAB!C36,'HARGA SATUAN'!$C$7:$C$1492,0),0))</f>
        <v>63500</v>
      </c>
      <c r="H36" s="361">
        <f t="shared" ca="1" si="16"/>
        <v>0</v>
      </c>
      <c r="I36" s="361">
        <f t="shared" ca="1" si="17"/>
        <v>127000</v>
      </c>
      <c r="J36" s="361">
        <f t="shared" ca="1" si="18"/>
        <v>0</v>
      </c>
      <c r="K36" s="362">
        <f t="shared" ca="1" si="19"/>
        <v>127000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506">
        <v>14</v>
      </c>
      <c r="C37" s="507" t="s">
        <v>247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5">
        <f>F23*1</f>
        <v>2</v>
      </c>
      <c r="G37" s="360">
        <f ca="1">IF(ISERROR(OFFSET('HARGA SATUAN'!$I$6,MATCH(RAB!C37,'HARGA SATUAN'!$C$7:$C$1492,0),0)),0,OFFSET('HARGA SATUAN'!$I$6,MATCH(RAB!C37,'HARGA SATUAN'!$C$7:$C$1492,0),0))</f>
        <v>57690</v>
      </c>
      <c r="H37" s="361">
        <f t="shared" ca="1" si="16"/>
        <v>0</v>
      </c>
      <c r="I37" s="361">
        <f t="shared" ca="1" si="17"/>
        <v>115380</v>
      </c>
      <c r="J37" s="361">
        <f t="shared" ca="1" si="18"/>
        <v>0</v>
      </c>
      <c r="K37" s="362">
        <f t="shared" ca="1" si="19"/>
        <v>115380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506">
        <v>15</v>
      </c>
      <c r="C38" s="507" t="s">
        <v>27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5">
        <f>F23*3</f>
        <v>6</v>
      </c>
      <c r="G38" s="360">
        <f ca="1">IF(ISERROR(OFFSET('HARGA SATUAN'!$I$6,MATCH(RAB!C38,'HARGA SATUAN'!$C$7:$C$1492,0),0)),0,OFFSET('HARGA SATUAN'!$I$6,MATCH(RAB!C38,'HARGA SATUAN'!$C$7:$C$1492,0),0))</f>
        <v>16000</v>
      </c>
      <c r="H38" s="361">
        <f t="shared" ca="1" si="16"/>
        <v>0</v>
      </c>
      <c r="I38" s="361">
        <f t="shared" ca="1" si="17"/>
        <v>96000</v>
      </c>
      <c r="J38" s="361">
        <f t="shared" ca="1" si="18"/>
        <v>0</v>
      </c>
      <c r="K38" s="362">
        <f t="shared" ca="1" si="19"/>
        <v>96000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506">
        <v>16</v>
      </c>
      <c r="C39" s="507" t="s">
        <v>265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5">
        <f>F23*1</f>
        <v>2</v>
      </c>
      <c r="G39" s="360">
        <f ca="1">IF(ISERROR(OFFSET('HARGA SATUAN'!$I$6,MATCH(RAB!C39,'HARGA SATUAN'!$C$7:$C$1492,0),0)),0,OFFSET('HARGA SATUAN'!$I$6,MATCH(RAB!C39,'HARGA SATUAN'!$C$7:$C$1492,0),0))</f>
        <v>33501.866666666669</v>
      </c>
      <c r="H39" s="361">
        <f t="shared" ca="1" si="16"/>
        <v>0</v>
      </c>
      <c r="I39" s="361">
        <f t="shared" ca="1" si="17"/>
        <v>67003.733333333337</v>
      </c>
      <c r="J39" s="361">
        <f t="shared" ca="1" si="18"/>
        <v>0</v>
      </c>
      <c r="K39" s="362">
        <f t="shared" ca="1" si="19"/>
        <v>67003.733333333337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506">
        <v>17</v>
      </c>
      <c r="C40" s="507" t="s">
        <v>26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5">
        <f>F23*11</f>
        <v>22</v>
      </c>
      <c r="G40" s="360">
        <f ca="1">IF(ISERROR(OFFSET('HARGA SATUAN'!$I$6,MATCH(RAB!C40,'HARGA SATUAN'!$C$7:$C$1492,0),0)),0,OFFSET('HARGA SATUAN'!$I$6,MATCH(RAB!C40,'HARGA SATUAN'!$C$7:$C$1492,0),0))</f>
        <v>2500</v>
      </c>
      <c r="H40" s="361">
        <f t="shared" ca="1" si="16"/>
        <v>0</v>
      </c>
      <c r="I40" s="361">
        <f t="shared" ca="1" si="17"/>
        <v>55000</v>
      </c>
      <c r="J40" s="361">
        <f t="shared" ca="1" si="18"/>
        <v>0</v>
      </c>
      <c r="K40" s="362">
        <f t="shared" ca="1" si="19"/>
        <v>55000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65" customFormat="1">
      <c r="A41" s="336"/>
      <c r="B41" s="506">
        <v>18</v>
      </c>
      <c r="C41" s="507" t="s">
        <v>703</v>
      </c>
      <c r="D41" s="358" t="str">
        <f ca="1">IF(ISERROR(OFFSET('HARGA SATUAN'!$D$6,MATCH(RAB!C41,'HARGA SATUAN'!$C$7:$C$1492,0),0)),"",OFFSET('HARGA SATUAN'!$D$6,MATCH(RAB!C41,'HARGA SATUAN'!$C$7:$C$1492,0),0))</f>
        <v>JASA</v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505">
        <f>F23*1</f>
        <v>2</v>
      </c>
      <c r="G41" s="360">
        <f ca="1">IF(ISERROR(OFFSET('HARGA SATUAN'!$I$6,MATCH(RAB!C41,'HARGA SATUAN'!$C$7:$C$1492,0),0)),0,OFFSET('HARGA SATUAN'!$I$6,MATCH(RAB!C41,'HARGA SATUAN'!$C$7:$C$1492,0),0))</f>
        <v>134700</v>
      </c>
      <c r="H41" s="361">
        <f t="shared" ca="1" si="16"/>
        <v>0</v>
      </c>
      <c r="I41" s="361">
        <f t="shared" ca="1" si="17"/>
        <v>0</v>
      </c>
      <c r="J41" s="361">
        <f t="shared" ca="1" si="18"/>
        <v>269400</v>
      </c>
      <c r="K41" s="362">
        <f t="shared" ca="1" si="19"/>
        <v>269400</v>
      </c>
      <c r="L41" s="342"/>
      <c r="M41" s="342"/>
      <c r="N41" s="369"/>
      <c r="O41" s="344"/>
      <c r="P41" s="344"/>
      <c r="Q41" s="398"/>
      <c r="R41" s="344"/>
      <c r="S41" s="398"/>
      <c r="T41" s="399"/>
      <c r="U41" s="399"/>
      <c r="V41" s="399"/>
    </row>
    <row r="42" spans="1:22" s="365" customFormat="1">
      <c r="A42" s="336"/>
      <c r="B42" s="373"/>
      <c r="C42" s="374"/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484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16"/>
        <v>0</v>
      </c>
      <c r="I42" s="361">
        <f t="shared" ca="1" si="17"/>
        <v>0</v>
      </c>
      <c r="J42" s="361">
        <f t="shared" ca="1" si="18"/>
        <v>0</v>
      </c>
      <c r="K42" s="362">
        <f t="shared" ca="1" si="19"/>
        <v>0</v>
      </c>
      <c r="L42" s="342"/>
      <c r="M42" s="342"/>
      <c r="N42" s="369"/>
      <c r="O42" s="344"/>
      <c r="P42" s="344"/>
      <c r="Q42" s="398"/>
      <c r="R42" s="344"/>
      <c r="S42" s="398"/>
      <c r="T42" s="399"/>
      <c r="U42" s="399"/>
      <c r="V42" s="399"/>
    </row>
    <row r="43" spans="1:22" s="365" customFormat="1">
      <c r="A43" s="336"/>
      <c r="B43" s="517" t="s">
        <v>1035</v>
      </c>
      <c r="C43" s="518" t="s">
        <v>1640</v>
      </c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>Unit</v>
      </c>
      <c r="F43" s="484">
        <v>1</v>
      </c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ref="H43:H58" ca="1" si="20">IF(OR(D43="MDU",D43="MDU-KD"),(IF($O$3="RAB NON MDU","PLN KD",G43*F43)),0)</f>
        <v>0</v>
      </c>
      <c r="I43" s="361">
        <f t="shared" ref="I43:I58" ca="1" si="21">IF(D43="HDW",G43*F43,0)</f>
        <v>0</v>
      </c>
      <c r="J43" s="361">
        <f t="shared" ref="J43:J58" ca="1" si="22">IF(D43="JASA",G43*F43,0)</f>
        <v>0</v>
      </c>
      <c r="K43" s="362">
        <f t="shared" ref="K43:K58" ca="1" si="23">SUM(H43:J43)</f>
        <v>0</v>
      </c>
      <c r="L43" s="342"/>
      <c r="M43" s="342"/>
      <c r="N43" s="369"/>
      <c r="O43" s="344"/>
      <c r="P43" s="344"/>
      <c r="Q43" s="398"/>
      <c r="R43" s="344"/>
      <c r="S43" s="398"/>
      <c r="T43" s="399"/>
      <c r="U43" s="399"/>
      <c r="V43" s="399"/>
    </row>
    <row r="44" spans="1:22" s="365" customFormat="1">
      <c r="A44" s="336"/>
      <c r="B44" s="517">
        <v>1</v>
      </c>
      <c r="C44" s="109" t="s">
        <v>1564</v>
      </c>
      <c r="D44" s="358" t="str">
        <f ca="1">IF(ISERROR(OFFSET('HARGA SATUAN'!$D$6,MATCH(RAB!C44,'HARGA SATUAN'!$C$7:$C$1492,0),0)),"",OFFSET('HARGA SATUAN'!$D$6,MATCH(RAB!C44,'HARGA SATUAN'!$C$7:$C$1492,0),0))</f>
        <v>MDU-KD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84">
        <v>1</v>
      </c>
      <c r="G44" s="360">
        <f ca="1">IF(ISERROR(OFFSET('HARGA SATUAN'!$I$6,MATCH(RAB!C44,'HARGA SATUAN'!$C$7:$C$1492,0),0)),0,OFFSET('HARGA SATUAN'!$I$6,MATCH(RAB!C44,'HARGA SATUAN'!$C$7:$C$1492,0),0))</f>
        <v>235900</v>
      </c>
      <c r="H44" s="361">
        <f t="shared" ca="1" si="20"/>
        <v>235900</v>
      </c>
      <c r="I44" s="361">
        <f t="shared" ca="1" si="21"/>
        <v>0</v>
      </c>
      <c r="J44" s="361">
        <f t="shared" ca="1" si="22"/>
        <v>0</v>
      </c>
      <c r="K44" s="362">
        <f t="shared" ca="1" si="23"/>
        <v>235900</v>
      </c>
      <c r="L44" s="342"/>
      <c r="M44" s="342"/>
      <c r="N44" s="369"/>
      <c r="O44" s="344"/>
      <c r="P44" s="344"/>
      <c r="Q44" s="398"/>
      <c r="R44" s="344"/>
      <c r="S44" s="398"/>
      <c r="T44" s="399"/>
      <c r="U44" s="399"/>
      <c r="V44" s="399"/>
    </row>
    <row r="45" spans="1:22" s="365" customFormat="1">
      <c r="A45" s="336"/>
      <c r="B45" s="517">
        <v>2</v>
      </c>
      <c r="C45" s="109" t="s">
        <v>1564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4">
        <v>2</v>
      </c>
      <c r="G45" s="360">
        <f ca="1">IF(ISERROR(OFFSET('HARGA SATUAN'!$I$6,MATCH(RAB!C45,'HARGA SATUAN'!$C$7:$C$1492,0),0)),0,OFFSET('HARGA SATUAN'!$I$6,MATCH(RAB!C45,'HARGA SATUAN'!$C$7:$C$1492,0),0))</f>
        <v>235900</v>
      </c>
      <c r="H45" s="361">
        <f t="shared" ca="1" si="20"/>
        <v>471800</v>
      </c>
      <c r="I45" s="361">
        <f t="shared" ca="1" si="21"/>
        <v>0</v>
      </c>
      <c r="J45" s="361">
        <f t="shared" ca="1" si="22"/>
        <v>0</v>
      </c>
      <c r="K45" s="362">
        <f t="shared" ca="1" si="23"/>
        <v>471800</v>
      </c>
      <c r="L45" s="342"/>
      <c r="M45" s="342"/>
      <c r="N45" s="369"/>
      <c r="O45" s="344"/>
      <c r="P45" s="344"/>
      <c r="Q45" s="398"/>
      <c r="R45" s="344"/>
      <c r="S45" s="398"/>
      <c r="T45" s="399"/>
      <c r="U45" s="399"/>
      <c r="V45" s="399"/>
    </row>
    <row r="46" spans="1:22" s="365" customFormat="1">
      <c r="A46" s="336"/>
      <c r="B46" s="517">
        <v>3</v>
      </c>
      <c r="C46" s="518" t="s">
        <v>28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4">
        <v>3</v>
      </c>
      <c r="G46" s="360">
        <f ca="1">IF(ISERROR(OFFSET('HARGA SATUAN'!$I$6,MATCH(RAB!C46,'HARGA SATUAN'!$C$7:$C$1492,0),0)),0,OFFSET('HARGA SATUAN'!$I$6,MATCH(RAB!C46,'HARGA SATUAN'!$C$7:$C$1492,0),0))</f>
        <v>26500</v>
      </c>
      <c r="H46" s="361">
        <f t="shared" ca="1" si="20"/>
        <v>0</v>
      </c>
      <c r="I46" s="361">
        <f t="shared" ca="1" si="21"/>
        <v>79500</v>
      </c>
      <c r="J46" s="361">
        <f t="shared" ca="1" si="22"/>
        <v>0</v>
      </c>
      <c r="K46" s="362">
        <f t="shared" ca="1" si="23"/>
        <v>79500</v>
      </c>
      <c r="L46" s="342"/>
      <c r="M46" s="342"/>
      <c r="N46" s="369"/>
      <c r="O46" s="344"/>
      <c r="P46" s="344"/>
      <c r="Q46" s="398"/>
      <c r="R46" s="344"/>
      <c r="S46" s="398"/>
      <c r="T46" s="399"/>
      <c r="U46" s="399"/>
      <c r="V46" s="399"/>
    </row>
    <row r="47" spans="1:22" s="365" customFormat="1">
      <c r="A47" s="336"/>
      <c r="B47" s="517">
        <v>4</v>
      </c>
      <c r="C47" s="518" t="s">
        <v>163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84">
        <v>2</v>
      </c>
      <c r="G47" s="360">
        <f ca="1">IF(ISERROR(OFFSET('HARGA SATUAN'!$I$6,MATCH(RAB!C47,'HARGA SATUAN'!$C$7:$C$1492,0),0)),0,OFFSET('HARGA SATUAN'!$I$6,MATCH(RAB!C47,'HARGA SATUAN'!$C$7:$C$1492,0),0))</f>
        <v>7938</v>
      </c>
      <c r="H47" s="361">
        <f t="shared" ca="1" si="20"/>
        <v>0</v>
      </c>
      <c r="I47" s="361">
        <f t="shared" ca="1" si="21"/>
        <v>15876</v>
      </c>
      <c r="J47" s="361">
        <f t="shared" ca="1" si="22"/>
        <v>0</v>
      </c>
      <c r="K47" s="362">
        <f t="shared" ca="1" si="23"/>
        <v>15876</v>
      </c>
      <c r="L47" s="342"/>
      <c r="M47" s="342"/>
      <c r="N47" s="369"/>
      <c r="O47" s="344"/>
      <c r="P47" s="344"/>
      <c r="Q47" s="398"/>
      <c r="R47" s="344"/>
      <c r="S47" s="398"/>
      <c r="T47" s="399"/>
      <c r="U47" s="399"/>
      <c r="V47" s="399"/>
    </row>
    <row r="48" spans="1:22" s="365" customFormat="1">
      <c r="A48" s="336"/>
      <c r="B48" s="517">
        <v>5</v>
      </c>
      <c r="C48" s="518" t="s">
        <v>168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84">
        <v>1</v>
      </c>
      <c r="G48" s="360">
        <f ca="1">IF(ISERROR(OFFSET('HARGA SATUAN'!$I$6,MATCH(RAB!C48,'HARGA SATUAN'!$C$7:$C$1492,0),0)),0,OFFSET('HARGA SATUAN'!$I$6,MATCH(RAB!C48,'HARGA SATUAN'!$C$7:$C$1492,0),0))</f>
        <v>33600</v>
      </c>
      <c r="H48" s="361">
        <f t="shared" ca="1" si="20"/>
        <v>0</v>
      </c>
      <c r="I48" s="361">
        <f t="shared" ca="1" si="21"/>
        <v>33600</v>
      </c>
      <c r="J48" s="361">
        <f t="shared" ca="1" si="22"/>
        <v>0</v>
      </c>
      <c r="K48" s="362">
        <f t="shared" ca="1" si="23"/>
        <v>33600</v>
      </c>
      <c r="L48" s="342"/>
      <c r="M48" s="342"/>
      <c r="N48" s="369"/>
      <c r="O48" s="344"/>
      <c r="P48" s="344"/>
      <c r="Q48" s="398"/>
      <c r="R48" s="344"/>
      <c r="S48" s="398"/>
      <c r="T48" s="399"/>
      <c r="U48" s="399"/>
      <c r="V48" s="399"/>
    </row>
    <row r="49" spans="1:22" s="365" customFormat="1">
      <c r="A49" s="336"/>
      <c r="B49" s="517">
        <v>6</v>
      </c>
      <c r="C49" s="518" t="s">
        <v>173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84">
        <v>2</v>
      </c>
      <c r="G49" s="360">
        <f ca="1">IF(ISERROR(OFFSET('HARGA SATUAN'!$I$6,MATCH(RAB!C49,'HARGA SATUAN'!$C$7:$C$1492,0),0)),0,OFFSET('HARGA SATUAN'!$I$6,MATCH(RAB!C49,'HARGA SATUAN'!$C$7:$C$1492,0),0))</f>
        <v>45000</v>
      </c>
      <c r="H49" s="361">
        <f t="shared" ca="1" si="20"/>
        <v>0</v>
      </c>
      <c r="I49" s="361">
        <f t="shared" ca="1" si="21"/>
        <v>90000</v>
      </c>
      <c r="J49" s="361">
        <f t="shared" ca="1" si="22"/>
        <v>0</v>
      </c>
      <c r="K49" s="362">
        <f t="shared" ca="1" si="23"/>
        <v>90000</v>
      </c>
      <c r="L49" s="342"/>
      <c r="M49" s="342"/>
      <c r="N49" s="369"/>
      <c r="O49" s="344"/>
      <c r="P49" s="344"/>
      <c r="Q49" s="398"/>
      <c r="R49" s="344"/>
      <c r="S49" s="398"/>
      <c r="T49" s="399"/>
      <c r="U49" s="399"/>
      <c r="V49" s="399"/>
    </row>
    <row r="50" spans="1:22" s="365" customFormat="1">
      <c r="A50" s="336"/>
      <c r="B50" s="517">
        <v>7</v>
      </c>
      <c r="C50" s="518" t="s">
        <v>178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84">
        <v>1</v>
      </c>
      <c r="G50" s="360">
        <f ca="1">IF(ISERROR(OFFSET('HARGA SATUAN'!$I$6,MATCH(RAB!C50,'HARGA SATUAN'!$C$7:$C$1492,0),0)),0,OFFSET('HARGA SATUAN'!$I$6,MATCH(RAB!C50,'HARGA SATUAN'!$C$7:$C$1492,0),0))</f>
        <v>95000</v>
      </c>
      <c r="H50" s="361">
        <f t="shared" ca="1" si="20"/>
        <v>0</v>
      </c>
      <c r="I50" s="361">
        <f t="shared" ca="1" si="21"/>
        <v>95000</v>
      </c>
      <c r="J50" s="361">
        <f t="shared" ca="1" si="22"/>
        <v>0</v>
      </c>
      <c r="K50" s="362">
        <f t="shared" ca="1" si="23"/>
        <v>95000</v>
      </c>
      <c r="L50" s="342"/>
      <c r="M50" s="342"/>
      <c r="N50" s="369"/>
      <c r="O50" s="344"/>
      <c r="P50" s="344"/>
      <c r="Q50" s="398"/>
      <c r="R50" s="344"/>
      <c r="S50" s="398"/>
      <c r="T50" s="399"/>
      <c r="U50" s="399"/>
      <c r="V50" s="399"/>
    </row>
    <row r="51" spans="1:22" s="365" customFormat="1">
      <c r="A51" s="336"/>
      <c r="B51" s="517">
        <v>8</v>
      </c>
      <c r="C51" s="518" t="s">
        <v>593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84">
        <v>1</v>
      </c>
      <c r="G51" s="360">
        <f ca="1">IF(ISERROR(OFFSET('HARGA SATUAN'!$I$6,MATCH(RAB!C51,'HARGA SATUAN'!$C$7:$C$1492,0),0)),0,OFFSET('HARGA SATUAN'!$I$6,MATCH(RAB!C51,'HARGA SATUAN'!$C$7:$C$1492,0),0))</f>
        <v>380500</v>
      </c>
      <c r="H51" s="361">
        <f t="shared" ca="1" si="20"/>
        <v>0</v>
      </c>
      <c r="I51" s="361">
        <f t="shared" ca="1" si="21"/>
        <v>380500</v>
      </c>
      <c r="J51" s="361">
        <f t="shared" ca="1" si="22"/>
        <v>0</v>
      </c>
      <c r="K51" s="362">
        <f t="shared" ca="1" si="23"/>
        <v>380500</v>
      </c>
      <c r="L51" s="342"/>
      <c r="M51" s="342"/>
      <c r="N51" s="369"/>
      <c r="O51" s="344"/>
      <c r="P51" s="344"/>
      <c r="Q51" s="398"/>
      <c r="R51" s="344"/>
      <c r="S51" s="398"/>
      <c r="T51" s="399"/>
      <c r="U51" s="399"/>
      <c r="V51" s="399"/>
    </row>
    <row r="52" spans="1:22" s="365" customFormat="1">
      <c r="A52" s="336"/>
      <c r="B52" s="517">
        <v>9</v>
      </c>
      <c r="C52" s="518" t="s">
        <v>217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84">
        <v>4</v>
      </c>
      <c r="G52" s="360">
        <f ca="1">IF(ISERROR(OFFSET('HARGA SATUAN'!$I$6,MATCH(RAB!C52,'HARGA SATUAN'!$C$7:$C$1492,0),0)),0,OFFSET('HARGA SATUAN'!$I$6,MATCH(RAB!C52,'HARGA SATUAN'!$C$7:$C$1492,0),0))</f>
        <v>11400</v>
      </c>
      <c r="H52" s="361">
        <f t="shared" ca="1" si="20"/>
        <v>0</v>
      </c>
      <c r="I52" s="361">
        <f t="shared" ca="1" si="21"/>
        <v>45600</v>
      </c>
      <c r="J52" s="361">
        <f t="shared" ca="1" si="22"/>
        <v>0</v>
      </c>
      <c r="K52" s="362">
        <f t="shared" ca="1" si="23"/>
        <v>45600</v>
      </c>
      <c r="L52" s="342"/>
      <c r="M52" s="342"/>
      <c r="N52" s="369"/>
      <c r="O52" s="344"/>
      <c r="P52" s="344"/>
      <c r="Q52" s="398"/>
      <c r="R52" s="344"/>
      <c r="S52" s="398"/>
      <c r="T52" s="399"/>
      <c r="U52" s="399"/>
      <c r="V52" s="399"/>
    </row>
    <row r="53" spans="1:22" s="365" customFormat="1">
      <c r="A53" s="336"/>
      <c r="B53" s="517">
        <v>10</v>
      </c>
      <c r="C53" s="518" t="s">
        <v>247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84">
        <v>1</v>
      </c>
      <c r="G53" s="360">
        <f ca="1">IF(ISERROR(OFFSET('HARGA SATUAN'!$I$6,MATCH(RAB!C53,'HARGA SATUAN'!$C$7:$C$1492,0),0)),0,OFFSET('HARGA SATUAN'!$I$6,MATCH(RAB!C53,'HARGA SATUAN'!$C$7:$C$1492,0),0))</f>
        <v>57690</v>
      </c>
      <c r="H53" s="361">
        <f t="shared" ca="1" si="20"/>
        <v>0</v>
      </c>
      <c r="I53" s="361">
        <f t="shared" ca="1" si="21"/>
        <v>57690</v>
      </c>
      <c r="J53" s="361">
        <f t="shared" ca="1" si="22"/>
        <v>0</v>
      </c>
      <c r="K53" s="362">
        <f t="shared" ca="1" si="23"/>
        <v>57690</v>
      </c>
      <c r="L53" s="342"/>
      <c r="M53" s="342"/>
      <c r="N53" s="369"/>
      <c r="O53" s="344"/>
      <c r="P53" s="344"/>
      <c r="Q53" s="398"/>
      <c r="R53" s="344"/>
      <c r="S53" s="398"/>
      <c r="T53" s="399"/>
      <c r="U53" s="399"/>
      <c r="V53" s="399"/>
    </row>
    <row r="54" spans="1:22" s="365" customFormat="1">
      <c r="A54" s="336"/>
      <c r="B54" s="517">
        <v>11</v>
      </c>
      <c r="C54" s="518" t="s">
        <v>264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84">
        <v>1</v>
      </c>
      <c r="G54" s="360">
        <f ca="1">IF(ISERROR(OFFSET('HARGA SATUAN'!$I$6,MATCH(RAB!C54,'HARGA SATUAN'!$C$7:$C$1492,0),0)),0,OFFSET('HARGA SATUAN'!$I$6,MATCH(RAB!C54,'HARGA SATUAN'!$C$7:$C$1492,0),0))</f>
        <v>28000</v>
      </c>
      <c r="H54" s="361">
        <f t="shared" ca="1" si="20"/>
        <v>0</v>
      </c>
      <c r="I54" s="361">
        <f t="shared" ca="1" si="21"/>
        <v>28000</v>
      </c>
      <c r="J54" s="361">
        <f t="shared" ca="1" si="22"/>
        <v>0</v>
      </c>
      <c r="K54" s="362">
        <f t="shared" ca="1" si="23"/>
        <v>28000</v>
      </c>
      <c r="L54" s="342"/>
      <c r="M54" s="342"/>
      <c r="N54" s="369"/>
      <c r="O54" s="344"/>
      <c r="P54" s="344"/>
      <c r="Q54" s="398"/>
      <c r="R54" s="344"/>
      <c r="S54" s="398"/>
      <c r="T54" s="399"/>
      <c r="U54" s="399"/>
      <c r="V54" s="399"/>
    </row>
    <row r="55" spans="1:22" s="365" customFormat="1">
      <c r="A55" s="336"/>
      <c r="B55" s="517">
        <v>12</v>
      </c>
      <c r="C55" s="518" t="s">
        <v>38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Mtr</v>
      </c>
      <c r="F55" s="484">
        <v>6.2</v>
      </c>
      <c r="G55" s="360">
        <f ca="1">IF(ISERROR(OFFSET('HARGA SATUAN'!$I$6,MATCH(RAB!C55,'HARGA SATUAN'!$C$7:$C$1492,0),0)),0,OFFSET('HARGA SATUAN'!$I$6,MATCH(RAB!C55,'HARGA SATUAN'!$C$7:$C$1492,0),0))</f>
        <v>8550</v>
      </c>
      <c r="H55" s="361">
        <f t="shared" ca="1" si="20"/>
        <v>0</v>
      </c>
      <c r="I55" s="361">
        <f t="shared" ca="1" si="21"/>
        <v>53010</v>
      </c>
      <c r="J55" s="361">
        <f t="shared" ca="1" si="22"/>
        <v>0</v>
      </c>
      <c r="K55" s="362">
        <f t="shared" ca="1" si="23"/>
        <v>53010</v>
      </c>
      <c r="L55" s="342"/>
      <c r="M55" s="342"/>
      <c r="N55" s="369"/>
      <c r="O55" s="344"/>
      <c r="P55" s="344"/>
      <c r="Q55" s="398"/>
      <c r="R55" s="344"/>
      <c r="S55" s="398"/>
      <c r="T55" s="399"/>
      <c r="U55" s="399"/>
      <c r="V55" s="399"/>
    </row>
    <row r="56" spans="1:22" s="365" customFormat="1">
      <c r="A56" s="336"/>
      <c r="B56" s="517">
        <v>13</v>
      </c>
      <c r="C56" s="518" t="s">
        <v>26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84">
        <v>5</v>
      </c>
      <c r="G56" s="360">
        <f ca="1">IF(ISERROR(OFFSET('HARGA SATUAN'!$I$6,MATCH(RAB!C56,'HARGA SATUAN'!$C$7:$C$1492,0),0)),0,OFFSET('HARGA SATUAN'!$I$6,MATCH(RAB!C56,'HARGA SATUAN'!$C$7:$C$1492,0),0))</f>
        <v>2500</v>
      </c>
      <c r="H56" s="361">
        <f t="shared" ca="1" si="20"/>
        <v>0</v>
      </c>
      <c r="I56" s="361">
        <f t="shared" ca="1" si="21"/>
        <v>12500</v>
      </c>
      <c r="J56" s="361">
        <f t="shared" ca="1" si="22"/>
        <v>0</v>
      </c>
      <c r="K56" s="362">
        <f t="shared" ca="1" si="23"/>
        <v>12500</v>
      </c>
      <c r="L56" s="342"/>
      <c r="M56" s="342"/>
      <c r="N56" s="369"/>
      <c r="O56" s="344"/>
      <c r="P56" s="344"/>
      <c r="Q56" s="398"/>
      <c r="R56" s="344"/>
      <c r="S56" s="398"/>
      <c r="T56" s="399"/>
      <c r="U56" s="399"/>
      <c r="V56" s="399"/>
    </row>
    <row r="57" spans="1:22" s="365" customFormat="1">
      <c r="A57" s="336"/>
      <c r="B57" s="517">
        <v>14</v>
      </c>
      <c r="C57" s="518" t="s">
        <v>687</v>
      </c>
      <c r="D57" s="358" t="str">
        <f ca="1">IF(ISERROR(OFFSET('HARGA SATUAN'!$D$6,MATCH(RAB!C57,'HARGA SATUAN'!$C$7:$C$1492,0),0)),"",OFFSET('HARGA SATUAN'!$D$6,MATCH(RAB!C57,'HARGA SATUAN'!$C$7:$C$1492,0),0))</f>
        <v>JASA</v>
      </c>
      <c r="E57" s="359" t="str">
        <f ca="1">IF(B57="+","Unit",IF(ISERROR(OFFSET('HARGA SATUAN'!$E$6,MATCH(RAB!C57,'HARGA SATUAN'!$C$7:$C$1492,0),0)),"",OFFSET('HARGA SATUAN'!$E$6,MATCH(RAB!C57,'HARGA SATUAN'!$C$7:$C$1492,0),0)))</f>
        <v>Unit</v>
      </c>
      <c r="F57" s="484">
        <v>1</v>
      </c>
      <c r="G57" s="360">
        <f ca="1">IF(ISERROR(OFFSET('HARGA SATUAN'!$I$6,MATCH(RAB!C57,'HARGA SATUAN'!$C$7:$C$1492,0),0)),0,OFFSET('HARGA SATUAN'!$I$6,MATCH(RAB!C57,'HARGA SATUAN'!$C$7:$C$1492,0),0))</f>
        <v>111000</v>
      </c>
      <c r="H57" s="361">
        <f t="shared" ca="1" si="20"/>
        <v>0</v>
      </c>
      <c r="I57" s="361">
        <f t="shared" ca="1" si="21"/>
        <v>0</v>
      </c>
      <c r="J57" s="361">
        <f t="shared" ca="1" si="22"/>
        <v>111000</v>
      </c>
      <c r="K57" s="362">
        <f t="shared" ca="1" si="23"/>
        <v>111000</v>
      </c>
      <c r="L57" s="342"/>
      <c r="M57" s="342"/>
      <c r="N57" s="369"/>
      <c r="O57" s="344"/>
      <c r="P57" s="344"/>
      <c r="Q57" s="398"/>
      <c r="R57" s="344"/>
      <c r="S57" s="398"/>
      <c r="T57" s="399"/>
      <c r="U57" s="399"/>
      <c r="V57" s="399"/>
    </row>
    <row r="58" spans="1:22" s="365" customFormat="1">
      <c r="A58" s="336"/>
      <c r="B58" s="373"/>
      <c r="C58" s="374"/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/>
      </c>
      <c r="F58" s="484"/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0"/>
        <v>0</v>
      </c>
      <c r="I58" s="361">
        <f t="shared" ca="1" si="21"/>
        <v>0</v>
      </c>
      <c r="J58" s="361">
        <f t="shared" ca="1" si="22"/>
        <v>0</v>
      </c>
      <c r="K58" s="362">
        <f t="shared" ca="1" si="23"/>
        <v>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506" t="s">
        <v>1035</v>
      </c>
      <c r="C59" s="507" t="s">
        <v>1621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484">
        <v>3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ref="H59:H69" ca="1" si="24">IF(OR(D59="MDU",D59="MDU-KD"),(IF($O$3="RAB NON MDU","PLN KD",G59*F59)),0)</f>
        <v>0</v>
      </c>
      <c r="I59" s="361">
        <f t="shared" ref="I59:I69" ca="1" si="25">IF(D59="HDW",G59*F59,0)</f>
        <v>0</v>
      </c>
      <c r="J59" s="361">
        <f t="shared" ref="J59:J69" ca="1" si="26">IF(D59="JASA",G59*F59,0)</f>
        <v>0</v>
      </c>
      <c r="K59" s="362">
        <f t="shared" ref="K59:K69" ca="1" si="27">SUM(H59:J59)</f>
        <v>0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06">
        <v>1</v>
      </c>
      <c r="C60" s="507" t="s">
        <v>30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484">
        <f>F59*1</f>
        <v>3</v>
      </c>
      <c r="G60" s="360">
        <f ca="1">IF(ISERROR(OFFSET('HARGA SATUAN'!$I$6,MATCH(RAB!C60,'HARGA SATUAN'!$C$7:$C$1492,0),0)),0,OFFSET('HARGA SATUAN'!$I$6,MATCH(RAB!C60,'HARGA SATUAN'!$C$7:$C$1492,0),0))</f>
        <v>47459</v>
      </c>
      <c r="H60" s="361">
        <f t="shared" ca="1" si="24"/>
        <v>0</v>
      </c>
      <c r="I60" s="361">
        <f t="shared" ca="1" si="25"/>
        <v>142377</v>
      </c>
      <c r="J60" s="361">
        <f t="shared" ca="1" si="26"/>
        <v>0</v>
      </c>
      <c r="K60" s="362">
        <f t="shared" ca="1" si="27"/>
        <v>142377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6">
        <v>2</v>
      </c>
      <c r="C61" s="507" t="s">
        <v>32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484">
        <f>F59*0.8</f>
        <v>2.4000000000000004</v>
      </c>
      <c r="G61" s="360">
        <f ca="1">IF(ISERROR(OFFSET('HARGA SATUAN'!$I$6,MATCH(RAB!C61,'HARGA SATUAN'!$C$7:$C$1492,0),0)),0,OFFSET('HARGA SATUAN'!$I$6,MATCH(RAB!C61,'HARGA SATUAN'!$C$7:$C$1492,0),0))</f>
        <v>30000</v>
      </c>
      <c r="H61" s="361">
        <f t="shared" ca="1" si="24"/>
        <v>0</v>
      </c>
      <c r="I61" s="361">
        <f t="shared" ca="1" si="25"/>
        <v>72000.000000000015</v>
      </c>
      <c r="J61" s="361">
        <f t="shared" ca="1" si="26"/>
        <v>0</v>
      </c>
      <c r="K61" s="362">
        <f t="shared" ca="1" si="27"/>
        <v>72000.000000000015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6">
        <v>3</v>
      </c>
      <c r="C62" s="507" t="s">
        <v>33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484">
        <f>F59*1</f>
        <v>3</v>
      </c>
      <c r="G62" s="360">
        <f ca="1">IF(ISERROR(OFFSET('HARGA SATUAN'!$I$6,MATCH(RAB!C62,'HARGA SATUAN'!$C$7:$C$1492,0),0)),0,OFFSET('HARGA SATUAN'!$I$6,MATCH(RAB!C62,'HARGA SATUAN'!$C$7:$C$1492,0),0))</f>
        <v>9500</v>
      </c>
      <c r="H62" s="361">
        <f t="shared" ca="1" si="24"/>
        <v>0</v>
      </c>
      <c r="I62" s="361">
        <f t="shared" ca="1" si="25"/>
        <v>28500</v>
      </c>
      <c r="J62" s="361">
        <f t="shared" ca="1" si="26"/>
        <v>0</v>
      </c>
      <c r="K62" s="362">
        <f t="shared" ca="1" si="27"/>
        <v>28500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6">
        <v>4</v>
      </c>
      <c r="C63" s="507" t="s">
        <v>737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84">
        <f>F59*1</f>
        <v>3</v>
      </c>
      <c r="G63" s="360">
        <f ca="1">IF(ISERROR(OFFSET('HARGA SATUAN'!$I$6,MATCH(RAB!C63,'HARGA SATUAN'!$C$7:$C$1492,0),0)),0,OFFSET('HARGA SATUAN'!$I$6,MATCH(RAB!C63,'HARGA SATUAN'!$C$7:$C$1492,0),0))</f>
        <v>16200</v>
      </c>
      <c r="H63" s="361">
        <f t="shared" ca="1" si="24"/>
        <v>0</v>
      </c>
      <c r="I63" s="361">
        <f t="shared" ca="1" si="25"/>
        <v>0</v>
      </c>
      <c r="J63" s="361">
        <f t="shared" ca="1" si="26"/>
        <v>48600</v>
      </c>
      <c r="K63" s="362">
        <f t="shared" ca="1" si="27"/>
        <v>48600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373"/>
      <c r="C64" s="374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84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4"/>
        <v>0</v>
      </c>
      <c r="I64" s="361">
        <f t="shared" ca="1" si="25"/>
        <v>0</v>
      </c>
      <c r="J64" s="361">
        <f t="shared" ca="1" si="26"/>
        <v>0</v>
      </c>
      <c r="K64" s="362">
        <f t="shared" ca="1" si="27"/>
        <v>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373"/>
      <c r="C65" s="509" t="s">
        <v>1622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84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4"/>
        <v>0</v>
      </c>
      <c r="I65" s="361">
        <f t="shared" ca="1" si="25"/>
        <v>0</v>
      </c>
      <c r="J65" s="361">
        <f t="shared" ca="1" si="26"/>
        <v>0</v>
      </c>
      <c r="K65" s="362">
        <f t="shared" ca="1" si="27"/>
        <v>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373">
        <v>1</v>
      </c>
      <c r="C66" s="109" t="s">
        <v>65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484">
        <f>55*4</f>
        <v>220</v>
      </c>
      <c r="G66" s="360">
        <f ca="1">IF(ISERROR(OFFSET('HARGA SATUAN'!$I$6,MATCH(RAB!C66,'HARGA SATUAN'!$C$7:$C$1492,0),0)),0,OFFSET('HARGA SATUAN'!$I$6,MATCH(RAB!C66,'HARGA SATUAN'!$C$7:$C$1492,0),0))</f>
        <v>14200</v>
      </c>
      <c r="H66" s="361">
        <f t="shared" ca="1" si="24"/>
        <v>3124000</v>
      </c>
      <c r="I66" s="361">
        <f t="shared" ca="1" si="25"/>
        <v>0</v>
      </c>
      <c r="J66" s="361">
        <f t="shared" ca="1" si="26"/>
        <v>0</v>
      </c>
      <c r="K66" s="362">
        <f t="shared" ca="1" si="27"/>
        <v>3124000</v>
      </c>
      <c r="L66" s="342"/>
      <c r="M66" s="342"/>
      <c r="N66" s="369"/>
      <c r="O66" s="344"/>
      <c r="P66" s="344"/>
      <c r="Q66" s="398"/>
      <c r="R66" s="344"/>
      <c r="S66" s="398"/>
      <c r="T66" s="399"/>
      <c r="U66" s="399"/>
      <c r="V66" s="399"/>
    </row>
    <row r="67" spans="1:22" s="365" customFormat="1">
      <c r="A67" s="336"/>
      <c r="B67" s="373">
        <v>2</v>
      </c>
      <c r="C67" s="109" t="s">
        <v>301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Per 50 m</v>
      </c>
      <c r="F67" s="484">
        <f>F66/200</f>
        <v>1.1000000000000001</v>
      </c>
      <c r="G67" s="360">
        <f ca="1">IF(ISERROR(OFFSET('HARGA SATUAN'!$I$6,MATCH(RAB!C67,'HARGA SATUAN'!$C$7:$C$1492,0),0)),0,OFFSET('HARGA SATUAN'!$I$6,MATCH(RAB!C67,'HARGA SATUAN'!$C$7:$C$1492,0),0))</f>
        <v>300100</v>
      </c>
      <c r="H67" s="361">
        <f t="shared" ca="1" si="24"/>
        <v>0</v>
      </c>
      <c r="I67" s="361">
        <f t="shared" ca="1" si="25"/>
        <v>0</v>
      </c>
      <c r="J67" s="361">
        <f t="shared" ca="1" si="26"/>
        <v>330110</v>
      </c>
      <c r="K67" s="362">
        <f t="shared" ca="1" si="27"/>
        <v>330110</v>
      </c>
      <c r="L67" s="342"/>
      <c r="M67" s="342"/>
      <c r="N67" s="369"/>
      <c r="O67" s="344"/>
      <c r="P67" s="344"/>
      <c r="Q67" s="398"/>
      <c r="R67" s="344"/>
      <c r="S67" s="398"/>
      <c r="T67" s="399"/>
      <c r="U67" s="399"/>
      <c r="V67" s="399"/>
    </row>
    <row r="68" spans="1:22" s="365" customFormat="1">
      <c r="A68" s="336"/>
      <c r="B68" s="373">
        <v>3</v>
      </c>
      <c r="C68" s="109" t="s">
        <v>1157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84">
        <v>4</v>
      </c>
      <c r="G68" s="360">
        <f ca="1">IF(ISERROR(OFFSET('HARGA SATUAN'!$I$6,MATCH(RAB!C68,'HARGA SATUAN'!$C$7:$C$1492,0),0)),0,OFFSET('HARGA SATUAN'!$I$6,MATCH(RAB!C68,'HARGA SATUAN'!$C$7:$C$1492,0),0))</f>
        <v>36500</v>
      </c>
      <c r="H68" s="361">
        <f t="shared" ca="1" si="24"/>
        <v>0</v>
      </c>
      <c r="I68" s="361">
        <f t="shared" ca="1" si="25"/>
        <v>146000</v>
      </c>
      <c r="J68" s="361">
        <f t="shared" ca="1" si="26"/>
        <v>0</v>
      </c>
      <c r="K68" s="362">
        <f t="shared" ca="1" si="27"/>
        <v>146000</v>
      </c>
      <c r="L68" s="342"/>
      <c r="M68" s="342"/>
      <c r="N68" s="369"/>
      <c r="O68" s="344"/>
      <c r="P68" s="344"/>
      <c r="Q68" s="398"/>
      <c r="R68" s="344"/>
      <c r="S68" s="398"/>
      <c r="T68" s="399"/>
      <c r="U68" s="399"/>
      <c r="V68" s="399"/>
    </row>
    <row r="69" spans="1:22" s="365" customFormat="1">
      <c r="A69" s="336"/>
      <c r="B69" s="373">
        <v>4</v>
      </c>
      <c r="C69" s="197" t="s">
        <v>1099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484">
        <v>4</v>
      </c>
      <c r="G69" s="360">
        <f ca="1">IF(ISERROR(OFFSET('HARGA SATUAN'!$I$6,MATCH(RAB!C69,'HARGA SATUAN'!$C$7:$C$1492,0),0)),0,OFFSET('HARGA SATUAN'!$I$6,MATCH(RAB!C69,'HARGA SATUAN'!$C$7:$C$1492,0),0))</f>
        <v>13770</v>
      </c>
      <c r="H69" s="361">
        <f t="shared" ca="1" si="24"/>
        <v>0</v>
      </c>
      <c r="I69" s="361">
        <f t="shared" ca="1" si="25"/>
        <v>0</v>
      </c>
      <c r="J69" s="361">
        <f t="shared" ca="1" si="26"/>
        <v>55080</v>
      </c>
      <c r="K69" s="362">
        <f t="shared" ca="1" si="27"/>
        <v>55080</v>
      </c>
      <c r="L69" s="342"/>
      <c r="M69" s="342"/>
      <c r="N69" s="369"/>
      <c r="O69" s="344"/>
      <c r="P69" s="344"/>
      <c r="Q69" s="398"/>
      <c r="R69" s="344"/>
      <c r="S69" s="398"/>
      <c r="T69" s="399"/>
      <c r="U69" s="399"/>
      <c r="V69" s="399"/>
    </row>
    <row r="70" spans="1:22" s="365" customFormat="1">
      <c r="A70" s="336"/>
      <c r="B70" s="373"/>
      <c r="C70" s="374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484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94" ca="1" si="28">IF(OR(D70="MDU",D70="MDU-KD"),(IF($O$3="RAB NON MDU","PLN KD",G70*F70)),0)</f>
        <v>0</v>
      </c>
      <c r="I70" s="361">
        <f t="shared" ref="I70:I94" ca="1" si="29">IF(D70="HDW",G70*F70,0)</f>
        <v>0</v>
      </c>
      <c r="J70" s="361">
        <f t="shared" ref="J70:J94" ca="1" si="30">IF(D70="JASA",G70*F70,0)</f>
        <v>0</v>
      </c>
      <c r="K70" s="362">
        <f t="shared" ref="K70:K94" ca="1" si="31">SUM(H70:J70)</f>
        <v>0</v>
      </c>
      <c r="L70" s="342"/>
      <c r="M70" s="342"/>
      <c r="N70" s="369"/>
      <c r="O70" s="344"/>
      <c r="P70" s="344"/>
      <c r="Q70" s="398"/>
      <c r="R70" s="344"/>
      <c r="S70" s="398"/>
      <c r="T70" s="399"/>
      <c r="U70" s="399"/>
      <c r="V70" s="399"/>
    </row>
    <row r="71" spans="1:22" s="365" customFormat="1">
      <c r="A71" s="336"/>
      <c r="B71" s="373"/>
      <c r="C71" s="509" t="s">
        <v>1629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484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8"/>
        <v>0</v>
      </c>
      <c r="I71" s="361">
        <f t="shared" ca="1" si="29"/>
        <v>0</v>
      </c>
      <c r="J71" s="361">
        <f t="shared" ca="1" si="30"/>
        <v>0</v>
      </c>
      <c r="K71" s="362">
        <f t="shared" ca="1" si="31"/>
        <v>0</v>
      </c>
      <c r="L71" s="342"/>
      <c r="M71" s="342"/>
      <c r="N71" s="369"/>
      <c r="O71" s="344"/>
      <c r="P71" s="344"/>
      <c r="Q71" s="398"/>
      <c r="R71" s="344"/>
      <c r="S71" s="398"/>
      <c r="T71" s="399"/>
      <c r="U71" s="399"/>
      <c r="V71" s="399"/>
    </row>
    <row r="72" spans="1:22" s="365" customFormat="1">
      <c r="A72" s="336"/>
      <c r="B72" s="373"/>
      <c r="C72" s="374"/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484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8"/>
        <v>0</v>
      </c>
      <c r="I72" s="361">
        <f t="shared" ca="1" si="29"/>
        <v>0</v>
      </c>
      <c r="J72" s="361">
        <f t="shared" ca="1" si="30"/>
        <v>0</v>
      </c>
      <c r="K72" s="362">
        <f t="shared" ca="1" si="31"/>
        <v>0</v>
      </c>
      <c r="L72" s="342"/>
      <c r="M72" s="342"/>
      <c r="N72" s="369"/>
      <c r="O72" s="344"/>
      <c r="P72" s="344"/>
      <c r="Q72" s="398"/>
      <c r="R72" s="344"/>
      <c r="S72" s="398"/>
      <c r="T72" s="399"/>
      <c r="U72" s="399"/>
      <c r="V72" s="399"/>
    </row>
    <row r="73" spans="1:22" s="365" customFormat="1">
      <c r="A73" s="336"/>
      <c r="B73" s="506" t="s">
        <v>1035</v>
      </c>
      <c r="C73" s="507" t="s">
        <v>1630</v>
      </c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484">
        <v>1</v>
      </c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ca="1" si="28"/>
        <v>0</v>
      </c>
      <c r="I73" s="361">
        <f t="shared" ca="1" si="29"/>
        <v>0</v>
      </c>
      <c r="J73" s="361">
        <f t="shared" ca="1" si="30"/>
        <v>0</v>
      </c>
      <c r="K73" s="362">
        <f t="shared" ca="1" si="31"/>
        <v>0</v>
      </c>
      <c r="L73" s="342"/>
      <c r="M73" s="342"/>
      <c r="N73" s="369"/>
      <c r="O73" s="344"/>
      <c r="P73" s="344"/>
      <c r="Q73" s="398"/>
      <c r="R73" s="344"/>
      <c r="S73" s="398"/>
      <c r="T73" s="399"/>
      <c r="U73" s="399"/>
      <c r="V73" s="399"/>
    </row>
    <row r="74" spans="1:22" s="365" customFormat="1">
      <c r="A74" s="336"/>
      <c r="B74" s="506">
        <v>1</v>
      </c>
      <c r="C74" s="507" t="s">
        <v>28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84">
        <f>F73*1</f>
        <v>1</v>
      </c>
      <c r="G74" s="360">
        <f ca="1">IF(ISERROR(OFFSET('HARGA SATUAN'!$I$6,MATCH(RAB!C74,'HARGA SATUAN'!$C$7:$C$1492,0),0)),0,OFFSET('HARGA SATUAN'!$I$6,MATCH(RAB!C74,'HARGA SATUAN'!$C$7:$C$1492,0),0))</f>
        <v>26500</v>
      </c>
      <c r="H74" s="361">
        <f t="shared" ca="1" si="28"/>
        <v>0</v>
      </c>
      <c r="I74" s="361">
        <f t="shared" ca="1" si="29"/>
        <v>26500</v>
      </c>
      <c r="J74" s="361">
        <f t="shared" ca="1" si="30"/>
        <v>0</v>
      </c>
      <c r="K74" s="362">
        <f t="shared" ca="1" si="31"/>
        <v>26500</v>
      </c>
      <c r="L74" s="342"/>
      <c r="M74" s="342"/>
      <c r="N74" s="369"/>
      <c r="O74" s="344"/>
      <c r="P74" s="344"/>
      <c r="Q74" s="398"/>
      <c r="R74" s="344"/>
      <c r="S74" s="398"/>
      <c r="T74" s="399"/>
      <c r="U74" s="399"/>
      <c r="V74" s="399"/>
    </row>
    <row r="75" spans="1:22" s="365" customFormat="1">
      <c r="A75" s="336"/>
      <c r="B75" s="506">
        <v>2</v>
      </c>
      <c r="C75" s="507" t="s">
        <v>203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84">
        <f>F73*1</f>
        <v>1</v>
      </c>
      <c r="G75" s="360">
        <f ca="1">IF(ISERROR(OFFSET('HARGA SATUAN'!$I$6,MATCH(RAB!C75,'HARGA SATUAN'!$C$7:$C$1492,0),0)),0,OFFSET('HARGA SATUAN'!$I$6,MATCH(RAB!C75,'HARGA SATUAN'!$C$7:$C$1492,0),0))</f>
        <v>12500</v>
      </c>
      <c r="H75" s="361">
        <f t="shared" ca="1" si="28"/>
        <v>0</v>
      </c>
      <c r="I75" s="361">
        <f t="shared" ca="1" si="29"/>
        <v>12500</v>
      </c>
      <c r="J75" s="361">
        <f t="shared" ca="1" si="30"/>
        <v>0</v>
      </c>
      <c r="K75" s="362">
        <f t="shared" ca="1" si="31"/>
        <v>12500</v>
      </c>
      <c r="L75" s="342"/>
      <c r="M75" s="342"/>
      <c r="N75" s="369"/>
      <c r="O75" s="344"/>
      <c r="P75" s="344"/>
      <c r="Q75" s="398"/>
      <c r="R75" s="344"/>
      <c r="S75" s="398"/>
      <c r="T75" s="399"/>
      <c r="U75" s="399"/>
      <c r="V75" s="399"/>
    </row>
    <row r="76" spans="1:22" s="365" customFormat="1">
      <c r="A76" s="336"/>
      <c r="B76" s="506">
        <v>3</v>
      </c>
      <c r="C76" s="507" t="s">
        <v>206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Mtr</v>
      </c>
      <c r="F76" s="484">
        <f>F73*12</f>
        <v>12</v>
      </c>
      <c r="G76" s="360">
        <f ca="1">IF(ISERROR(OFFSET('HARGA SATUAN'!$I$6,MATCH(RAB!C76,'HARGA SATUAN'!$C$7:$C$1492,0),0)),0,OFFSET('HARGA SATUAN'!$I$6,MATCH(RAB!C76,'HARGA SATUAN'!$C$7:$C$1492,0),0))</f>
        <v>39204</v>
      </c>
      <c r="H76" s="361">
        <f t="shared" ca="1" si="28"/>
        <v>0</v>
      </c>
      <c r="I76" s="361">
        <f t="shared" ca="1" si="29"/>
        <v>470448</v>
      </c>
      <c r="J76" s="361">
        <f t="shared" ca="1" si="30"/>
        <v>0</v>
      </c>
      <c r="K76" s="362">
        <f t="shared" ca="1" si="31"/>
        <v>470448</v>
      </c>
      <c r="L76" s="342"/>
      <c r="M76" s="342"/>
      <c r="N76" s="369"/>
      <c r="O76" s="344"/>
      <c r="P76" s="344"/>
      <c r="Q76" s="398"/>
      <c r="R76" s="344"/>
      <c r="S76" s="398"/>
      <c r="T76" s="399"/>
      <c r="U76" s="399"/>
      <c r="V76" s="399"/>
    </row>
    <row r="77" spans="1:22" s="365" customFormat="1">
      <c r="A77" s="336"/>
      <c r="B77" s="506">
        <v>4</v>
      </c>
      <c r="C77" s="507" t="s">
        <v>287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84">
        <f>F73*2</f>
        <v>2</v>
      </c>
      <c r="G77" s="360">
        <f ca="1">IF(ISERROR(OFFSET('HARGA SATUAN'!$I$6,MATCH(RAB!C77,'HARGA SATUAN'!$C$7:$C$1492,0),0)),0,OFFSET('HARGA SATUAN'!$I$6,MATCH(RAB!C77,'HARGA SATUAN'!$C$7:$C$1492,0),0))</f>
        <v>40000</v>
      </c>
      <c r="H77" s="361">
        <f t="shared" ca="1" si="28"/>
        <v>0</v>
      </c>
      <c r="I77" s="361">
        <f t="shared" ca="1" si="29"/>
        <v>80000</v>
      </c>
      <c r="J77" s="361">
        <f t="shared" ca="1" si="30"/>
        <v>0</v>
      </c>
      <c r="K77" s="362">
        <f t="shared" ca="1" si="31"/>
        <v>80000</v>
      </c>
      <c r="L77" s="342"/>
      <c r="M77" s="342"/>
      <c r="N77" s="369"/>
      <c r="O77" s="344"/>
      <c r="P77" s="344"/>
      <c r="Q77" s="398"/>
      <c r="R77" s="344"/>
      <c r="S77" s="398"/>
      <c r="T77" s="399"/>
      <c r="U77" s="399"/>
      <c r="V77" s="399"/>
    </row>
    <row r="78" spans="1:22" s="365" customFormat="1">
      <c r="A78" s="336"/>
      <c r="B78" s="506">
        <v>5</v>
      </c>
      <c r="C78" s="507" t="s">
        <v>26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f>F73*1</f>
        <v>1</v>
      </c>
      <c r="G78" s="360">
        <f ca="1">IF(ISERROR(OFFSET('HARGA SATUAN'!$I$6,MATCH(RAB!C78,'HARGA SATUAN'!$C$7:$C$1492,0),0)),0,OFFSET('HARGA SATUAN'!$I$6,MATCH(RAB!C78,'HARGA SATUAN'!$C$7:$C$1492,0),0))</f>
        <v>2500</v>
      </c>
      <c r="H78" s="361">
        <f t="shared" ca="1" si="28"/>
        <v>0</v>
      </c>
      <c r="I78" s="361">
        <f t="shared" ca="1" si="29"/>
        <v>2500</v>
      </c>
      <c r="J78" s="361">
        <f t="shared" ca="1" si="30"/>
        <v>0</v>
      </c>
      <c r="K78" s="362">
        <f t="shared" ca="1" si="31"/>
        <v>2500</v>
      </c>
      <c r="L78" s="342"/>
      <c r="M78" s="342"/>
      <c r="N78" s="369"/>
      <c r="O78" s="344"/>
      <c r="P78" s="344"/>
      <c r="Q78" s="398"/>
      <c r="R78" s="344"/>
      <c r="S78" s="398"/>
      <c r="T78" s="399"/>
      <c r="U78" s="399"/>
      <c r="V78" s="399"/>
    </row>
    <row r="79" spans="1:22" s="365" customFormat="1">
      <c r="A79" s="336"/>
      <c r="B79" s="506">
        <v>6</v>
      </c>
      <c r="C79" s="507" t="s">
        <v>760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484">
        <f>F73*1</f>
        <v>1</v>
      </c>
      <c r="G79" s="360">
        <f ca="1">IF(ISERROR(OFFSET('HARGA SATUAN'!$I$6,MATCH(RAB!C79,'HARGA SATUAN'!$C$7:$C$1492,0),0)),0,OFFSET('HARGA SATUAN'!$I$6,MATCH(RAB!C79,'HARGA SATUAN'!$C$7:$C$1492,0),0))</f>
        <v>36600</v>
      </c>
      <c r="H79" s="361">
        <f t="shared" ca="1" si="28"/>
        <v>0</v>
      </c>
      <c r="I79" s="361">
        <f t="shared" ca="1" si="29"/>
        <v>0</v>
      </c>
      <c r="J79" s="361">
        <f t="shared" ca="1" si="30"/>
        <v>36600</v>
      </c>
      <c r="K79" s="362">
        <f t="shared" ca="1" si="31"/>
        <v>36600</v>
      </c>
      <c r="L79" s="342"/>
      <c r="M79" s="342"/>
      <c r="N79" s="369"/>
      <c r="O79" s="344"/>
      <c r="P79" s="344"/>
      <c r="Q79" s="398"/>
      <c r="R79" s="344"/>
      <c r="S79" s="398"/>
      <c r="T79" s="399"/>
      <c r="U79" s="399"/>
      <c r="V79" s="399"/>
    </row>
    <row r="80" spans="1:22" s="365" customFormat="1">
      <c r="A80" s="336"/>
      <c r="B80" s="373"/>
      <c r="C80" s="374"/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/>
      </c>
      <c r="F80" s="484"/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8"/>
        <v>0</v>
      </c>
      <c r="I80" s="361">
        <f t="shared" ca="1" si="29"/>
        <v>0</v>
      </c>
      <c r="J80" s="361">
        <f t="shared" ca="1" si="30"/>
        <v>0</v>
      </c>
      <c r="K80" s="362">
        <f t="shared" ca="1" si="31"/>
        <v>0</v>
      </c>
      <c r="L80" s="342"/>
      <c r="M80" s="342"/>
      <c r="N80" s="369"/>
      <c r="O80" s="344"/>
      <c r="P80" s="344"/>
      <c r="Q80" s="398"/>
      <c r="R80" s="344"/>
      <c r="S80" s="398"/>
      <c r="T80" s="399"/>
      <c r="U80" s="399"/>
      <c r="V80" s="399"/>
    </row>
    <row r="81" spans="1:22" s="365" customFormat="1">
      <c r="A81" s="336"/>
      <c r="B81" s="506" t="s">
        <v>1035</v>
      </c>
      <c r="C81" s="507" t="s">
        <v>1631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>Unit</v>
      </c>
      <c r="F81" s="484">
        <f>F73</f>
        <v>1</v>
      </c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8"/>
        <v>0</v>
      </c>
      <c r="I81" s="361">
        <f t="shared" ca="1" si="29"/>
        <v>0</v>
      </c>
      <c r="J81" s="361">
        <f t="shared" ca="1" si="30"/>
        <v>0</v>
      </c>
      <c r="K81" s="362">
        <f t="shared" ca="1" si="31"/>
        <v>0</v>
      </c>
      <c r="L81" s="342"/>
      <c r="M81" s="342"/>
      <c r="N81" s="369"/>
      <c r="O81" s="344"/>
      <c r="P81" s="344"/>
      <c r="Q81" s="398"/>
      <c r="R81" s="344"/>
      <c r="S81" s="398"/>
      <c r="T81" s="399"/>
      <c r="U81" s="399"/>
      <c r="V81" s="399"/>
    </row>
    <row r="82" spans="1:22" s="365" customFormat="1">
      <c r="A82" s="336"/>
      <c r="B82" s="513">
        <v>1</v>
      </c>
      <c r="C82" s="514" t="s">
        <v>597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84">
        <f>F81*1</f>
        <v>1</v>
      </c>
      <c r="G82" s="360">
        <f ca="1">IF(ISERROR(OFFSET('HARGA SATUAN'!$I$6,MATCH(RAB!C82,'HARGA SATUAN'!$C$7:$C$1492,0),0)),0,OFFSET('HARGA SATUAN'!$I$6,MATCH(RAB!C82,'HARGA SATUAN'!$C$7:$C$1492,0),0))</f>
        <v>120900</v>
      </c>
      <c r="H82" s="361">
        <f t="shared" ca="1" si="28"/>
        <v>0</v>
      </c>
      <c r="I82" s="361">
        <f t="shared" ca="1" si="29"/>
        <v>120900</v>
      </c>
      <c r="J82" s="361">
        <f t="shared" ca="1" si="30"/>
        <v>0</v>
      </c>
      <c r="K82" s="362">
        <f t="shared" ca="1" si="31"/>
        <v>120900</v>
      </c>
      <c r="L82" s="342"/>
      <c r="M82" s="342"/>
      <c r="N82" s="369"/>
      <c r="O82" s="344"/>
      <c r="P82" s="344"/>
      <c r="Q82" s="398"/>
      <c r="R82" s="344"/>
      <c r="S82" s="398"/>
      <c r="T82" s="399"/>
      <c r="U82" s="399"/>
      <c r="V82" s="399"/>
    </row>
    <row r="83" spans="1:22" s="365" customFormat="1">
      <c r="A83" s="336"/>
      <c r="B83" s="510">
        <v>2</v>
      </c>
      <c r="C83" s="511" t="s">
        <v>261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84">
        <f>F81*1</f>
        <v>1</v>
      </c>
      <c r="G83" s="360">
        <f ca="1">IF(ISERROR(OFFSET('HARGA SATUAN'!$I$6,MATCH(RAB!C83,'HARGA SATUAN'!$C$7:$C$1492,0),0)),0,OFFSET('HARGA SATUAN'!$I$6,MATCH(RAB!C83,'HARGA SATUAN'!$C$7:$C$1492,0),0))</f>
        <v>135800</v>
      </c>
      <c r="H83" s="361">
        <f t="shared" ca="1" si="28"/>
        <v>0</v>
      </c>
      <c r="I83" s="361">
        <f t="shared" ca="1" si="29"/>
        <v>135800</v>
      </c>
      <c r="J83" s="361">
        <f t="shared" ca="1" si="30"/>
        <v>0</v>
      </c>
      <c r="K83" s="362">
        <f t="shared" ca="1" si="31"/>
        <v>135800</v>
      </c>
      <c r="L83" s="342"/>
      <c r="M83" s="342"/>
      <c r="N83" s="369"/>
      <c r="O83" s="344"/>
      <c r="P83" s="344"/>
      <c r="Q83" s="398"/>
      <c r="R83" s="344"/>
      <c r="S83" s="398"/>
      <c r="T83" s="399"/>
      <c r="U83" s="399"/>
      <c r="V83" s="399"/>
    </row>
    <row r="84" spans="1:22" s="365" customFormat="1">
      <c r="A84" s="336"/>
      <c r="B84" s="510">
        <v>3</v>
      </c>
      <c r="C84" s="508" t="s">
        <v>214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5">
        <f>F81*1</f>
        <v>1</v>
      </c>
      <c r="G84" s="360">
        <f ca="1">IF(ISERROR(OFFSET('HARGA SATUAN'!$I$6,MATCH(RAB!C84,'HARGA SATUAN'!$C$7:$C$1492,0),0)),0,OFFSET('HARGA SATUAN'!$I$6,MATCH(RAB!C84,'HARGA SATUAN'!$C$7:$C$1492,0),0))</f>
        <v>4500</v>
      </c>
      <c r="H84" s="361">
        <f t="shared" ca="1" si="28"/>
        <v>0</v>
      </c>
      <c r="I84" s="361">
        <f t="shared" ca="1" si="29"/>
        <v>4500</v>
      </c>
      <c r="J84" s="361">
        <f t="shared" ca="1" si="30"/>
        <v>0</v>
      </c>
      <c r="K84" s="362">
        <f t="shared" ca="1" si="31"/>
        <v>4500</v>
      </c>
      <c r="L84" s="342"/>
      <c r="M84" s="342"/>
      <c r="N84" s="369"/>
      <c r="O84" s="344"/>
      <c r="P84" s="344"/>
      <c r="Q84" s="398"/>
      <c r="R84" s="344"/>
      <c r="S84" s="398"/>
      <c r="T84" s="399"/>
      <c r="U84" s="399"/>
      <c r="V84" s="399"/>
    </row>
    <row r="85" spans="1:22" s="365" customFormat="1">
      <c r="A85" s="336"/>
      <c r="B85" s="506">
        <v>4</v>
      </c>
      <c r="C85" s="507" t="s">
        <v>768</v>
      </c>
      <c r="D85" s="358" t="str">
        <f ca="1">IF(ISERROR(OFFSET('HARGA SATUAN'!$D$6,MATCH(RAB!C85,'HARGA SATUAN'!$C$7:$C$1492,0),0)),"",OFFSET('HARGA SATUAN'!$D$6,MATCH(RAB!C85,'HARGA SATUAN'!$C$7:$C$1492,0),0))</f>
        <v>JASA</v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484">
        <f>F81*1</f>
        <v>1</v>
      </c>
      <c r="G85" s="360">
        <f ca="1">IF(ISERROR(OFFSET('HARGA SATUAN'!$I$6,MATCH(RAB!C85,'HARGA SATUAN'!$C$7:$C$1492,0),0)),0,OFFSET('HARGA SATUAN'!$I$6,MATCH(RAB!C85,'HARGA SATUAN'!$C$7:$C$1492,0),0))</f>
        <v>55500</v>
      </c>
      <c r="H85" s="361">
        <f t="shared" ca="1" si="28"/>
        <v>0</v>
      </c>
      <c r="I85" s="361">
        <f t="shared" ca="1" si="29"/>
        <v>0</v>
      </c>
      <c r="J85" s="361">
        <f t="shared" ca="1" si="30"/>
        <v>55500</v>
      </c>
      <c r="K85" s="362">
        <f t="shared" ca="1" si="31"/>
        <v>55500</v>
      </c>
      <c r="L85" s="342"/>
      <c r="M85" s="342"/>
      <c r="N85" s="369"/>
      <c r="O85" s="344"/>
      <c r="P85" s="344"/>
      <c r="Q85" s="398"/>
      <c r="R85" s="344"/>
      <c r="S85" s="398"/>
      <c r="T85" s="399"/>
      <c r="U85" s="399"/>
      <c r="V85" s="399"/>
    </row>
    <row r="86" spans="1:22" s="365" customFormat="1">
      <c r="A86" s="336"/>
      <c r="B86" s="506"/>
      <c r="C86" s="507"/>
      <c r="D86" s="358"/>
      <c r="E86" s="359"/>
      <c r="F86" s="484"/>
      <c r="G86" s="360"/>
      <c r="H86" s="361"/>
      <c r="I86" s="361"/>
      <c r="J86" s="361"/>
      <c r="K86" s="362"/>
      <c r="L86" s="342"/>
      <c r="M86" s="342"/>
      <c r="N86" s="369"/>
      <c r="O86" s="344"/>
      <c r="P86" s="344"/>
      <c r="Q86" s="398"/>
      <c r="R86" s="344"/>
      <c r="S86" s="398"/>
      <c r="T86" s="399"/>
      <c r="U86" s="399"/>
      <c r="V86" s="399"/>
    </row>
    <row r="87" spans="1:22" s="365" customFormat="1">
      <c r="A87" s="336"/>
      <c r="B87" s="506" t="s">
        <v>1035</v>
      </c>
      <c r="C87" s="507" t="s">
        <v>1632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484">
        <f>F73</f>
        <v>1</v>
      </c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28"/>
        <v>0</v>
      </c>
      <c r="I87" s="361">
        <f t="shared" ca="1" si="29"/>
        <v>0</v>
      </c>
      <c r="J87" s="361">
        <f t="shared" ca="1" si="30"/>
        <v>0</v>
      </c>
      <c r="K87" s="362">
        <f t="shared" ca="1" si="31"/>
        <v>0</v>
      </c>
      <c r="L87" s="342"/>
      <c r="M87" s="342"/>
      <c r="N87" s="369"/>
      <c r="O87" s="344"/>
      <c r="P87" s="344"/>
      <c r="Q87" s="398"/>
      <c r="R87" s="344"/>
      <c r="S87" s="398"/>
      <c r="T87" s="399"/>
      <c r="U87" s="399"/>
      <c r="V87" s="399"/>
    </row>
    <row r="88" spans="1:22" s="365" customFormat="1">
      <c r="A88" s="336"/>
      <c r="B88" s="506">
        <v>1</v>
      </c>
      <c r="C88" s="507" t="s">
        <v>30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84">
        <f>F87*1</f>
        <v>1</v>
      </c>
      <c r="G88" s="360">
        <f ca="1">IF(ISERROR(OFFSET('HARGA SATUAN'!$I$6,MATCH(RAB!C88,'HARGA SATUAN'!$C$7:$C$1492,0),0)),0,OFFSET('HARGA SATUAN'!$I$6,MATCH(RAB!C88,'HARGA SATUAN'!$C$7:$C$1492,0),0))</f>
        <v>47459</v>
      </c>
      <c r="H88" s="361">
        <f t="shared" ca="1" si="28"/>
        <v>0</v>
      </c>
      <c r="I88" s="361">
        <f t="shared" ca="1" si="29"/>
        <v>47459</v>
      </c>
      <c r="J88" s="361">
        <f t="shared" ca="1" si="30"/>
        <v>0</v>
      </c>
      <c r="K88" s="362">
        <f t="shared" ca="1" si="31"/>
        <v>47459</v>
      </c>
      <c r="L88" s="342"/>
      <c r="M88" s="342"/>
      <c r="N88" s="369"/>
      <c r="O88" s="344"/>
      <c r="P88" s="344"/>
      <c r="Q88" s="398"/>
      <c r="R88" s="344"/>
      <c r="S88" s="398"/>
      <c r="T88" s="399"/>
      <c r="U88" s="399"/>
      <c r="V88" s="399"/>
    </row>
    <row r="89" spans="1:22" s="365" customFormat="1">
      <c r="A89" s="336"/>
      <c r="B89" s="506">
        <v>2</v>
      </c>
      <c r="C89" s="507" t="s">
        <v>32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Mtr</v>
      </c>
      <c r="F89" s="484">
        <f>F87*1</f>
        <v>1</v>
      </c>
      <c r="G89" s="360">
        <f ca="1">IF(ISERROR(OFFSET('HARGA SATUAN'!$I$6,MATCH(RAB!C89,'HARGA SATUAN'!$C$7:$C$1492,0),0)),0,OFFSET('HARGA SATUAN'!$I$6,MATCH(RAB!C89,'HARGA SATUAN'!$C$7:$C$1492,0),0))</f>
        <v>30000</v>
      </c>
      <c r="H89" s="361">
        <f t="shared" ca="1" si="28"/>
        <v>0</v>
      </c>
      <c r="I89" s="361">
        <f t="shared" ca="1" si="29"/>
        <v>30000</v>
      </c>
      <c r="J89" s="361">
        <f t="shared" ca="1" si="30"/>
        <v>0</v>
      </c>
      <c r="K89" s="362">
        <f t="shared" ca="1" si="31"/>
        <v>30000</v>
      </c>
      <c r="L89" s="342"/>
      <c r="M89" s="342"/>
      <c r="N89" s="369"/>
      <c r="O89" s="344"/>
      <c r="P89" s="344"/>
      <c r="Q89" s="398"/>
      <c r="R89" s="344"/>
      <c r="S89" s="398"/>
      <c r="T89" s="399"/>
      <c r="U89" s="399"/>
      <c r="V89" s="399"/>
    </row>
    <row r="90" spans="1:22" s="365" customFormat="1">
      <c r="A90" s="336"/>
      <c r="B90" s="506">
        <v>3</v>
      </c>
      <c r="C90" s="507" t="s">
        <v>33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484">
        <f>F87*1</f>
        <v>1</v>
      </c>
      <c r="G90" s="360">
        <f ca="1">IF(ISERROR(OFFSET('HARGA SATUAN'!$I$6,MATCH(RAB!C90,'HARGA SATUAN'!$C$7:$C$1492,0),0)),0,OFFSET('HARGA SATUAN'!$I$6,MATCH(RAB!C90,'HARGA SATUAN'!$C$7:$C$1492,0),0))</f>
        <v>9500</v>
      </c>
      <c r="H90" s="361">
        <f t="shared" ca="1" si="28"/>
        <v>0</v>
      </c>
      <c r="I90" s="361">
        <f t="shared" ca="1" si="29"/>
        <v>9500</v>
      </c>
      <c r="J90" s="361">
        <f t="shared" ca="1" si="30"/>
        <v>0</v>
      </c>
      <c r="K90" s="362">
        <f t="shared" ca="1" si="31"/>
        <v>9500</v>
      </c>
      <c r="L90" s="342"/>
      <c r="M90" s="342"/>
      <c r="N90" s="369"/>
      <c r="O90" s="344"/>
      <c r="P90" s="344"/>
      <c r="Q90" s="398"/>
      <c r="R90" s="344"/>
      <c r="S90" s="398"/>
      <c r="T90" s="399"/>
      <c r="U90" s="399"/>
      <c r="V90" s="399"/>
    </row>
    <row r="91" spans="1:22" s="365" customFormat="1">
      <c r="A91" s="336"/>
      <c r="B91" s="506">
        <v>4</v>
      </c>
      <c r="C91" s="507" t="s">
        <v>738</v>
      </c>
      <c r="D91" s="358" t="str">
        <f ca="1">IF(ISERROR(OFFSET('HARGA SATUAN'!$D$6,MATCH(RAB!C91,'HARGA SATUAN'!$C$7:$C$1492,0),0)),"",OFFSET('HARGA SATUAN'!$D$6,MATCH(RAB!C91,'HARGA SATUAN'!$C$7:$C$1492,0),0))</f>
        <v>JASA</v>
      </c>
      <c r="E91" s="359" t="str">
        <f ca="1">IF(B91="+","Unit",IF(ISERROR(OFFSET('HARGA SATUAN'!$E$6,MATCH(RAB!C91,'HARGA SATUAN'!$C$7:$C$1492,0),0)),"",OFFSET('HARGA SATUAN'!$E$6,MATCH(RAB!C91,'HARGA SATUAN'!$C$7:$C$1492,0),0)))</f>
        <v>Unit</v>
      </c>
      <c r="F91" s="484">
        <f>F87*1</f>
        <v>1</v>
      </c>
      <c r="G91" s="360">
        <f ca="1">IF(ISERROR(OFFSET('HARGA SATUAN'!$I$6,MATCH(RAB!C91,'HARGA SATUAN'!$C$7:$C$1492,0),0)),0,OFFSET('HARGA SATUAN'!$I$6,MATCH(RAB!C91,'HARGA SATUAN'!$C$7:$C$1492,0),0))</f>
        <v>21200</v>
      </c>
      <c r="H91" s="361">
        <f t="shared" ca="1" si="28"/>
        <v>0</v>
      </c>
      <c r="I91" s="361">
        <f t="shared" ca="1" si="29"/>
        <v>0</v>
      </c>
      <c r="J91" s="361">
        <f t="shared" ca="1" si="30"/>
        <v>21200</v>
      </c>
      <c r="K91" s="362">
        <f t="shared" ca="1" si="31"/>
        <v>21200</v>
      </c>
      <c r="L91" s="342"/>
      <c r="M91" s="342"/>
      <c r="N91" s="369"/>
      <c r="O91" s="344"/>
      <c r="P91" s="344"/>
      <c r="Q91" s="398"/>
      <c r="R91" s="344"/>
      <c r="S91" s="398"/>
      <c r="T91" s="399"/>
      <c r="U91" s="399"/>
      <c r="V91" s="399"/>
    </row>
    <row r="92" spans="1:22" s="365" customFormat="1">
      <c r="A92" s="336"/>
      <c r="B92" s="506"/>
      <c r="C92" s="507"/>
      <c r="D92" s="358"/>
      <c r="E92" s="359"/>
      <c r="F92" s="484"/>
      <c r="G92" s="360"/>
      <c r="H92" s="361"/>
      <c r="I92" s="361"/>
      <c r="J92" s="361"/>
      <c r="K92" s="362"/>
      <c r="L92" s="342"/>
      <c r="M92" s="342"/>
      <c r="N92" s="369"/>
      <c r="O92" s="344"/>
      <c r="P92" s="344"/>
      <c r="Q92" s="398"/>
      <c r="R92" s="344"/>
      <c r="S92" s="398"/>
      <c r="T92" s="399"/>
      <c r="U92" s="399"/>
      <c r="V92" s="399"/>
    </row>
    <row r="93" spans="1:22" s="365" customFormat="1">
      <c r="A93" s="336"/>
      <c r="B93" s="373" t="s">
        <v>1549</v>
      </c>
      <c r="C93" s="374" t="s">
        <v>1615</v>
      </c>
      <c r="D93" s="358" t="str">
        <f ca="1">IF(ISERROR(OFFSET('HARGA SATUAN'!$D$6,MATCH(RAB!C93,'HARGA SATUAN'!$C$7:$C$1492,0),0)),"",OFFSET('HARGA SATUAN'!$D$6,MATCH(RAB!C93,'HARGA SATUAN'!$C$7:$C$1492,0),0))</f>
        <v/>
      </c>
      <c r="E93" s="359" t="str">
        <f ca="1">IF(B93="+","Unit",IF(ISERROR(OFFSET('HARGA SATUAN'!$E$6,MATCH(RAB!C93,'HARGA SATUAN'!$C$7:$C$1492,0),0)),"",OFFSET('HARGA SATUAN'!$E$6,MATCH(RAB!C93,'HARGA SATUAN'!$C$7:$C$1492,0),0)))</f>
        <v/>
      </c>
      <c r="F93" s="484"/>
      <c r="G93" s="360">
        <f ca="1">IF(ISERROR(OFFSET('HARGA SATUAN'!$I$6,MATCH(RAB!C93,'HARGA SATUAN'!$C$7:$C$1492,0),0)),0,OFFSET('HARGA SATUAN'!$I$6,MATCH(RAB!C93,'HARGA SATUAN'!$C$7:$C$1492,0),0))</f>
        <v>0</v>
      </c>
      <c r="H93" s="361">
        <f t="shared" ca="1" si="28"/>
        <v>0</v>
      </c>
      <c r="I93" s="361">
        <f t="shared" ca="1" si="29"/>
        <v>0</v>
      </c>
      <c r="J93" s="361">
        <f t="shared" ca="1" si="30"/>
        <v>0</v>
      </c>
      <c r="K93" s="362">
        <f t="shared" ca="1" si="31"/>
        <v>0</v>
      </c>
      <c r="L93" s="342"/>
      <c r="M93" s="342"/>
      <c r="N93" s="369"/>
      <c r="O93" s="344"/>
      <c r="P93" s="344"/>
      <c r="Q93" s="398"/>
      <c r="R93" s="344"/>
      <c r="S93" s="398"/>
      <c r="T93" s="399"/>
      <c r="U93" s="399"/>
      <c r="V93" s="399"/>
    </row>
    <row r="94" spans="1:22" s="365" customFormat="1">
      <c r="A94" s="336"/>
      <c r="B94" s="373"/>
      <c r="C94" s="374"/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484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28"/>
        <v>0</v>
      </c>
      <c r="I94" s="361">
        <f t="shared" ca="1" si="29"/>
        <v>0</v>
      </c>
      <c r="J94" s="361">
        <f t="shared" ca="1" si="30"/>
        <v>0</v>
      </c>
      <c r="K94" s="362">
        <f t="shared" ca="1" si="31"/>
        <v>0</v>
      </c>
      <c r="L94" s="342"/>
      <c r="M94" s="342"/>
      <c r="N94" s="369"/>
      <c r="O94" s="344"/>
      <c r="P94" s="344"/>
      <c r="Q94" s="398"/>
      <c r="R94" s="344"/>
      <c r="S94" s="398"/>
      <c r="T94" s="399"/>
      <c r="U94" s="399"/>
      <c r="V94" s="399"/>
    </row>
    <row r="95" spans="1:22" s="365" customFormat="1">
      <c r="A95" s="336"/>
      <c r="B95" s="517" t="s">
        <v>1035</v>
      </c>
      <c r="C95" s="521" t="s">
        <v>1644</v>
      </c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484">
        <v>1</v>
      </c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ref="H95:H160" ca="1" si="32">IF(OR(D95="MDU",D95="MDU-KD"),(IF($O$3="RAB NON MDU","PLN KD",G95*F95)),0)</f>
        <v>0</v>
      </c>
      <c r="I95" s="361">
        <f t="shared" ref="I95:I160" ca="1" si="33">IF(D95="HDW",G95*F95,0)</f>
        <v>0</v>
      </c>
      <c r="J95" s="361">
        <f t="shared" ref="J95:J160" ca="1" si="34">IF(D95="JASA",G95*F95,0)</f>
        <v>0</v>
      </c>
      <c r="K95" s="362">
        <f t="shared" ref="K95:K160" ca="1" si="35">SUM(H95:J95)</f>
        <v>0</v>
      </c>
      <c r="L95" s="342"/>
      <c r="M95" s="342"/>
      <c r="N95" s="369"/>
      <c r="O95" s="344"/>
      <c r="P95" s="344"/>
      <c r="Q95" s="344"/>
      <c r="R95" s="344"/>
      <c r="S95" s="344"/>
      <c r="T95" s="403"/>
      <c r="U95" s="403"/>
      <c r="V95" s="403"/>
    </row>
    <row r="96" spans="1:22" s="365" customFormat="1">
      <c r="A96" s="336"/>
      <c r="B96" s="517">
        <v>1</v>
      </c>
      <c r="C96" s="109" t="s">
        <v>1148</v>
      </c>
      <c r="D96" s="358" t="str">
        <f ca="1">IF(ISERROR(OFFSET('HARGA SATUAN'!$D$6,MATCH(RAB!C96,'HARGA SATUAN'!$C$7:$C$1492,0),0)),"",OFFSET('HARGA SATUAN'!$D$6,MATCH(RAB!C96,'HARGA SATUAN'!$C$7:$C$1492,0),0))</f>
        <v>MDU-KD</v>
      </c>
      <c r="E96" s="359" t="str">
        <f ca="1">IF(B96="+","Unit",IF(ISERROR(OFFSET('HARGA SATUAN'!$E$6,MATCH(RAB!C96,'HARGA SATUAN'!$C$7:$C$1492,0),0)),"",OFFSET('HARGA SATUAN'!$E$6,MATCH(RAB!C96,'HARGA SATUAN'!$C$7:$C$1492,0),0)))</f>
        <v>Bh</v>
      </c>
      <c r="F96" s="484">
        <v>1</v>
      </c>
      <c r="G96" s="360">
        <f ca="1">IF(ISERROR(OFFSET('HARGA SATUAN'!$I$6,MATCH(RAB!C96,'HARGA SATUAN'!$C$7:$C$1492,0),0)),0,OFFSET('HARGA SATUAN'!$I$6,MATCH(RAB!C96,'HARGA SATUAN'!$C$7:$C$1492,0),0))</f>
        <v>77674900</v>
      </c>
      <c r="H96" s="361">
        <f t="shared" ca="1" si="32"/>
        <v>77674900</v>
      </c>
      <c r="I96" s="361">
        <f t="shared" ca="1" si="33"/>
        <v>0</v>
      </c>
      <c r="J96" s="361">
        <f t="shared" ca="1" si="34"/>
        <v>0</v>
      </c>
      <c r="K96" s="362">
        <f t="shared" ca="1" si="35"/>
        <v>77674900</v>
      </c>
      <c r="L96" s="342"/>
      <c r="M96" s="342"/>
      <c r="N96" s="369"/>
      <c r="O96" s="344"/>
      <c r="P96" s="344"/>
      <c r="Q96" s="344"/>
      <c r="R96" s="344"/>
      <c r="S96" s="344"/>
      <c r="T96" s="399"/>
      <c r="U96" s="399"/>
      <c r="V96" s="399"/>
    </row>
    <row r="97" spans="1:22" s="365" customFormat="1">
      <c r="A97" s="336"/>
      <c r="B97" s="510">
        <v>2</v>
      </c>
      <c r="C97" s="519" t="s">
        <v>1624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/>
      </c>
      <c r="F97" s="520"/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2"/>
        <v>0</v>
      </c>
      <c r="I97" s="361">
        <f t="shared" ca="1" si="33"/>
        <v>0</v>
      </c>
      <c r="J97" s="361">
        <f t="shared" ca="1" si="34"/>
        <v>0</v>
      </c>
      <c r="K97" s="362">
        <f t="shared" ca="1" si="35"/>
        <v>0</v>
      </c>
      <c r="L97" s="342"/>
      <c r="M97" s="342"/>
      <c r="N97" s="369"/>
      <c r="O97" s="344"/>
      <c r="P97" s="344"/>
      <c r="Q97" s="344"/>
      <c r="R97" s="344"/>
      <c r="S97" s="344"/>
      <c r="T97" s="399"/>
      <c r="U97" s="399"/>
      <c r="V97" s="399"/>
    </row>
    <row r="98" spans="1:22" s="365" customFormat="1">
      <c r="A98" s="336"/>
      <c r="B98" s="517"/>
      <c r="C98" s="519" t="s">
        <v>65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Mtr</v>
      </c>
      <c r="F98" s="484">
        <v>9</v>
      </c>
      <c r="G98" s="360">
        <f ca="1">IF(ISERROR(OFFSET('HARGA SATUAN'!$I$6,MATCH(RAB!C98,'HARGA SATUAN'!$C$7:$C$1492,0),0)),0,OFFSET('HARGA SATUAN'!$I$6,MATCH(RAB!C98,'HARGA SATUAN'!$C$7:$C$1492,0),0))</f>
        <v>14200</v>
      </c>
      <c r="H98" s="361">
        <f t="shared" ca="1" si="32"/>
        <v>127800</v>
      </c>
      <c r="I98" s="361">
        <f t="shared" ca="1" si="33"/>
        <v>0</v>
      </c>
      <c r="J98" s="361">
        <f t="shared" ca="1" si="34"/>
        <v>0</v>
      </c>
      <c r="K98" s="362">
        <f t="shared" ca="1" si="35"/>
        <v>127800</v>
      </c>
      <c r="L98" s="342"/>
      <c r="M98" s="342"/>
      <c r="N98" s="369"/>
      <c r="O98" s="344"/>
      <c r="P98" s="344"/>
      <c r="Q98" s="344"/>
      <c r="R98" s="344"/>
      <c r="S98" s="344"/>
      <c r="T98" s="403"/>
      <c r="U98" s="403"/>
      <c r="V98" s="403"/>
    </row>
    <row r="99" spans="1:22" s="365" customFormat="1">
      <c r="A99" s="336"/>
      <c r="B99" s="517"/>
      <c r="C99" s="519" t="s">
        <v>1638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/>
      </c>
      <c r="F99" s="484">
        <v>3</v>
      </c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ca="1" si="32"/>
        <v>0</v>
      </c>
      <c r="I99" s="361">
        <f t="shared" ca="1" si="33"/>
        <v>0</v>
      </c>
      <c r="J99" s="361">
        <f t="shared" ca="1" si="34"/>
        <v>0</v>
      </c>
      <c r="K99" s="362">
        <f t="shared" ca="1" si="35"/>
        <v>0</v>
      </c>
      <c r="L99" s="406" t="e">
        <f ca="1">PROPER([94]!terbilang(K166))</f>
        <v>#NAME?</v>
      </c>
      <c r="M99" s="406"/>
      <c r="N99" s="369"/>
      <c r="O99" s="344"/>
      <c r="P99" s="344"/>
      <c r="Q99" s="344"/>
    </row>
    <row r="100" spans="1:22">
      <c r="B100" s="517">
        <v>3</v>
      </c>
      <c r="C100" s="109" t="s">
        <v>559</v>
      </c>
      <c r="D100" s="358" t="str">
        <f ca="1">IF(ISERROR(OFFSET('HARGA SATUAN'!$D$6,MATCH(RAB!C100,'HARGA SATUAN'!$C$7:$C$1492,0),0)),"",OFFSET('HARGA SATUAN'!$D$6,MATCH(RAB!C100,'HARGA SATUAN'!$C$7:$C$1492,0),0))</f>
        <v>MDU-KD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84">
        <v>3</v>
      </c>
      <c r="G100" s="360">
        <f ca="1">IF(ISERROR(OFFSET('HARGA SATUAN'!$I$6,MATCH(RAB!C100,'HARGA SATUAN'!$C$7:$C$1492,0),0)),0,OFFSET('HARGA SATUAN'!$I$6,MATCH(RAB!C100,'HARGA SATUAN'!$C$7:$C$1492,0),0))</f>
        <v>725900</v>
      </c>
      <c r="H100" s="361">
        <f t="shared" ca="1" si="32"/>
        <v>2177700</v>
      </c>
      <c r="I100" s="361">
        <f t="shared" ca="1" si="33"/>
        <v>0</v>
      </c>
      <c r="J100" s="361">
        <f t="shared" ca="1" si="34"/>
        <v>0</v>
      </c>
      <c r="K100" s="362">
        <f t="shared" ca="1" si="35"/>
        <v>2177700</v>
      </c>
    </row>
    <row r="101" spans="1:22">
      <c r="B101" s="517">
        <v>4</v>
      </c>
      <c r="C101" s="518" t="s">
        <v>535</v>
      </c>
      <c r="D101" s="358" t="str">
        <f ca="1">IF(ISERROR(OFFSET('HARGA SATUAN'!$D$6,MATCH(RAB!C101,'HARGA SATUAN'!$C$7:$C$1492,0),0)),"",OFFSET('HARGA SATUAN'!$D$6,MATCH(RAB!C101,'HARGA SATUAN'!$C$7:$C$1492,0),0))</f>
        <v>MDU-KD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484">
        <v>3</v>
      </c>
      <c r="G101" s="360">
        <f ca="1">IF(ISERROR(OFFSET('HARGA SATUAN'!$I$6,MATCH(RAB!C101,'HARGA SATUAN'!$C$7:$C$1492,0),0)),0,OFFSET('HARGA SATUAN'!$I$6,MATCH(RAB!C101,'HARGA SATUAN'!$C$7:$C$1492,0),0))</f>
        <v>848250</v>
      </c>
      <c r="H101" s="361">
        <f t="shared" ca="1" si="32"/>
        <v>2544750</v>
      </c>
      <c r="I101" s="361">
        <f t="shared" ca="1" si="33"/>
        <v>0</v>
      </c>
      <c r="J101" s="361">
        <f t="shared" ca="1" si="34"/>
        <v>0</v>
      </c>
      <c r="K101" s="362">
        <f t="shared" ca="1" si="35"/>
        <v>2544750</v>
      </c>
    </row>
    <row r="102" spans="1:22">
      <c r="B102" s="517">
        <v>5</v>
      </c>
      <c r="C102" s="518" t="s">
        <v>55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484">
        <v>3</v>
      </c>
      <c r="G102" s="360">
        <f ca="1">IF(ISERROR(OFFSET('HARGA SATUAN'!$I$6,MATCH(RAB!C102,'HARGA SATUAN'!$C$7:$C$1492,0),0)),0,OFFSET('HARGA SATUAN'!$I$6,MATCH(RAB!C102,'HARGA SATUAN'!$C$7:$C$1492,0),0))</f>
        <v>18000</v>
      </c>
      <c r="H102" s="361">
        <f t="shared" ca="1" si="32"/>
        <v>0</v>
      </c>
      <c r="I102" s="361">
        <f t="shared" ca="1" si="33"/>
        <v>54000</v>
      </c>
      <c r="J102" s="361">
        <f t="shared" ca="1" si="34"/>
        <v>0</v>
      </c>
      <c r="K102" s="362">
        <f t="shared" ca="1" si="35"/>
        <v>54000</v>
      </c>
    </row>
    <row r="103" spans="1:22">
      <c r="B103" s="517">
        <v>6</v>
      </c>
      <c r="C103" s="518" t="s">
        <v>1639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84">
        <v>13</v>
      </c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32"/>
        <v>0</v>
      </c>
      <c r="I103" s="361">
        <f t="shared" ca="1" si="33"/>
        <v>0</v>
      </c>
      <c r="J103" s="361">
        <f t="shared" ca="1" si="34"/>
        <v>0</v>
      </c>
      <c r="K103" s="362">
        <f t="shared" ca="1" si="35"/>
        <v>0</v>
      </c>
    </row>
    <row r="104" spans="1:22">
      <c r="B104" s="517">
        <v>7</v>
      </c>
      <c r="C104" s="518" t="s">
        <v>163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484">
        <v>28</v>
      </c>
      <c r="G104" s="360">
        <f ca="1">IF(ISERROR(OFFSET('HARGA SATUAN'!$I$6,MATCH(RAB!C104,'HARGA SATUAN'!$C$7:$C$1492,0),0)),0,OFFSET('HARGA SATUAN'!$I$6,MATCH(RAB!C104,'HARGA SATUAN'!$C$7:$C$1492,0),0))</f>
        <v>7938</v>
      </c>
      <c r="H104" s="361">
        <f t="shared" ca="1" si="32"/>
        <v>0</v>
      </c>
      <c r="I104" s="361">
        <f t="shared" ca="1" si="33"/>
        <v>222264</v>
      </c>
      <c r="J104" s="361">
        <f t="shared" ca="1" si="34"/>
        <v>0</v>
      </c>
      <c r="K104" s="362">
        <f t="shared" ca="1" si="35"/>
        <v>222264</v>
      </c>
    </row>
    <row r="105" spans="1:22">
      <c r="B105" s="517">
        <v>8</v>
      </c>
      <c r="C105" s="518" t="s">
        <v>176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484">
        <v>2</v>
      </c>
      <c r="G105" s="360">
        <f ca="1">IF(ISERROR(OFFSET('HARGA SATUAN'!$I$6,MATCH(RAB!C105,'HARGA SATUAN'!$C$7:$C$1492,0),0)),0,OFFSET('HARGA SATUAN'!$I$6,MATCH(RAB!C105,'HARGA SATUAN'!$C$7:$C$1492,0),0))</f>
        <v>404600</v>
      </c>
      <c r="H105" s="361">
        <f t="shared" ca="1" si="32"/>
        <v>0</v>
      </c>
      <c r="I105" s="361">
        <f t="shared" ca="1" si="33"/>
        <v>809200</v>
      </c>
      <c r="J105" s="361">
        <f t="shared" ca="1" si="34"/>
        <v>0</v>
      </c>
      <c r="K105" s="362">
        <f t="shared" ca="1" si="35"/>
        <v>809200</v>
      </c>
    </row>
    <row r="106" spans="1:22">
      <c r="B106" s="517">
        <v>9</v>
      </c>
      <c r="C106" s="518" t="s">
        <v>184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484">
        <v>3</v>
      </c>
      <c r="G106" s="360">
        <f ca="1">IF(ISERROR(OFFSET('HARGA SATUAN'!$I$6,MATCH(RAB!C106,'HARGA SATUAN'!$C$7:$C$1492,0),0)),0,OFFSET('HARGA SATUAN'!$I$6,MATCH(RAB!C106,'HARGA SATUAN'!$C$7:$C$1492,0),0))</f>
        <v>15900</v>
      </c>
      <c r="H106" s="361">
        <f t="shared" ca="1" si="32"/>
        <v>0</v>
      </c>
      <c r="I106" s="361">
        <f t="shared" ca="1" si="33"/>
        <v>47700</v>
      </c>
      <c r="J106" s="361">
        <f t="shared" ca="1" si="34"/>
        <v>0</v>
      </c>
      <c r="K106" s="362">
        <f t="shared" ca="1" si="35"/>
        <v>47700</v>
      </c>
    </row>
    <row r="107" spans="1:22">
      <c r="B107" s="517">
        <v>10</v>
      </c>
      <c r="C107" s="518" t="s">
        <v>593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484">
        <v>5</v>
      </c>
      <c r="G107" s="360">
        <f ca="1">IF(ISERROR(OFFSET('HARGA SATUAN'!$I$6,MATCH(RAB!C107,'HARGA SATUAN'!$C$7:$C$1492,0),0)),0,OFFSET('HARGA SATUAN'!$I$6,MATCH(RAB!C107,'HARGA SATUAN'!$C$7:$C$1492,0),0))</f>
        <v>380500</v>
      </c>
      <c r="H107" s="361">
        <f t="shared" ca="1" si="32"/>
        <v>0</v>
      </c>
      <c r="I107" s="361">
        <f t="shared" ca="1" si="33"/>
        <v>1902500</v>
      </c>
      <c r="J107" s="361">
        <f t="shared" ca="1" si="34"/>
        <v>0</v>
      </c>
      <c r="K107" s="362">
        <f t="shared" ca="1" si="35"/>
        <v>1902500</v>
      </c>
    </row>
    <row r="108" spans="1:22">
      <c r="B108" s="517">
        <v>11</v>
      </c>
      <c r="C108" s="518" t="s">
        <v>594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484">
        <v>4</v>
      </c>
      <c r="G108" s="360">
        <f ca="1">IF(ISERROR(OFFSET('HARGA SATUAN'!$I$6,MATCH(RAB!C108,'HARGA SATUAN'!$C$7:$C$1492,0),0)),0,OFFSET('HARGA SATUAN'!$I$6,MATCH(RAB!C108,'HARGA SATUAN'!$C$7:$C$1492,0),0))</f>
        <v>559200</v>
      </c>
      <c r="H108" s="361">
        <f t="shared" ca="1" si="32"/>
        <v>0</v>
      </c>
      <c r="I108" s="361">
        <f t="shared" ca="1" si="33"/>
        <v>2236800</v>
      </c>
      <c r="J108" s="361">
        <f t="shared" ca="1" si="34"/>
        <v>0</v>
      </c>
      <c r="K108" s="362">
        <f t="shared" ca="1" si="35"/>
        <v>2236800</v>
      </c>
    </row>
    <row r="109" spans="1:22">
      <c r="B109" s="517">
        <v>12</v>
      </c>
      <c r="C109" s="518" t="s">
        <v>208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484">
        <v>3</v>
      </c>
      <c r="G109" s="360">
        <f ca="1">IF(ISERROR(OFFSET('HARGA SATUAN'!$I$6,MATCH(RAB!C109,'HARGA SATUAN'!$C$7:$C$1492,0),0)),0,OFFSET('HARGA SATUAN'!$I$6,MATCH(RAB!C109,'HARGA SATUAN'!$C$7:$C$1492,0),0))</f>
        <v>173400</v>
      </c>
      <c r="H109" s="361">
        <f t="shared" ca="1" si="32"/>
        <v>0</v>
      </c>
      <c r="I109" s="361">
        <f t="shared" ca="1" si="33"/>
        <v>520200</v>
      </c>
      <c r="J109" s="361">
        <f t="shared" ca="1" si="34"/>
        <v>0</v>
      </c>
      <c r="K109" s="362">
        <f t="shared" ca="1" si="35"/>
        <v>520200</v>
      </c>
    </row>
    <row r="110" spans="1:22">
      <c r="B110" s="517">
        <v>13</v>
      </c>
      <c r="C110" s="518" t="s">
        <v>247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484">
        <v>2</v>
      </c>
      <c r="G110" s="360">
        <f ca="1">IF(ISERROR(OFFSET('HARGA SATUAN'!$I$6,MATCH(RAB!C110,'HARGA SATUAN'!$C$7:$C$1492,0),0)),0,OFFSET('HARGA SATUAN'!$I$6,MATCH(RAB!C110,'HARGA SATUAN'!$C$7:$C$1492,0),0))</f>
        <v>57690</v>
      </c>
      <c r="H110" s="361">
        <f t="shared" ca="1" si="32"/>
        <v>0</v>
      </c>
      <c r="I110" s="361">
        <f t="shared" ca="1" si="33"/>
        <v>115380</v>
      </c>
      <c r="J110" s="361">
        <f t="shared" ca="1" si="34"/>
        <v>0</v>
      </c>
      <c r="K110" s="362">
        <f t="shared" ca="1" si="35"/>
        <v>115380</v>
      </c>
    </row>
    <row r="111" spans="1:22">
      <c r="B111" s="517">
        <v>14</v>
      </c>
      <c r="C111" s="518" t="s">
        <v>248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484">
        <v>2</v>
      </c>
      <c r="G111" s="360">
        <f ca="1">IF(ISERROR(OFFSET('HARGA SATUAN'!$I$6,MATCH(RAB!C111,'HARGA SATUAN'!$C$7:$C$1492,0),0)),0,OFFSET('HARGA SATUAN'!$I$6,MATCH(RAB!C111,'HARGA SATUAN'!$C$7:$C$1492,0),0))</f>
        <v>60300</v>
      </c>
      <c r="H111" s="361">
        <f t="shared" ca="1" si="32"/>
        <v>0</v>
      </c>
      <c r="I111" s="361">
        <f t="shared" ca="1" si="33"/>
        <v>120600</v>
      </c>
      <c r="J111" s="361">
        <f t="shared" ca="1" si="34"/>
        <v>0</v>
      </c>
      <c r="K111" s="362">
        <f t="shared" ca="1" si="35"/>
        <v>120600</v>
      </c>
    </row>
    <row r="112" spans="1:22">
      <c r="B112" s="517">
        <v>15</v>
      </c>
      <c r="C112" s="518" t="s">
        <v>267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484">
        <v>4</v>
      </c>
      <c r="G112" s="360">
        <f ca="1">IF(ISERROR(OFFSET('HARGA SATUAN'!$I$6,MATCH(RAB!C112,'HARGA SATUAN'!$C$7:$C$1492,0),0)),0,OFFSET('HARGA SATUAN'!$I$6,MATCH(RAB!C112,'HARGA SATUAN'!$C$7:$C$1492,0),0))</f>
        <v>129000</v>
      </c>
      <c r="H112" s="361">
        <f t="shared" ca="1" si="32"/>
        <v>0</v>
      </c>
      <c r="I112" s="361">
        <f t="shared" ca="1" si="33"/>
        <v>516000</v>
      </c>
      <c r="J112" s="361">
        <f t="shared" ca="1" si="34"/>
        <v>0</v>
      </c>
      <c r="K112" s="362">
        <f t="shared" ca="1" si="35"/>
        <v>516000</v>
      </c>
    </row>
    <row r="113" spans="2:11">
      <c r="B113" s="517">
        <v>16</v>
      </c>
      <c r="C113" s="518" t="s">
        <v>786</v>
      </c>
      <c r="D113" s="358" t="str">
        <f ca="1">IF(ISERROR(OFFSET('HARGA SATUAN'!$D$6,MATCH(RAB!C113,'HARGA SATUAN'!$C$7:$C$1492,0),0)),"",OFFSET('HARGA SATUAN'!$D$6,MATCH(RAB!C113,'HARGA SATUAN'!$C$7:$C$1492,0),0))</f>
        <v>JASA</v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484">
        <v>1</v>
      </c>
      <c r="G113" s="360">
        <f ca="1">IF(ISERROR(OFFSET('HARGA SATUAN'!$I$6,MATCH(RAB!C113,'HARGA SATUAN'!$C$7:$C$1492,0),0)),0,OFFSET('HARGA SATUAN'!$I$6,MATCH(RAB!C113,'HARGA SATUAN'!$C$7:$C$1492,0),0))</f>
        <v>3686500</v>
      </c>
      <c r="H113" s="361">
        <f t="shared" ca="1" si="32"/>
        <v>0</v>
      </c>
      <c r="I113" s="361">
        <f t="shared" ca="1" si="33"/>
        <v>0</v>
      </c>
      <c r="J113" s="361">
        <f t="shared" ca="1" si="34"/>
        <v>3686500</v>
      </c>
      <c r="K113" s="362">
        <f t="shared" ca="1" si="35"/>
        <v>3686500</v>
      </c>
    </row>
    <row r="114" spans="2:11">
      <c r="B114" s="503"/>
      <c r="C114" s="109"/>
      <c r="D114" s="358" t="str">
        <f ca="1">IF(ISERROR(OFFSET('HARGA SATUAN'!$D$6,MATCH(RAB!C114,'HARGA SATUAN'!$C$7:$C$1492,0),0)),"",OFFSET('HARGA SATUAN'!$D$6,MATCH(RAB!C114,'HARGA SATUAN'!$C$7:$C$1492,0),0))</f>
        <v/>
      </c>
      <c r="E114" s="359" t="str">
        <f ca="1">IF(B114="+","Unit",IF(ISERROR(OFFSET('HARGA SATUAN'!$E$6,MATCH(RAB!C114,'HARGA SATUAN'!$C$7:$C$1492,0),0)),"",OFFSET('HARGA SATUAN'!$E$6,MATCH(RAB!C114,'HARGA SATUAN'!$C$7:$C$1492,0),0)))</f>
        <v/>
      </c>
      <c r="F114" s="484"/>
      <c r="G114" s="360">
        <f ca="1">IF(ISERROR(OFFSET('HARGA SATUAN'!$I$6,MATCH(RAB!C114,'HARGA SATUAN'!$C$7:$C$1492,0),0)),0,OFFSET('HARGA SATUAN'!$I$6,MATCH(RAB!C114,'HARGA SATUAN'!$C$7:$C$1492,0),0))</f>
        <v>0</v>
      </c>
      <c r="H114" s="361">
        <f t="shared" ca="1" si="32"/>
        <v>0</v>
      </c>
      <c r="I114" s="361">
        <f t="shared" ca="1" si="33"/>
        <v>0</v>
      </c>
      <c r="J114" s="361">
        <f t="shared" ca="1" si="34"/>
        <v>0</v>
      </c>
      <c r="K114" s="362">
        <f t="shared" ca="1" si="35"/>
        <v>0</v>
      </c>
    </row>
    <row r="115" spans="2:11">
      <c r="B115" s="510" t="s">
        <v>1035</v>
      </c>
      <c r="C115" s="511" t="s">
        <v>1625</v>
      </c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>Unit</v>
      </c>
      <c r="F115" s="484">
        <v>2</v>
      </c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ca="1" si="32"/>
        <v>0</v>
      </c>
      <c r="I115" s="361">
        <f t="shared" ca="1" si="33"/>
        <v>0</v>
      </c>
      <c r="J115" s="361">
        <f t="shared" ca="1" si="34"/>
        <v>0</v>
      </c>
      <c r="K115" s="362">
        <f t="shared" ca="1" si="35"/>
        <v>0</v>
      </c>
    </row>
    <row r="116" spans="2:11">
      <c r="B116" s="510">
        <v>1</v>
      </c>
      <c r="C116" s="508" t="s">
        <v>29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484">
        <f>F115*1</f>
        <v>2</v>
      </c>
      <c r="G116" s="360">
        <f ca="1">IF(ISERROR(OFFSET('HARGA SATUAN'!$I$6,MATCH(RAB!C116,'HARGA SATUAN'!$C$7:$C$1492,0),0)),0,OFFSET('HARGA SATUAN'!$I$6,MATCH(RAB!C116,'HARGA SATUAN'!$C$7:$C$1492,0),0))</f>
        <v>185200</v>
      </c>
      <c r="H116" s="361">
        <f t="shared" ca="1" si="32"/>
        <v>0</v>
      </c>
      <c r="I116" s="361">
        <f t="shared" ca="1" si="33"/>
        <v>370400</v>
      </c>
      <c r="J116" s="361">
        <f t="shared" ca="1" si="34"/>
        <v>0</v>
      </c>
      <c r="K116" s="362">
        <f t="shared" ca="1" si="35"/>
        <v>370400</v>
      </c>
    </row>
    <row r="117" spans="2:11">
      <c r="B117" s="506">
        <v>2</v>
      </c>
      <c r="C117" s="507" t="s">
        <v>30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484">
        <f>F115*1</f>
        <v>2</v>
      </c>
      <c r="G117" s="360">
        <f ca="1">IF(ISERROR(OFFSET('HARGA SATUAN'!$I$6,MATCH(RAB!C117,'HARGA SATUAN'!$C$7:$C$1492,0),0)),0,OFFSET('HARGA SATUAN'!$I$6,MATCH(RAB!C117,'HARGA SATUAN'!$C$7:$C$1492,0),0))</f>
        <v>47459</v>
      </c>
      <c r="H117" s="361">
        <f t="shared" ca="1" si="32"/>
        <v>0</v>
      </c>
      <c r="I117" s="361">
        <f t="shared" ca="1" si="33"/>
        <v>94918</v>
      </c>
      <c r="J117" s="361">
        <f t="shared" ca="1" si="34"/>
        <v>0</v>
      </c>
      <c r="K117" s="362">
        <f t="shared" ca="1" si="35"/>
        <v>94918</v>
      </c>
    </row>
    <row r="118" spans="2:11">
      <c r="B118" s="506">
        <v>3</v>
      </c>
      <c r="C118" s="507" t="s">
        <v>31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484">
        <f>F115*1</f>
        <v>2</v>
      </c>
      <c r="G118" s="360">
        <f ca="1">IF(ISERROR(OFFSET('HARGA SATUAN'!$I$6,MATCH(RAB!C118,'HARGA SATUAN'!$C$7:$C$1492,0),0)),0,OFFSET('HARGA SATUAN'!$I$6,MATCH(RAB!C118,'HARGA SATUAN'!$C$7:$C$1492,0),0))</f>
        <v>4880</v>
      </c>
      <c r="H118" s="361">
        <f t="shared" ca="1" si="32"/>
        <v>0</v>
      </c>
      <c r="I118" s="361">
        <f t="shared" ca="1" si="33"/>
        <v>9760</v>
      </c>
      <c r="J118" s="361">
        <f t="shared" ca="1" si="34"/>
        <v>0</v>
      </c>
      <c r="K118" s="362">
        <f t="shared" ca="1" si="35"/>
        <v>9760</v>
      </c>
    </row>
    <row r="119" spans="2:11">
      <c r="B119" s="506">
        <v>4</v>
      </c>
      <c r="C119" s="507" t="s">
        <v>32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Mtr</v>
      </c>
      <c r="F119" s="484">
        <f>F115*10</f>
        <v>20</v>
      </c>
      <c r="G119" s="360">
        <f ca="1">IF(ISERROR(OFFSET('HARGA SATUAN'!$I$6,MATCH(RAB!C119,'HARGA SATUAN'!$C$7:$C$1492,0),0)),0,OFFSET('HARGA SATUAN'!$I$6,MATCH(RAB!C119,'HARGA SATUAN'!$C$7:$C$1492,0),0))</f>
        <v>30000</v>
      </c>
      <c r="H119" s="361">
        <f t="shared" ca="1" si="32"/>
        <v>0</v>
      </c>
      <c r="I119" s="361">
        <f t="shared" ca="1" si="33"/>
        <v>600000</v>
      </c>
      <c r="J119" s="361">
        <f t="shared" ca="1" si="34"/>
        <v>0</v>
      </c>
      <c r="K119" s="362">
        <f t="shared" ca="1" si="35"/>
        <v>600000</v>
      </c>
    </row>
    <row r="120" spans="2:11">
      <c r="B120" s="506">
        <v>5</v>
      </c>
      <c r="C120" s="507" t="s">
        <v>33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484">
        <f>F115*2</f>
        <v>4</v>
      </c>
      <c r="G120" s="360">
        <f ca="1">IF(ISERROR(OFFSET('HARGA SATUAN'!$I$6,MATCH(RAB!C120,'HARGA SATUAN'!$C$7:$C$1492,0),0)),0,OFFSET('HARGA SATUAN'!$I$6,MATCH(RAB!C120,'HARGA SATUAN'!$C$7:$C$1492,0),0))</f>
        <v>9500</v>
      </c>
      <c r="H120" s="361">
        <f t="shared" ca="1" si="32"/>
        <v>0</v>
      </c>
      <c r="I120" s="361">
        <f t="shared" ca="1" si="33"/>
        <v>38000</v>
      </c>
      <c r="J120" s="361">
        <f t="shared" ca="1" si="34"/>
        <v>0</v>
      </c>
      <c r="K120" s="362">
        <f t="shared" ca="1" si="35"/>
        <v>38000</v>
      </c>
    </row>
    <row r="121" spans="2:11">
      <c r="B121" s="506">
        <v>6</v>
      </c>
      <c r="C121" s="507" t="s">
        <v>34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484">
        <f>F115*5.5</f>
        <v>11</v>
      </c>
      <c r="G121" s="360">
        <f ca="1">IF(ISERROR(OFFSET('HARGA SATUAN'!$I$6,MATCH(RAB!C121,'HARGA SATUAN'!$C$7:$C$1492,0),0)),0,OFFSET('HARGA SATUAN'!$I$6,MATCH(RAB!C121,'HARGA SATUAN'!$C$7:$C$1492,0),0))</f>
        <v>6100</v>
      </c>
      <c r="H121" s="361">
        <f t="shared" ca="1" si="32"/>
        <v>0</v>
      </c>
      <c r="I121" s="361">
        <f t="shared" ca="1" si="33"/>
        <v>67100</v>
      </c>
      <c r="J121" s="361">
        <f t="shared" ca="1" si="34"/>
        <v>0</v>
      </c>
      <c r="K121" s="362">
        <f t="shared" ca="1" si="35"/>
        <v>67100</v>
      </c>
    </row>
    <row r="122" spans="2:11">
      <c r="B122" s="506">
        <v>7</v>
      </c>
      <c r="C122" s="507" t="s">
        <v>35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484">
        <f>F115*6</f>
        <v>12</v>
      </c>
      <c r="G122" s="360">
        <f ca="1">IF(ISERROR(OFFSET('HARGA SATUAN'!$I$6,MATCH(RAB!C122,'HARGA SATUAN'!$C$7:$C$1492,0),0)),0,OFFSET('HARGA SATUAN'!$I$6,MATCH(RAB!C122,'HARGA SATUAN'!$C$7:$C$1492,0),0))</f>
        <v>2300</v>
      </c>
      <c r="H122" s="361">
        <f t="shared" ca="1" si="32"/>
        <v>0</v>
      </c>
      <c r="I122" s="361">
        <f t="shared" ca="1" si="33"/>
        <v>27600</v>
      </c>
      <c r="J122" s="361">
        <f t="shared" ca="1" si="34"/>
        <v>0</v>
      </c>
      <c r="K122" s="362">
        <f t="shared" ca="1" si="35"/>
        <v>27600</v>
      </c>
    </row>
    <row r="123" spans="2:11">
      <c r="B123" s="506">
        <v>8</v>
      </c>
      <c r="C123" s="507" t="s">
        <v>1626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Mtr</v>
      </c>
      <c r="F123" s="484">
        <f>F115*4.8</f>
        <v>9.6</v>
      </c>
      <c r="G123" s="360">
        <f ca="1">IF(ISERROR(OFFSET('HARGA SATUAN'!$I$6,MATCH(RAB!C123,'HARGA SATUAN'!$C$7:$C$1492,0),0)),0,OFFSET('HARGA SATUAN'!$I$6,MATCH(RAB!C123,'HARGA SATUAN'!$C$7:$C$1492,0),0))</f>
        <v>23310</v>
      </c>
      <c r="H123" s="361">
        <f t="shared" ca="1" si="32"/>
        <v>0</v>
      </c>
      <c r="I123" s="361">
        <f t="shared" ca="1" si="33"/>
        <v>223776</v>
      </c>
      <c r="J123" s="361">
        <f t="shared" ca="1" si="34"/>
        <v>0</v>
      </c>
      <c r="K123" s="362">
        <f t="shared" ca="1" si="35"/>
        <v>223776</v>
      </c>
    </row>
    <row r="124" spans="2:11">
      <c r="B124" s="506">
        <v>9</v>
      </c>
      <c r="C124" s="507" t="s">
        <v>736</v>
      </c>
      <c r="D124" s="358" t="str">
        <f ca="1">IF(ISERROR(OFFSET('HARGA SATUAN'!$D$6,MATCH(RAB!C124,'HARGA SATUAN'!$C$7:$C$1492,0),0)),"",OFFSET('HARGA SATUAN'!$D$6,MATCH(RAB!C124,'HARGA SATUAN'!$C$7:$C$1492,0),0))</f>
        <v>JASA</v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484">
        <f>F115*1</f>
        <v>2</v>
      </c>
      <c r="G124" s="360">
        <f ca="1">IF(ISERROR(OFFSET('HARGA SATUAN'!$I$6,MATCH(RAB!C124,'HARGA SATUAN'!$C$7:$C$1492,0),0)),0,OFFSET('HARGA SATUAN'!$I$6,MATCH(RAB!C124,'HARGA SATUAN'!$C$7:$C$1492,0),0))</f>
        <v>65400</v>
      </c>
      <c r="H124" s="361">
        <f t="shared" ca="1" si="32"/>
        <v>0</v>
      </c>
      <c r="I124" s="361">
        <f t="shared" ca="1" si="33"/>
        <v>0</v>
      </c>
      <c r="J124" s="361">
        <f t="shared" ca="1" si="34"/>
        <v>130800</v>
      </c>
      <c r="K124" s="362">
        <f t="shared" ca="1" si="35"/>
        <v>130800</v>
      </c>
    </row>
    <row r="125" spans="2:11">
      <c r="B125" s="506"/>
      <c r="C125" s="507"/>
      <c r="D125" s="358" t="str">
        <f ca="1">IF(ISERROR(OFFSET('HARGA SATUAN'!$D$6,MATCH(RAB!C125,'HARGA SATUAN'!$C$7:$C$1492,0),0)),"",OFFSET('HARGA SATUAN'!$D$6,MATCH(RAB!C125,'HARGA SATUAN'!$C$7:$C$1492,0),0))</f>
        <v/>
      </c>
      <c r="E125" s="359" t="str">
        <f ca="1">IF(B125="+","Unit",IF(ISERROR(OFFSET('HARGA SATUAN'!$E$6,MATCH(RAB!C125,'HARGA SATUAN'!$C$7:$C$1492,0),0)),"",OFFSET('HARGA SATUAN'!$E$6,MATCH(RAB!C125,'HARGA SATUAN'!$C$7:$C$1492,0),0)))</f>
        <v/>
      </c>
      <c r="F125" s="484"/>
      <c r="G125" s="360">
        <f ca="1">IF(ISERROR(OFFSET('HARGA SATUAN'!$I$6,MATCH(RAB!C125,'HARGA SATUAN'!$C$7:$C$1492,0),0)),0,OFFSET('HARGA SATUAN'!$I$6,MATCH(RAB!C125,'HARGA SATUAN'!$C$7:$C$1492,0),0))</f>
        <v>0</v>
      </c>
      <c r="H125" s="361">
        <f t="shared" ref="H125:H159" ca="1" si="36">IF(OR(D125="MDU",D125="MDU-KD"),(IF($O$3="RAB NON MDU","PLN KD",G125*F125)),0)</f>
        <v>0</v>
      </c>
      <c r="I125" s="361">
        <f t="shared" ref="I125:I159" ca="1" si="37">IF(D125="HDW",G125*F125,0)</f>
        <v>0</v>
      </c>
      <c r="J125" s="361">
        <f t="shared" ref="J125:J159" ca="1" si="38">IF(D125="JASA",G125*F125,0)</f>
        <v>0</v>
      </c>
      <c r="K125" s="362">
        <f t="shared" ref="K125:K159" ca="1" si="39">SUM(H125:J125)</f>
        <v>0</v>
      </c>
    </row>
    <row r="126" spans="2:11">
      <c r="B126" s="506"/>
      <c r="C126" s="515" t="s">
        <v>1411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516">
        <v>3</v>
      </c>
      <c r="G126" s="360">
        <f ca="1">IF(ISERROR(OFFSET('HARGA SATUAN'!$I$6,MATCH(RAB!C126,'HARGA SATUAN'!$C$7:$C$1492,0),0)),0,OFFSET('HARGA SATUAN'!$I$6,MATCH(RAB!C126,'HARGA SATUAN'!$C$7:$C$1492,0),0))</f>
        <v>85000</v>
      </c>
      <c r="H126" s="361">
        <f t="shared" ref="H126:H134" ca="1" si="40">IF(OR(D126="MDU",D126="MDU-KD"),(IF($O$3="RAB NON MDU","PLN KD",G126*F126)),0)</f>
        <v>0</v>
      </c>
      <c r="I126" s="361">
        <f t="shared" ref="I126:I134" ca="1" si="41">IF(D126="HDW",G126*F126,0)</f>
        <v>255000</v>
      </c>
      <c r="J126" s="361">
        <f t="shared" ref="J126:J134" ca="1" si="42">IF(D126="JASA",G126*F126,0)</f>
        <v>0</v>
      </c>
      <c r="K126" s="362">
        <f t="shared" ref="K126:K134" ca="1" si="43">SUM(H126:J126)</f>
        <v>255000</v>
      </c>
    </row>
    <row r="127" spans="2:11">
      <c r="B127" s="506"/>
      <c r="C127" s="515" t="s">
        <v>1412</v>
      </c>
      <c r="D127" s="358" t="str">
        <f ca="1">IF(ISERROR(OFFSET('HARGA SATUAN'!$D$6,MATCH(RAB!C127,'HARGA SATUAN'!$C$7:$C$1492,0),0)),"",OFFSET('HARGA SATUAN'!$D$6,MATCH(RAB!C127,'HARGA SATUAN'!$C$7:$C$1492,0),0))</f>
        <v>JASA</v>
      </c>
      <c r="E127" s="359" t="str">
        <f ca="1">IF(B127="+","Unit",IF(ISERROR(OFFSET('HARGA SATUAN'!$E$6,MATCH(RAB!C127,'HARGA SATUAN'!$C$7:$C$1492,0),0)),"",OFFSET('HARGA SATUAN'!$E$6,MATCH(RAB!C127,'HARGA SATUAN'!$C$7:$C$1492,0),0)))</f>
        <v>Set</v>
      </c>
      <c r="F127" s="516">
        <v>3</v>
      </c>
      <c r="G127" s="360">
        <f ca="1">IF(ISERROR(OFFSET('HARGA SATUAN'!$I$6,MATCH(RAB!C127,'HARGA SATUAN'!$C$7:$C$1492,0),0)),0,OFFSET('HARGA SATUAN'!$I$6,MATCH(RAB!C127,'HARGA SATUAN'!$C$7:$C$1492,0),0))</f>
        <v>15000</v>
      </c>
      <c r="H127" s="361">
        <f t="shared" ca="1" si="40"/>
        <v>0</v>
      </c>
      <c r="I127" s="361">
        <f t="shared" ca="1" si="41"/>
        <v>0</v>
      </c>
      <c r="J127" s="361">
        <f t="shared" ca="1" si="42"/>
        <v>45000</v>
      </c>
      <c r="K127" s="362">
        <f t="shared" ca="1" si="43"/>
        <v>45000</v>
      </c>
    </row>
    <row r="128" spans="2:11">
      <c r="B128" s="506"/>
      <c r="C128" s="515" t="s">
        <v>1421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516">
        <v>3</v>
      </c>
      <c r="G128" s="360">
        <f ca="1">IF(ISERROR(OFFSET('HARGA SATUAN'!$I$6,MATCH(RAB!C128,'HARGA SATUAN'!$C$7:$C$1492,0),0)),0,OFFSET('HARGA SATUAN'!$I$6,MATCH(RAB!C128,'HARGA SATUAN'!$C$7:$C$1492,0),0))</f>
        <v>105000</v>
      </c>
      <c r="H128" s="361">
        <f t="shared" ca="1" si="40"/>
        <v>0</v>
      </c>
      <c r="I128" s="361">
        <f t="shared" ca="1" si="41"/>
        <v>315000</v>
      </c>
      <c r="J128" s="361">
        <f t="shared" ca="1" si="42"/>
        <v>0</v>
      </c>
      <c r="K128" s="362">
        <f t="shared" ca="1" si="43"/>
        <v>315000</v>
      </c>
    </row>
    <row r="129" spans="2:11">
      <c r="B129" s="506"/>
      <c r="C129" s="515" t="s">
        <v>1422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516">
        <v>3</v>
      </c>
      <c r="G129" s="360">
        <f ca="1">IF(ISERROR(OFFSET('HARGA SATUAN'!$I$6,MATCH(RAB!C129,'HARGA SATUAN'!$C$7:$C$1492,0),0)),0,OFFSET('HARGA SATUAN'!$I$6,MATCH(RAB!C129,'HARGA SATUAN'!$C$7:$C$1492,0),0))</f>
        <v>15000</v>
      </c>
      <c r="H129" s="361">
        <f t="shared" ca="1" si="40"/>
        <v>0</v>
      </c>
      <c r="I129" s="361">
        <f t="shared" ca="1" si="41"/>
        <v>0</v>
      </c>
      <c r="J129" s="361">
        <f t="shared" ca="1" si="42"/>
        <v>45000</v>
      </c>
      <c r="K129" s="362">
        <f t="shared" ca="1" si="43"/>
        <v>45000</v>
      </c>
    </row>
    <row r="130" spans="2:11">
      <c r="B130" s="506"/>
      <c r="C130" s="515" t="s">
        <v>1423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516">
        <v>3</v>
      </c>
      <c r="G130" s="360">
        <f ca="1">IF(ISERROR(OFFSET('HARGA SATUAN'!$I$6,MATCH(RAB!C130,'HARGA SATUAN'!$C$7:$C$1492,0),0)),0,OFFSET('HARGA SATUAN'!$I$6,MATCH(RAB!C130,'HARGA SATUAN'!$C$7:$C$1492,0),0))</f>
        <v>180000</v>
      </c>
      <c r="H130" s="361">
        <f t="shared" ca="1" si="40"/>
        <v>0</v>
      </c>
      <c r="I130" s="361">
        <f t="shared" ca="1" si="41"/>
        <v>540000</v>
      </c>
      <c r="J130" s="361">
        <f t="shared" ca="1" si="42"/>
        <v>0</v>
      </c>
      <c r="K130" s="362">
        <f t="shared" ca="1" si="43"/>
        <v>540000</v>
      </c>
    </row>
    <row r="131" spans="2:11">
      <c r="B131" s="506"/>
      <c r="C131" s="515" t="s">
        <v>1424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Set</v>
      </c>
      <c r="F131" s="516">
        <v>3</v>
      </c>
      <c r="G131" s="360">
        <f ca="1">IF(ISERROR(OFFSET('HARGA SATUAN'!$I$6,MATCH(RAB!C131,'HARGA SATUAN'!$C$7:$C$1492,0),0)),0,OFFSET('HARGA SATUAN'!$I$6,MATCH(RAB!C131,'HARGA SATUAN'!$C$7:$C$1492,0),0))</f>
        <v>15000</v>
      </c>
      <c r="H131" s="361">
        <f t="shared" ca="1" si="40"/>
        <v>0</v>
      </c>
      <c r="I131" s="361">
        <f t="shared" ca="1" si="41"/>
        <v>0</v>
      </c>
      <c r="J131" s="361">
        <f t="shared" ca="1" si="42"/>
        <v>45000</v>
      </c>
      <c r="K131" s="362">
        <f t="shared" ca="1" si="43"/>
        <v>45000</v>
      </c>
    </row>
    <row r="132" spans="2:11">
      <c r="B132" s="506"/>
      <c r="C132" s="507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IF(B132="+","Unit",IF(ISERROR(OFFSET('HARGA SATUAN'!$E$6,MATCH(RAB!C132,'HARGA SATUAN'!$C$7:$C$1492,0),0)),"",OFFSET('HARGA SATUAN'!$E$6,MATCH(RAB!C132,'HARGA SATUAN'!$C$7:$C$1492,0),0)))</f>
        <v/>
      </c>
      <c r="F132" s="484"/>
      <c r="G132" s="360">
        <f ca="1">IF(ISERROR(OFFSET('HARGA SATUAN'!$I$6,MATCH(RAB!C132,'HARGA SATUAN'!$C$7:$C$1492,0),0)),0,OFFSET('HARGA SATUAN'!$I$6,MATCH(RAB!C132,'HARGA SATUAN'!$C$7:$C$1492,0),0))</f>
        <v>0</v>
      </c>
      <c r="H132" s="361">
        <f t="shared" ca="1" si="40"/>
        <v>0</v>
      </c>
      <c r="I132" s="361">
        <f t="shared" ca="1" si="41"/>
        <v>0</v>
      </c>
      <c r="J132" s="361">
        <f t="shared" ca="1" si="42"/>
        <v>0</v>
      </c>
      <c r="K132" s="362">
        <f t="shared" ca="1" si="43"/>
        <v>0</v>
      </c>
    </row>
    <row r="133" spans="2:11">
      <c r="B133" s="373" t="s">
        <v>1550</v>
      </c>
      <c r="C133" s="374" t="s">
        <v>1457</v>
      </c>
      <c r="D133" s="358" t="str">
        <f ca="1">IF(ISERROR(OFFSET('HARGA SATUAN'!$D$6,MATCH(RAB!C133,'HARGA SATUAN'!$C$7:$C$1492,0),0)),"",OFFSET('HARGA SATUAN'!$D$6,MATCH(RAB!C133,'HARGA SATUAN'!$C$7:$C$1492,0),0))</f>
        <v/>
      </c>
      <c r="E133" s="359" t="str">
        <f ca="1">IF(B133="+","Unit",IF(ISERROR(OFFSET('HARGA SATUAN'!$E$6,MATCH(RAB!C133,'HARGA SATUAN'!$C$7:$C$1492,0),0)),"",OFFSET('HARGA SATUAN'!$E$6,MATCH(RAB!C133,'HARGA SATUAN'!$C$7:$C$1492,0),0)))</f>
        <v/>
      </c>
      <c r="F133" s="484"/>
      <c r="G133" s="360">
        <f ca="1">IF(ISERROR(OFFSET('HARGA SATUAN'!$I$6,MATCH(RAB!C133,'HARGA SATUAN'!$C$7:$C$1492,0),0)),0,OFFSET('HARGA SATUAN'!$I$6,MATCH(RAB!C133,'HARGA SATUAN'!$C$7:$C$1492,0),0))</f>
        <v>0</v>
      </c>
      <c r="H133" s="361">
        <f t="shared" ca="1" si="40"/>
        <v>0</v>
      </c>
      <c r="I133" s="361">
        <f t="shared" ca="1" si="41"/>
        <v>0</v>
      </c>
      <c r="J133" s="361">
        <f t="shared" ca="1" si="42"/>
        <v>0</v>
      </c>
      <c r="K133" s="362">
        <f t="shared" ca="1" si="43"/>
        <v>0</v>
      </c>
    </row>
    <row r="134" spans="2:11">
      <c r="B134" s="506"/>
      <c r="C134" s="507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84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40"/>
        <v>0</v>
      </c>
      <c r="I134" s="361">
        <f t="shared" ca="1" si="41"/>
        <v>0</v>
      </c>
      <c r="J134" s="361">
        <f t="shared" ca="1" si="42"/>
        <v>0</v>
      </c>
      <c r="K134" s="362">
        <f t="shared" ca="1" si="43"/>
        <v>0</v>
      </c>
    </row>
    <row r="135" spans="2:11">
      <c r="B135" s="500" t="s">
        <v>1035</v>
      </c>
      <c r="C135" s="501" t="s">
        <v>1645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505">
        <v>1</v>
      </c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36"/>
        <v>0</v>
      </c>
      <c r="I135" s="361">
        <f t="shared" ca="1" si="37"/>
        <v>0</v>
      </c>
      <c r="J135" s="361">
        <f t="shared" ca="1" si="38"/>
        <v>0</v>
      </c>
      <c r="K135" s="362">
        <f t="shared" ca="1" si="39"/>
        <v>0</v>
      </c>
    </row>
    <row r="136" spans="2:11" ht="30">
      <c r="B136" s="522">
        <v>1</v>
      </c>
      <c r="C136" s="109" t="s">
        <v>1196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05">
        <f>F135*1</f>
        <v>1</v>
      </c>
      <c r="G136" s="360">
        <f ca="1">IF(ISERROR(OFFSET('HARGA SATUAN'!$I$6,MATCH(RAB!C136,'HARGA SATUAN'!$C$7:$C$1492,0),0)),0,OFFSET('HARGA SATUAN'!$I$6,MATCH(RAB!C136,'HARGA SATUAN'!$C$7:$C$1492,0),0))</f>
        <v>1504200</v>
      </c>
      <c r="H136" s="361">
        <f t="shared" ca="1" si="36"/>
        <v>1504200</v>
      </c>
      <c r="I136" s="361">
        <f t="shared" ca="1" si="37"/>
        <v>0</v>
      </c>
      <c r="J136" s="361">
        <f t="shared" ca="1" si="38"/>
        <v>0</v>
      </c>
      <c r="K136" s="362">
        <f t="shared" ca="1" si="39"/>
        <v>1504200</v>
      </c>
    </row>
    <row r="137" spans="2:11">
      <c r="B137" s="522">
        <v>2</v>
      </c>
      <c r="C137" s="523" t="s">
        <v>520</v>
      </c>
      <c r="D137" s="358" t="str">
        <f ca="1">IF(ISERROR(OFFSET('HARGA SATUAN'!$D$6,MATCH(RAB!C137,'HARGA SATUAN'!$C$7:$C$1492,0),0)),"",OFFSET('HARGA SATUAN'!$D$6,MATCH(RAB!C137,'HARGA SATUAN'!$C$7:$C$1492,0),0))</f>
        <v>MDU-KD</v>
      </c>
      <c r="E137" s="359" t="str">
        <f ca="1">IF(B137="+","Unit",IF(ISERROR(OFFSET('HARGA SATUAN'!$E$6,MATCH(RAB!C137,'HARGA SATUAN'!$C$7:$C$1492,0),0)),"",OFFSET('HARGA SATUAN'!$E$6,MATCH(RAB!C137,'HARGA SATUAN'!$C$7:$C$1492,0),0)))</f>
        <v>Unit</v>
      </c>
      <c r="F137" s="505">
        <f>F135*1</f>
        <v>1</v>
      </c>
      <c r="G137" s="360">
        <f ca="1">IF(ISERROR(OFFSET('HARGA SATUAN'!$I$6,MATCH(RAB!C137,'HARGA SATUAN'!$C$7:$C$1492,0),0)),0,OFFSET('HARGA SATUAN'!$I$6,MATCH(RAB!C137,'HARGA SATUAN'!$C$7:$C$1492,0),0))</f>
        <v>14975400</v>
      </c>
      <c r="H137" s="361">
        <f t="shared" ca="1" si="36"/>
        <v>14975400</v>
      </c>
      <c r="I137" s="361">
        <f t="shared" ca="1" si="37"/>
        <v>0</v>
      </c>
      <c r="J137" s="361">
        <f t="shared" ca="1" si="38"/>
        <v>0</v>
      </c>
      <c r="K137" s="362">
        <f t="shared" ca="1" si="39"/>
        <v>14975400</v>
      </c>
    </row>
    <row r="138" spans="2:11">
      <c r="B138" s="522">
        <v>3</v>
      </c>
      <c r="C138" s="523" t="s">
        <v>1142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Unit</v>
      </c>
      <c r="F138" s="505">
        <f>F135*1</f>
        <v>1</v>
      </c>
      <c r="G138" s="360">
        <f ca="1">IF(ISERROR(OFFSET('HARGA SATUAN'!$I$6,MATCH(RAB!C138,'HARGA SATUAN'!$C$7:$C$1492,0),0)),0,OFFSET('HARGA SATUAN'!$I$6,MATCH(RAB!C138,'HARGA SATUAN'!$C$7:$C$1492,0),0))</f>
        <v>1113900</v>
      </c>
      <c r="H138" s="361">
        <f t="shared" ca="1" si="36"/>
        <v>0</v>
      </c>
      <c r="I138" s="361">
        <f t="shared" ca="1" si="37"/>
        <v>1113900</v>
      </c>
      <c r="J138" s="361">
        <f t="shared" ca="1" si="38"/>
        <v>0</v>
      </c>
      <c r="K138" s="362">
        <f t="shared" ca="1" si="39"/>
        <v>1113900</v>
      </c>
    </row>
    <row r="139" spans="2:11">
      <c r="B139" s="522">
        <v>4</v>
      </c>
      <c r="C139" s="109" t="s">
        <v>81</v>
      </c>
      <c r="D139" s="358" t="str">
        <f ca="1">IF(ISERROR(OFFSET('HARGA SATUAN'!$D$6,MATCH(RAB!C139,'HARGA SATUAN'!$C$7:$C$1492,0),0)),"",OFFSET('HARGA SATUAN'!$D$6,MATCH(RAB!C139,'HARGA SATUAN'!$C$7:$C$1492,0),0))</f>
        <v>MDU-KD</v>
      </c>
      <c r="E139" s="359" t="str">
        <f ca="1">IF(B139="+","Unit",IF(ISERROR(OFFSET('HARGA SATUAN'!$E$6,MATCH(RAB!C139,'HARGA SATUAN'!$C$7:$C$1492,0),0)),"",OFFSET('HARGA SATUAN'!$E$6,MATCH(RAB!C139,'HARGA SATUAN'!$C$7:$C$1492,0),0)))</f>
        <v>Mtr</v>
      </c>
      <c r="F139" s="505">
        <v>44</v>
      </c>
      <c r="G139" s="360">
        <f ca="1">IF(ISERROR(OFFSET('HARGA SATUAN'!$I$6,MATCH(RAB!C139,'HARGA SATUAN'!$C$7:$C$1492,0),0)),0,OFFSET('HARGA SATUAN'!$I$6,MATCH(RAB!C139,'HARGA SATUAN'!$C$7:$C$1492,0),0))</f>
        <v>140200</v>
      </c>
      <c r="H139" s="361">
        <f t="shared" ca="1" si="36"/>
        <v>6168800</v>
      </c>
      <c r="I139" s="361">
        <f t="shared" ca="1" si="37"/>
        <v>0</v>
      </c>
      <c r="J139" s="361">
        <f t="shared" ca="1" si="38"/>
        <v>0</v>
      </c>
      <c r="K139" s="362">
        <f t="shared" ca="1" si="39"/>
        <v>6168800</v>
      </c>
    </row>
    <row r="140" spans="2:11">
      <c r="B140" s="522">
        <v>5</v>
      </c>
      <c r="C140" s="523" t="s">
        <v>799</v>
      </c>
      <c r="D140" s="358" t="str">
        <f ca="1">IF(ISERROR(OFFSET('HARGA SATUAN'!$D$6,MATCH(RAB!C140,'HARGA SATUAN'!$C$7:$C$1492,0),0)),"",OFFSET('HARGA SATUAN'!$D$6,MATCH(RAB!C140,'HARGA SATUAN'!$C$7:$C$1492,0),0))</f>
        <v>JASA</v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505">
        <f>F135*1</f>
        <v>1</v>
      </c>
      <c r="G140" s="360">
        <f ca="1">IF(ISERROR(OFFSET('HARGA SATUAN'!$I$6,MATCH(RAB!C140,'HARGA SATUAN'!$C$7:$C$1492,0),0)),0,OFFSET('HARGA SATUAN'!$I$6,MATCH(RAB!C140,'HARGA SATUAN'!$C$7:$C$1492,0),0))</f>
        <v>106400</v>
      </c>
      <c r="H140" s="361">
        <f t="shared" ca="1" si="36"/>
        <v>0</v>
      </c>
      <c r="I140" s="361">
        <f t="shared" ca="1" si="37"/>
        <v>0</v>
      </c>
      <c r="J140" s="361">
        <f t="shared" ca="1" si="38"/>
        <v>106400</v>
      </c>
      <c r="K140" s="362">
        <f t="shared" ca="1" si="39"/>
        <v>106400</v>
      </c>
    </row>
    <row r="141" spans="2:11">
      <c r="B141" s="506"/>
      <c r="C141" s="507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484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36"/>
        <v>0</v>
      </c>
      <c r="I141" s="361">
        <f t="shared" ca="1" si="37"/>
        <v>0</v>
      </c>
      <c r="J141" s="361">
        <f t="shared" ca="1" si="38"/>
        <v>0</v>
      </c>
      <c r="K141" s="362">
        <f t="shared" ca="1" si="39"/>
        <v>0</v>
      </c>
    </row>
    <row r="142" spans="2:11">
      <c r="B142" s="506" t="s">
        <v>1035</v>
      </c>
      <c r="C142" s="512" t="s">
        <v>1627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>Unit</v>
      </c>
      <c r="F142" s="505">
        <v>1</v>
      </c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36"/>
        <v>0</v>
      </c>
      <c r="I142" s="361">
        <f t="shared" ca="1" si="37"/>
        <v>0</v>
      </c>
      <c r="J142" s="361">
        <f t="shared" ca="1" si="38"/>
        <v>0</v>
      </c>
      <c r="K142" s="362">
        <f t="shared" ca="1" si="39"/>
        <v>0</v>
      </c>
    </row>
    <row r="143" spans="2:11">
      <c r="B143" s="506">
        <v>1</v>
      </c>
      <c r="C143" s="512" t="s">
        <v>163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05">
        <f>F142*4</f>
        <v>4</v>
      </c>
      <c r="G143" s="360">
        <f ca="1">IF(ISERROR(OFFSET('HARGA SATUAN'!$I$6,MATCH(RAB!C143,'HARGA SATUAN'!$C$7:$C$1492,0),0)),0,OFFSET('HARGA SATUAN'!$I$6,MATCH(RAB!C143,'HARGA SATUAN'!$C$7:$C$1492,0),0))</f>
        <v>7938</v>
      </c>
      <c r="H143" s="361">
        <f t="shared" ca="1" si="36"/>
        <v>0</v>
      </c>
      <c r="I143" s="361">
        <f t="shared" ca="1" si="37"/>
        <v>31752</v>
      </c>
      <c r="J143" s="361">
        <f t="shared" ca="1" si="38"/>
        <v>0</v>
      </c>
      <c r="K143" s="362">
        <f t="shared" ca="1" si="39"/>
        <v>31752</v>
      </c>
    </row>
    <row r="144" spans="2:11">
      <c r="B144" s="506">
        <v>2</v>
      </c>
      <c r="C144" s="512" t="s">
        <v>593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505">
        <f>F142*1</f>
        <v>1</v>
      </c>
      <c r="G144" s="360">
        <f ca="1">IF(ISERROR(OFFSET('HARGA SATUAN'!$I$6,MATCH(RAB!C144,'HARGA SATUAN'!$C$7:$C$1492,0),0)),0,OFFSET('HARGA SATUAN'!$I$6,MATCH(RAB!C144,'HARGA SATUAN'!$C$7:$C$1492,0),0))</f>
        <v>380500</v>
      </c>
      <c r="H144" s="361">
        <f t="shared" ca="1" si="36"/>
        <v>0</v>
      </c>
      <c r="I144" s="361">
        <f t="shared" ca="1" si="37"/>
        <v>380500</v>
      </c>
      <c r="J144" s="361">
        <f t="shared" ca="1" si="38"/>
        <v>0</v>
      </c>
      <c r="K144" s="362">
        <f t="shared" ca="1" si="39"/>
        <v>380500</v>
      </c>
    </row>
    <row r="145" spans="2:11">
      <c r="B145" s="506">
        <v>3</v>
      </c>
      <c r="C145" s="512" t="s">
        <v>248</v>
      </c>
      <c r="D145" s="358" t="str">
        <f ca="1">IF(ISERROR(OFFSET('HARGA SATUAN'!$D$6,MATCH(RAB!C145,'HARGA SATUAN'!$C$7:$C$1492,0),0)),"",OFFSET('HARGA SATUAN'!$D$6,MATCH(RAB!C145,'HARGA SATUAN'!$C$7:$C$1492,0),0))</f>
        <v>HDW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5">
        <f>F142*2</f>
        <v>2</v>
      </c>
      <c r="G145" s="360">
        <f ca="1">IF(ISERROR(OFFSET('HARGA SATUAN'!$I$6,MATCH(RAB!C145,'HARGA SATUAN'!$C$7:$C$1492,0),0)),0,OFFSET('HARGA SATUAN'!$I$6,MATCH(RAB!C145,'HARGA SATUAN'!$C$7:$C$1492,0),0))</f>
        <v>60300</v>
      </c>
      <c r="H145" s="361">
        <f t="shared" ca="1" si="36"/>
        <v>0</v>
      </c>
      <c r="I145" s="361">
        <f t="shared" ca="1" si="37"/>
        <v>120600</v>
      </c>
      <c r="J145" s="361">
        <f t="shared" ca="1" si="38"/>
        <v>0</v>
      </c>
      <c r="K145" s="362">
        <f t="shared" ca="1" si="39"/>
        <v>120600</v>
      </c>
    </row>
    <row r="146" spans="2:11">
      <c r="B146" s="506">
        <v>4</v>
      </c>
      <c r="C146" s="507" t="s">
        <v>595</v>
      </c>
      <c r="D146" s="358" t="str">
        <f ca="1">IF(ISERROR(OFFSET('HARGA SATUAN'!$D$6,MATCH(RAB!C146,'HARGA SATUAN'!$C$7:$C$1492,0),0)),"",OFFSET('HARGA SATUAN'!$D$6,MATCH(RAB!C146,'HARGA SATUAN'!$C$7:$C$1492,0),0))</f>
        <v>HDW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484">
        <f>F142*1</f>
        <v>1</v>
      </c>
      <c r="G146" s="360">
        <f ca="1">IF(ISERROR(OFFSET('HARGA SATUAN'!$I$6,MATCH(RAB!C146,'HARGA SATUAN'!$C$7:$C$1492,0),0)),0,OFFSET('HARGA SATUAN'!$I$6,MATCH(RAB!C146,'HARGA SATUAN'!$C$7:$C$1492,0),0))</f>
        <v>78500</v>
      </c>
      <c r="H146" s="361">
        <f t="shared" ca="1" si="36"/>
        <v>0</v>
      </c>
      <c r="I146" s="361">
        <f t="shared" ca="1" si="37"/>
        <v>78500</v>
      </c>
      <c r="J146" s="361">
        <f t="shared" ca="1" si="38"/>
        <v>0</v>
      </c>
      <c r="K146" s="362">
        <f t="shared" ca="1" si="39"/>
        <v>78500</v>
      </c>
    </row>
    <row r="147" spans="2:11">
      <c r="B147" s="506">
        <v>5</v>
      </c>
      <c r="C147" s="507" t="s">
        <v>229</v>
      </c>
      <c r="D147" s="358" t="str">
        <f ca="1">IF(ISERROR(OFFSET('HARGA SATUAN'!$D$6,MATCH(RAB!C147,'HARGA SATUAN'!$C$7:$C$1492,0),0)),"",OFFSET('HARGA SATUAN'!$D$6,MATCH(RAB!C147,'HARGA SATUAN'!$C$7:$C$1492,0),0))</f>
        <v>HDW</v>
      </c>
      <c r="E147" s="359" t="str">
        <f ca="1">IF(B147="+","Unit",IF(ISERROR(OFFSET('HARGA SATUAN'!$E$6,MATCH(RAB!C147,'HARGA SATUAN'!$C$7:$C$1492,0),0)),"",OFFSET('HARGA SATUAN'!$E$6,MATCH(RAB!C147,'HARGA SATUAN'!$C$7:$C$1492,0),0)))</f>
        <v>Bh</v>
      </c>
      <c r="F147" s="484">
        <f>F142*1</f>
        <v>1</v>
      </c>
      <c r="G147" s="360">
        <f ca="1">IF(ISERROR(OFFSET('HARGA SATUAN'!$I$6,MATCH(RAB!C147,'HARGA SATUAN'!$C$7:$C$1492,0),0)),0,OFFSET('HARGA SATUAN'!$I$6,MATCH(RAB!C147,'HARGA SATUAN'!$C$7:$C$1492,0),0))</f>
        <v>4212</v>
      </c>
      <c r="H147" s="361">
        <f t="shared" ca="1" si="36"/>
        <v>0</v>
      </c>
      <c r="I147" s="361">
        <f t="shared" ca="1" si="37"/>
        <v>4212</v>
      </c>
      <c r="J147" s="361">
        <f t="shared" ca="1" si="38"/>
        <v>0</v>
      </c>
      <c r="K147" s="362">
        <f t="shared" ca="1" si="39"/>
        <v>4212</v>
      </c>
    </row>
    <row r="148" spans="2:11">
      <c r="B148" s="506">
        <v>6</v>
      </c>
      <c r="C148" s="507" t="s">
        <v>266</v>
      </c>
      <c r="D148" s="358" t="str">
        <f ca="1">IF(ISERROR(OFFSET('HARGA SATUAN'!$D$6,MATCH(RAB!C148,'HARGA SATUAN'!$C$7:$C$1492,0),0)),"",OFFSET('HARGA SATUAN'!$D$6,MATCH(RAB!C148,'HARGA SATUAN'!$C$7:$C$1492,0),0))</f>
        <v>HDW</v>
      </c>
      <c r="E148" s="359" t="str">
        <f ca="1">IF(B148="+","Unit",IF(ISERROR(OFFSET('HARGA SATUAN'!$E$6,MATCH(RAB!C148,'HARGA SATUAN'!$C$7:$C$1492,0),0)),"",OFFSET('HARGA SATUAN'!$E$6,MATCH(RAB!C148,'HARGA SATUAN'!$C$7:$C$1492,0),0)))</f>
        <v>Mtr</v>
      </c>
      <c r="F148" s="484">
        <f>F142*1</f>
        <v>1</v>
      </c>
      <c r="G148" s="360">
        <f ca="1">IF(ISERROR(OFFSET('HARGA SATUAN'!$I$6,MATCH(RAB!C148,'HARGA SATUAN'!$C$7:$C$1492,0),0)),0,OFFSET('HARGA SATUAN'!$I$6,MATCH(RAB!C148,'HARGA SATUAN'!$C$7:$C$1492,0),0))</f>
        <v>23310</v>
      </c>
      <c r="H148" s="361">
        <f t="shared" ca="1" si="36"/>
        <v>0</v>
      </c>
      <c r="I148" s="361">
        <f t="shared" ca="1" si="37"/>
        <v>23310</v>
      </c>
      <c r="J148" s="361">
        <f t="shared" ca="1" si="38"/>
        <v>0</v>
      </c>
      <c r="K148" s="362">
        <f t="shared" ca="1" si="39"/>
        <v>23310</v>
      </c>
    </row>
    <row r="149" spans="2:11">
      <c r="B149" s="506">
        <v>7</v>
      </c>
      <c r="C149" s="507" t="s">
        <v>35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484">
        <f>F142*1</f>
        <v>1</v>
      </c>
      <c r="G149" s="360">
        <f ca="1">IF(ISERROR(OFFSET('HARGA SATUAN'!$I$6,MATCH(RAB!C149,'HARGA SATUAN'!$C$7:$C$1492,0),0)),0,OFFSET('HARGA SATUAN'!$I$6,MATCH(RAB!C149,'HARGA SATUAN'!$C$7:$C$1492,0),0))</f>
        <v>2300</v>
      </c>
      <c r="H149" s="361">
        <f t="shared" ca="1" si="36"/>
        <v>0</v>
      </c>
      <c r="I149" s="361">
        <f t="shared" ca="1" si="37"/>
        <v>2300</v>
      </c>
      <c r="J149" s="361">
        <f t="shared" ca="1" si="38"/>
        <v>0</v>
      </c>
      <c r="K149" s="362">
        <f t="shared" ca="1" si="39"/>
        <v>2300</v>
      </c>
    </row>
    <row r="150" spans="2:11">
      <c r="B150" s="506"/>
      <c r="C150" s="507"/>
      <c r="D150" s="358"/>
      <c r="E150" s="359"/>
      <c r="F150" s="484"/>
      <c r="G150" s="360"/>
      <c r="H150" s="361"/>
      <c r="I150" s="361"/>
      <c r="J150" s="361"/>
      <c r="K150" s="362"/>
    </row>
    <row r="151" spans="2:11">
      <c r="B151" s="506" t="s">
        <v>1035</v>
      </c>
      <c r="C151" s="507" t="s">
        <v>1628</v>
      </c>
      <c r="D151" s="358" t="str">
        <f ca="1">IF(ISERROR(OFFSET('HARGA SATUAN'!$D$6,MATCH(RAB!C151,'HARGA SATUAN'!$C$7:$C$1492,0),0)),"",OFFSET('HARGA SATUAN'!$D$6,MATCH(RAB!C151,'HARGA SATUAN'!$C$7:$C$1492,0),0))</f>
        <v/>
      </c>
      <c r="E151" s="359" t="str">
        <f ca="1">IF(B151="+","Unit",IF(ISERROR(OFFSET('HARGA SATUAN'!$E$6,MATCH(RAB!C151,'HARGA SATUAN'!$C$7:$C$1492,0),0)),"",OFFSET('HARGA SATUAN'!$E$6,MATCH(RAB!C151,'HARGA SATUAN'!$C$7:$C$1492,0),0)))</f>
        <v>Unit</v>
      </c>
      <c r="F151" s="484">
        <v>1</v>
      </c>
      <c r="G151" s="360">
        <f ca="1">IF(ISERROR(OFFSET('HARGA SATUAN'!$I$6,MATCH(RAB!C151,'HARGA SATUAN'!$C$7:$C$1492,0),0)),0,OFFSET('HARGA SATUAN'!$I$6,MATCH(RAB!C151,'HARGA SATUAN'!$C$7:$C$1492,0),0))</f>
        <v>0</v>
      </c>
      <c r="H151" s="361">
        <f t="shared" ca="1" si="36"/>
        <v>0</v>
      </c>
      <c r="I151" s="361">
        <f t="shared" ca="1" si="37"/>
        <v>0</v>
      </c>
      <c r="J151" s="361">
        <f t="shared" ca="1" si="38"/>
        <v>0</v>
      </c>
      <c r="K151" s="362">
        <f t="shared" ca="1" si="39"/>
        <v>0</v>
      </c>
    </row>
    <row r="152" spans="2:11">
      <c r="B152" s="506">
        <v>1</v>
      </c>
      <c r="C152" s="507" t="s">
        <v>29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484">
        <f>F151*1</f>
        <v>1</v>
      </c>
      <c r="G152" s="360">
        <f ca="1">IF(ISERROR(OFFSET('HARGA SATUAN'!$I$6,MATCH(RAB!C152,'HARGA SATUAN'!$C$7:$C$1492,0),0)),0,OFFSET('HARGA SATUAN'!$I$6,MATCH(RAB!C152,'HARGA SATUAN'!$C$7:$C$1492,0),0))</f>
        <v>185200</v>
      </c>
      <c r="H152" s="361">
        <f t="shared" ca="1" si="36"/>
        <v>0</v>
      </c>
      <c r="I152" s="361">
        <f t="shared" ca="1" si="37"/>
        <v>185200</v>
      </c>
      <c r="J152" s="361">
        <f t="shared" ca="1" si="38"/>
        <v>0</v>
      </c>
      <c r="K152" s="362">
        <f t="shared" ca="1" si="39"/>
        <v>185200</v>
      </c>
    </row>
    <row r="153" spans="2:11">
      <c r="B153" s="506">
        <v>2</v>
      </c>
      <c r="C153" s="507" t="s">
        <v>30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484">
        <f>F151*1</f>
        <v>1</v>
      </c>
      <c r="G153" s="360">
        <f ca="1">IF(ISERROR(OFFSET('HARGA SATUAN'!$I$6,MATCH(RAB!C153,'HARGA SATUAN'!$C$7:$C$1492,0),0)),0,OFFSET('HARGA SATUAN'!$I$6,MATCH(RAB!C153,'HARGA SATUAN'!$C$7:$C$1492,0),0))</f>
        <v>47459</v>
      </c>
      <c r="H153" s="361">
        <f t="shared" ca="1" si="36"/>
        <v>0</v>
      </c>
      <c r="I153" s="361">
        <f t="shared" ca="1" si="37"/>
        <v>47459</v>
      </c>
      <c r="J153" s="361">
        <f t="shared" ca="1" si="38"/>
        <v>0</v>
      </c>
      <c r="K153" s="362">
        <f t="shared" ca="1" si="39"/>
        <v>47459</v>
      </c>
    </row>
    <row r="154" spans="2:11">
      <c r="B154" s="506">
        <v>3</v>
      </c>
      <c r="C154" s="507" t="s">
        <v>32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Mtr</v>
      </c>
      <c r="F154" s="484">
        <f>F151*1.5</f>
        <v>1.5</v>
      </c>
      <c r="G154" s="360">
        <f ca="1">IF(ISERROR(OFFSET('HARGA SATUAN'!$I$6,MATCH(RAB!C154,'HARGA SATUAN'!$C$7:$C$1492,0),0)),0,OFFSET('HARGA SATUAN'!$I$6,MATCH(RAB!C154,'HARGA SATUAN'!$C$7:$C$1492,0),0))</f>
        <v>30000</v>
      </c>
      <c r="H154" s="361">
        <f t="shared" ca="1" si="36"/>
        <v>0</v>
      </c>
      <c r="I154" s="361">
        <f t="shared" ca="1" si="37"/>
        <v>45000</v>
      </c>
      <c r="J154" s="361">
        <f t="shared" ca="1" si="38"/>
        <v>0</v>
      </c>
      <c r="K154" s="362">
        <f t="shared" ca="1" si="39"/>
        <v>45000</v>
      </c>
    </row>
    <row r="155" spans="2:11">
      <c r="B155" s="506">
        <v>4</v>
      </c>
      <c r="C155" s="507" t="s">
        <v>33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484">
        <f>F151*2</f>
        <v>2</v>
      </c>
      <c r="G155" s="360">
        <f ca="1">IF(ISERROR(OFFSET('HARGA SATUAN'!$I$6,MATCH(RAB!C155,'HARGA SATUAN'!$C$7:$C$1492,0),0)),0,OFFSET('HARGA SATUAN'!$I$6,MATCH(RAB!C155,'HARGA SATUAN'!$C$7:$C$1492,0),0))</f>
        <v>9500</v>
      </c>
      <c r="H155" s="361">
        <f t="shared" ca="1" si="36"/>
        <v>0</v>
      </c>
      <c r="I155" s="361">
        <f t="shared" ca="1" si="37"/>
        <v>19000</v>
      </c>
      <c r="J155" s="361">
        <f t="shared" ca="1" si="38"/>
        <v>0</v>
      </c>
      <c r="K155" s="362">
        <f t="shared" ca="1" si="39"/>
        <v>19000</v>
      </c>
    </row>
    <row r="156" spans="2:11">
      <c r="B156" s="506">
        <v>5</v>
      </c>
      <c r="C156" s="507" t="s">
        <v>735</v>
      </c>
      <c r="D156" s="358" t="str">
        <f ca="1">IF(ISERROR(OFFSET('HARGA SATUAN'!$D$6,MATCH(RAB!C156,'HARGA SATUAN'!$C$7:$C$1492,0),0)),"",OFFSET('HARGA SATUAN'!$D$6,MATCH(RAB!C156,'HARGA SATUAN'!$C$7:$C$1492,0),0))</f>
        <v>JASA</v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484">
        <f>F151*1</f>
        <v>1</v>
      </c>
      <c r="G156" s="360">
        <f ca="1">IF(ISERROR(OFFSET('HARGA SATUAN'!$I$6,MATCH(RAB!C156,'HARGA SATUAN'!$C$7:$C$1492,0),0)),0,OFFSET('HARGA SATUAN'!$I$6,MATCH(RAB!C156,'HARGA SATUAN'!$C$7:$C$1492,0),0))</f>
        <v>56400</v>
      </c>
      <c r="H156" s="361">
        <f t="shared" ca="1" si="36"/>
        <v>0</v>
      </c>
      <c r="I156" s="361">
        <f t="shared" ca="1" si="37"/>
        <v>0</v>
      </c>
      <c r="J156" s="361">
        <f t="shared" ca="1" si="38"/>
        <v>56400</v>
      </c>
      <c r="K156" s="362">
        <f t="shared" ca="1" si="39"/>
        <v>56400</v>
      </c>
    </row>
    <row r="157" spans="2:11">
      <c r="B157" s="506"/>
      <c r="C157" s="507"/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484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36"/>
        <v>0</v>
      </c>
      <c r="I157" s="361">
        <f t="shared" ca="1" si="37"/>
        <v>0</v>
      </c>
      <c r="J157" s="361">
        <f t="shared" ca="1" si="38"/>
        <v>0</v>
      </c>
      <c r="K157" s="362">
        <f t="shared" ca="1" si="39"/>
        <v>0</v>
      </c>
    </row>
    <row r="158" spans="2:11">
      <c r="B158" s="373" t="s">
        <v>1550</v>
      </c>
      <c r="C158" s="374" t="s">
        <v>1611</v>
      </c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484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36"/>
        <v>0</v>
      </c>
      <c r="I158" s="361">
        <f t="shared" ca="1" si="37"/>
        <v>0</v>
      </c>
      <c r="J158" s="361">
        <f t="shared" ca="1" si="38"/>
        <v>0</v>
      </c>
      <c r="K158" s="362">
        <f t="shared" ca="1" si="39"/>
        <v>0</v>
      </c>
    </row>
    <row r="159" spans="2:11">
      <c r="B159" s="375"/>
      <c r="C159" s="109"/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484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36"/>
        <v>0</v>
      </c>
      <c r="I159" s="361">
        <f t="shared" ca="1" si="37"/>
        <v>0</v>
      </c>
      <c r="J159" s="361">
        <f t="shared" ca="1" si="38"/>
        <v>0</v>
      </c>
      <c r="K159" s="362">
        <f t="shared" ca="1" si="39"/>
        <v>0</v>
      </c>
    </row>
    <row r="160" spans="2:11">
      <c r="B160" s="376"/>
      <c r="C160" s="377" t="s">
        <v>475</v>
      </c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/>
      </c>
      <c r="F160" s="484"/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32"/>
        <v>0</v>
      </c>
      <c r="I160" s="361">
        <f t="shared" ca="1" si="33"/>
        <v>0</v>
      </c>
      <c r="J160" s="361">
        <f t="shared" ca="1" si="34"/>
        <v>0</v>
      </c>
      <c r="K160" s="362">
        <f t="shared" ca="1" si="35"/>
        <v>0</v>
      </c>
    </row>
    <row r="161" spans="2:13">
      <c r="B161" s="379">
        <v>1</v>
      </c>
      <c r="C161" s="380" t="s">
        <v>1091</v>
      </c>
      <c r="D161" s="381" t="str">
        <f ca="1">IF(ISERROR(OFFSET('HARGA SATUAN'!$D$6,MATCH(RAB!C161,'HARGA SATUAN'!$C$7:$C$1492,0),0)),"",OFFSET('HARGA SATUAN'!$D$6,MATCH(RAB!C161,'HARGA SATUAN'!$C$7:$C$1492,0),0))</f>
        <v>JASA</v>
      </c>
      <c r="E161" s="382" t="str">
        <f ca="1">IF(ISERROR(OFFSET('HARGA SATUAN'!$E$6,MATCH(RAB!C161,'HARGA SATUAN'!$C$7:$C$1492,0),0)),"",OFFSET('HARGA SATUAN'!$E$6,MATCH(RAB!C161,'HARGA SATUAN'!$C$7:$C$1492,0),0))</f>
        <v>Lot</v>
      </c>
      <c r="F161" s="383">
        <v>1</v>
      </c>
      <c r="G161" s="384">
        <f ca="1">IF(ISERROR(OFFSET('HARGA SATUAN'!$I$6,MATCH(RAB!C161,'HARGA SATUAN'!$C$7:$C$1492,0),0)),0,OFFSET('HARGA SATUAN'!$I$6,MATCH(RAB!C161,'HARGA SATUAN'!$C$7:$C$1492,0),0))</f>
        <v>2.5000000000000001E-2</v>
      </c>
      <c r="H161" s="385">
        <f ca="1">2.5%*(SUM(H14:H160))</f>
        <v>2755986.25</v>
      </c>
      <c r="I161" s="385">
        <f ca="1">2.5%*(SUM(I14:I160))</f>
        <v>567672.56833333336</v>
      </c>
      <c r="J161" s="385">
        <f ca="1">2.5%*(SUM(J14:J160))</f>
        <v>126568.08333333333</v>
      </c>
      <c r="K161" s="386">
        <f ca="1">SUM(H161:J161)</f>
        <v>3450226.9016666668</v>
      </c>
    </row>
    <row r="162" spans="2:13">
      <c r="B162" s="387"/>
      <c r="C162" s="388"/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IF(ISERROR(OFFSET('HARGA SATUAN'!$E$6,MATCH(RAB!C162,'HARGA SATUAN'!$C$7:$C$1492,0),0)),"",OFFSET('HARGA SATUAN'!$E$6,MATCH(RAB!C162,'HARGA SATUAN'!$C$7:$C$1492,0),0))</f>
        <v/>
      </c>
      <c r="F162" s="378"/>
      <c r="G162" s="360" t="str">
        <f ca="1">IF(ISERROR(OFFSET('HARGA SATUAN'!$I$6,MATCH(RAB!C162,'HARGA SATUAN'!$C$7:$C$1492,0),0)),"",OFFSET('HARGA SATUAN'!$I$6,MATCH(RAB!C162,'HARGA SATUAN'!$C$7:$C$1492,0),0))</f>
        <v/>
      </c>
      <c r="H162" s="361">
        <f ca="1">IF(OR(D162="MDU",D162="MDU-KD"),IF(G162="PLN",0,G162*F162),0)</f>
        <v>0</v>
      </c>
      <c r="I162" s="361">
        <f ca="1">IF(D162="HDW",IF(G162="PLN",0,G162*F162),0)</f>
        <v>0</v>
      </c>
      <c r="J162" s="361">
        <f ca="1">IF(D162="JASA",IF(G162="PLN",0,G162*F162),0)</f>
        <v>0</v>
      </c>
      <c r="K162" s="362">
        <f ca="1">SUM(H162:J162)</f>
        <v>0</v>
      </c>
    </row>
    <row r="163" spans="2:13" ht="15.75" thickBot="1">
      <c r="B163" s="389"/>
      <c r="C163" s="390"/>
      <c r="D163" s="391"/>
      <c r="E163" s="392"/>
      <c r="F163" s="392"/>
      <c r="G163" s="392"/>
      <c r="H163" s="393"/>
      <c r="I163" s="393"/>
      <c r="J163" s="393"/>
      <c r="K163" s="394"/>
    </row>
    <row r="164" spans="2:13">
      <c r="B164" s="395"/>
      <c r="C164" s="642" t="s">
        <v>1008</v>
      </c>
      <c r="D164" s="642"/>
      <c r="E164" s="642"/>
      <c r="F164" s="642"/>
      <c r="G164" s="396" t="s">
        <v>9</v>
      </c>
      <c r="H164" s="397">
        <f ca="1">SUM(H14:H162)</f>
        <v>112995436.25</v>
      </c>
      <c r="I164" s="397">
        <f ca="1">SUM(I14:I162)</f>
        <v>23274575.30166667</v>
      </c>
      <c r="J164" s="397">
        <f ca="1">SUM(J14:J162)</f>
        <v>5189291.416666666</v>
      </c>
      <c r="K164" s="397">
        <f ca="1">SUM(K14:K162)</f>
        <v>141459302.96833333</v>
      </c>
    </row>
    <row r="165" spans="2:13">
      <c r="B165" s="400"/>
      <c r="C165" s="625" t="s">
        <v>1460</v>
      </c>
      <c r="D165" s="625"/>
      <c r="E165" s="625"/>
      <c r="F165" s="625"/>
      <c r="G165" s="401" t="s">
        <v>9</v>
      </c>
      <c r="H165" s="402">
        <f ca="1">H164*0.11</f>
        <v>12429497.987500001</v>
      </c>
      <c r="I165" s="402">
        <f ca="1">I164*0.11</f>
        <v>2560203.2831833335</v>
      </c>
      <c r="J165" s="402">
        <f ca="1">J164*0.11</f>
        <v>570822.05583333329</v>
      </c>
      <c r="K165" s="402">
        <f ca="1">K164*0.11</f>
        <v>15560523.326516667</v>
      </c>
    </row>
    <row r="166" spans="2:13" ht="15.75" thickBot="1">
      <c r="B166" s="400"/>
      <c r="C166" s="623" t="s">
        <v>463</v>
      </c>
      <c r="D166" s="623"/>
      <c r="E166" s="623"/>
      <c r="F166" s="623"/>
      <c r="G166" s="404" t="s">
        <v>9</v>
      </c>
      <c r="H166" s="405">
        <f ca="1">SUM(H164:H165)</f>
        <v>125424934.2375</v>
      </c>
      <c r="I166" s="405">
        <f ca="1">SUM(I164:I165)</f>
        <v>25834778.584850002</v>
      </c>
      <c r="J166" s="404">
        <f ca="1">SUM(J164:J165)</f>
        <v>5760113.4724999992</v>
      </c>
      <c r="K166" s="404">
        <f ca="1">SUM(K164:K165)</f>
        <v>157019826.29484999</v>
      </c>
      <c r="M166" s="489"/>
    </row>
    <row r="167" spans="2:13">
      <c r="B167" s="626" t="str">
        <f ca="1">"Terbilang : "&amp;PROPER(IF(K166=0,"nol",IF(K166&lt;0,"minus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IF(--MID(TEXT(ABS(K166),"000000000000000"),1,3)=0,"",MID(TEXT(ABS(K166),"000000000000000"),1,1)&amp;" ratus "&amp;MID(TEXT(ABS(K166),"000000000000000"),2,1)&amp;" puluh "&amp;MID(TEXT(ABS(K166),"000000000000000"),3,1)&amp;" trilyun ")&amp; IF(--MID(TEXT(ABS(K166),"000000000000000"),4,3)=0,"",MID(TEXT(ABS(K166),"000000000000000"),4,1)&amp;" ratus "&amp;MID(TEXT(ABS(K166),"000000000000000"),5,1)&amp;" puluh "&amp;MID(TEXT(ABS(K166),"000000000000000"),6,1)&amp;" milyar ")&amp; IF(--MID(TEXT(ABS(K166),"000000000000000"),7,3)=0,"",MID(TEXT(ABS(K166),"000000000000000"),7,1)&amp;" ratus "&amp;MID(TEXT(ABS(K166),"000000000000000"),8,1)&amp;" puluh "&amp;MID(TEXT(ABS(K166),"000000000000000"),9,1)&amp;" juta ")&amp; IF(--MID(TEXT(ABS(K166),"000000000000000"),10,3)=0,"",IF(--MID(TEXT(ABS(K166),"000000000000000"),10,3)=1,"*",MID(TEXT(ABS(K166),"000000000000000"),10,1)&amp;" ratus "&amp;MID(TEXT(ABS(K166),"000000000000000"),11,1)&amp;" puluh ")&amp;MID(TEXT(ABS(K166),"000000000000000"),12,1)&amp;" ribu ")&amp; IF(--MID(TEXT(ABS(K166),"000000000000000"),13,3)=0,"",MID(TEXT(ABS(K166),"000000000000000"),13,1)&amp;" ratus "&amp;MID(TEXT(ABS(K166),"000000000000000"),14,1)&amp;" puluh "&amp;MID(TEXT(ABS(K166),"000000000000000"),15,1)),1,"satu"),2,"dua"),3,"tiga"),4,"empat"),5,"lima"),6,"enam"),7,"tujuh"),8,"delapan"),9,"sembilan"),"0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Lima Puluh Tujuh Juta Sembilan Belas Ribu Delapan Ratus Dua Puluh Enam Rupiah</v>
      </c>
      <c r="C167" s="627"/>
      <c r="D167" s="627"/>
      <c r="E167" s="627"/>
      <c r="F167" s="627"/>
      <c r="G167" s="627"/>
      <c r="H167" s="627"/>
      <c r="I167" s="627"/>
      <c r="J167" s="627"/>
      <c r="K167" s="628"/>
    </row>
    <row r="168" spans="2:13">
      <c r="B168" s="629"/>
      <c r="C168" s="630"/>
      <c r="D168" s="630"/>
      <c r="E168" s="630"/>
      <c r="F168" s="630"/>
      <c r="G168" s="630"/>
      <c r="H168" s="630"/>
      <c r="I168" s="630"/>
      <c r="J168" s="630"/>
      <c r="K168" s="631"/>
    </row>
    <row r="169" spans="2:13" ht="15.75" thickBot="1">
      <c r="B169" s="407" t="str">
        <f>"Harga yang dipakai adalah "&amp;'HARGA SATUAN'!I5&amp;""</f>
        <v>Harga yang dipakai adalah RAB HSS 2023</v>
      </c>
      <c r="C169" s="408"/>
      <c r="D169" s="409"/>
      <c r="E169" s="409"/>
      <c r="F169" s="409"/>
      <c r="G169" s="410"/>
      <c r="H169" s="410"/>
      <c r="I169" s="410"/>
      <c r="J169" s="410"/>
      <c r="K169" s="411"/>
    </row>
    <row r="170" spans="2:13">
      <c r="C170" s="412"/>
      <c r="E170" s="414"/>
      <c r="F170" s="414"/>
      <c r="G170" s="414"/>
    </row>
    <row r="171" spans="2:13">
      <c r="C171" s="337"/>
      <c r="E171" s="414"/>
      <c r="F171" s="414"/>
      <c r="G171" s="414"/>
      <c r="H171" s="632"/>
      <c r="I171" s="632"/>
      <c r="J171" s="633"/>
      <c r="K171" s="633"/>
    </row>
    <row r="172" spans="2:13">
      <c r="C172" s="337"/>
      <c r="E172" s="414"/>
      <c r="F172" s="414"/>
      <c r="G172" s="414"/>
      <c r="H172" s="415"/>
      <c r="I172" s="622" t="s">
        <v>1641</v>
      </c>
      <c r="J172" s="622"/>
      <c r="K172" s="622"/>
    </row>
    <row r="173" spans="2:13">
      <c r="C173" s="337"/>
      <c r="E173" s="414"/>
      <c r="F173" s="414"/>
      <c r="G173" s="414"/>
      <c r="H173" s="415"/>
      <c r="I173" s="622" t="s">
        <v>1642</v>
      </c>
      <c r="J173" s="622"/>
      <c r="K173" s="622"/>
    </row>
    <row r="174" spans="2:13">
      <c r="C174" s="337"/>
      <c r="E174" s="414"/>
      <c r="F174" s="414"/>
      <c r="G174" s="414"/>
      <c r="H174" s="416"/>
      <c r="I174" s="417"/>
      <c r="J174" s="417"/>
      <c r="K174" s="417"/>
    </row>
    <row r="175" spans="2:13">
      <c r="C175" s="337"/>
      <c r="E175" s="414"/>
      <c r="F175" s="414"/>
      <c r="G175" s="414"/>
      <c r="H175" s="416"/>
      <c r="I175" s="416"/>
      <c r="J175" s="416"/>
      <c r="K175" s="416"/>
    </row>
    <row r="176" spans="2:13">
      <c r="C176" s="337"/>
      <c r="E176" s="414"/>
      <c r="F176" s="414"/>
      <c r="G176" s="414"/>
      <c r="H176" s="416"/>
      <c r="I176" s="416"/>
      <c r="J176" s="416"/>
      <c r="K176" s="416"/>
    </row>
    <row r="177" spans="3:11">
      <c r="C177" s="337"/>
      <c r="E177" s="414"/>
      <c r="F177" s="414"/>
      <c r="G177" s="414"/>
      <c r="H177" s="416"/>
      <c r="I177" s="416"/>
      <c r="J177" s="416"/>
      <c r="K177" s="416"/>
    </row>
    <row r="178" spans="3:11">
      <c r="C178" s="337"/>
      <c r="E178" s="414"/>
      <c r="F178" s="414"/>
      <c r="G178" s="414"/>
      <c r="H178" s="418"/>
      <c r="I178" s="622" t="s">
        <v>1643</v>
      </c>
      <c r="J178" s="622"/>
      <c r="K178" s="622"/>
    </row>
    <row r="179" spans="3:11">
      <c r="C179" s="412"/>
      <c r="E179" s="414"/>
      <c r="F179" s="414"/>
      <c r="G179" s="414"/>
      <c r="H179" s="416"/>
      <c r="I179" s="416"/>
      <c r="J179" s="416"/>
      <c r="K179" s="416"/>
    </row>
    <row r="180" spans="3:11">
      <c r="C180" s="412"/>
      <c r="E180" s="414"/>
      <c r="F180" s="414"/>
      <c r="G180" s="414"/>
      <c r="H180" s="416"/>
      <c r="I180" s="416"/>
      <c r="J180" s="416"/>
      <c r="K180" s="416"/>
    </row>
    <row r="181" spans="3:11">
      <c r="C181" s="412"/>
      <c r="E181" s="414"/>
      <c r="F181" s="414"/>
      <c r="G181" s="414"/>
      <c r="H181" s="416"/>
      <c r="I181" s="416"/>
      <c r="J181" s="416"/>
      <c r="K181" s="416"/>
    </row>
  </sheetData>
  <sheetProtection sort="0" autoFilter="0"/>
  <protectedRanges>
    <protectedRange sqref="B159 B107:B114" name="Range1_1"/>
    <protectedRange sqref="F14:F16 F20:F22" name="Range1_1_2_2"/>
    <protectedRange sqref="B158:C158 B41:C43 B64:C65 B66:B69 B133:C133 B70:C86 B93:C94 B44:B46 C107:C114 B47:C58" name="Range1_1_1"/>
    <protectedRange sqref="C98" name="Range1_1_2_2_1"/>
    <protectedRange sqref="C159" name="Range1_1_3_12"/>
    <protectedRange sqref="C23 C25:C40" name="Range1_1_3_2"/>
    <protectedRange sqref="F17:F19" name="Range1_1_2_2_1_1"/>
    <protectedRange sqref="C24 C46" name="Range1_1_3_5"/>
    <protectedRange sqref="C66" name="Range1_1_3_6"/>
    <protectedRange sqref="C67" name="Range1_1_3_8"/>
    <protectedRange sqref="C68" name="Range1_1_3_9"/>
    <protectedRange sqref="C69" name="Range1_1_3_10"/>
    <protectedRange sqref="C99" name="Range1_1_3_13"/>
    <protectedRange sqref="C103" name="Range1_1_3_15"/>
    <protectedRange sqref="C44" name="Range1_1_3"/>
    <protectedRange sqref="C45" name="Range1_1_3_4"/>
    <protectedRange sqref="C96" name="Range1_1_3_1"/>
    <protectedRange sqref="C139" name="Range1_1_3_7"/>
  </protectedRanges>
  <mergeCells count="22">
    <mergeCell ref="O3:P4"/>
    <mergeCell ref="B4:K4"/>
    <mergeCell ref="C164:F164"/>
    <mergeCell ref="B11:B13"/>
    <mergeCell ref="C11:C13"/>
    <mergeCell ref="D11:D13"/>
    <mergeCell ref="E11:E13"/>
    <mergeCell ref="F11:F13"/>
    <mergeCell ref="G11:G13"/>
    <mergeCell ref="I12:I13"/>
    <mergeCell ref="I173:K173"/>
    <mergeCell ref="I178:K178"/>
    <mergeCell ref="C166:F166"/>
    <mergeCell ref="G6:K6"/>
    <mergeCell ref="I172:K172"/>
    <mergeCell ref="C165:F165"/>
    <mergeCell ref="B167:K168"/>
    <mergeCell ref="H171:K171"/>
    <mergeCell ref="H11:K11"/>
    <mergeCell ref="H12:H13"/>
    <mergeCell ref="J12:J13"/>
    <mergeCell ref="K12:K13"/>
  </mergeCells>
  <phoneticPr fontId="138" type="noConversion"/>
  <conditionalFormatting sqref="C15">
    <cfRule type="cellIs" dxfId="15" priority="459" operator="equal">
      <formula>0</formula>
    </cfRule>
  </conditionalFormatting>
  <conditionalFormatting sqref="C17:C19">
    <cfRule type="cellIs" dxfId="14" priority="44" operator="equal">
      <formula>0</formula>
    </cfRule>
  </conditionalFormatting>
  <conditionalFormatting sqref="C24">
    <cfRule type="cellIs" dxfId="13" priority="34" operator="equal">
      <formula>0</formula>
    </cfRule>
  </conditionalFormatting>
  <conditionalFormatting sqref="C44:C46">
    <cfRule type="cellIs" dxfId="12" priority="5" operator="equal">
      <formula>0</formula>
    </cfRule>
  </conditionalFormatting>
  <conditionalFormatting sqref="C66:C69">
    <cfRule type="cellIs" dxfId="11" priority="28" operator="equal">
      <formula>0</formula>
    </cfRule>
  </conditionalFormatting>
  <conditionalFormatting sqref="C99:C100">
    <cfRule type="cellIs" dxfId="10" priority="24" operator="equal">
      <formula>0</formula>
    </cfRule>
  </conditionalFormatting>
  <conditionalFormatting sqref="C103">
    <cfRule type="cellIs" dxfId="9" priority="23" operator="equal">
      <formula>0</formula>
    </cfRule>
  </conditionalFormatting>
  <conditionalFormatting sqref="C114">
    <cfRule type="cellIs" dxfId="8" priority="50" operator="equal">
      <formula>0</formula>
    </cfRule>
  </conditionalFormatting>
  <conditionalFormatting sqref="C159">
    <cfRule type="cellIs" dxfId="7" priority="57" operator="equal">
      <formula>0</formula>
    </cfRule>
  </conditionalFormatting>
  <conditionalFormatting sqref="E1:E3 G1:G13 E5:E13 H12:I12 O13 E14:K22 S14:V40 E23:E160 G23:K160 E161:G161 H161:K163 E162:H162 E163:F163">
    <cfRule type="cellIs" dxfId="6" priority="1039" stopIfTrue="1" operator="equal">
      <formula>0</formula>
    </cfRule>
  </conditionalFormatting>
  <conditionalFormatting sqref="F23:F47">
    <cfRule type="cellIs" dxfId="5" priority="10" stopIfTrue="1" operator="equal">
      <formula>0</formula>
    </cfRule>
  </conditionalFormatting>
  <conditionalFormatting sqref="F58:F160">
    <cfRule type="cellIs" dxfId="4" priority="12" stopIfTrue="1" operator="equal">
      <formula>0</formula>
    </cfRule>
  </conditionalFormatting>
  <conditionalFormatting sqref="G162:G65628 E167:E65628">
    <cfRule type="cellIs" dxfId="3" priority="173" stopIfTrue="1" operator="equal">
      <formula>0</formula>
    </cfRule>
  </conditionalFormatting>
  <conditionalFormatting sqref="C96">
    <cfRule type="cellIs" dxfId="2" priority="3" operator="equal">
      <formula>0</formula>
    </cfRule>
  </conditionalFormatting>
  <conditionalFormatting sqref="C136">
    <cfRule type="cellIs" dxfId="1" priority="2" operator="equal">
      <formula>0</formula>
    </cfRule>
  </conditionalFormatting>
  <conditionalFormatting sqref="C13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97:C98 F146:F160 F141 F42:F45 F47 F58:F83 F85:F134 H14:K16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L9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E6" zoomScale="115" zoomScaleNormal="115" zoomScaleSheetLayoutView="115" workbookViewId="0">
      <selection activeCell="R53" sqref="R5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5" t="s">
        <v>1439</v>
      </c>
      <c r="X2" s="706"/>
      <c r="Y2" s="706"/>
      <c r="Z2" s="706"/>
      <c r="AA2" s="706"/>
      <c r="AB2" s="706"/>
      <c r="AC2" s="706"/>
      <c r="AD2" s="707"/>
    </row>
    <row r="3" spans="3:30">
      <c r="C3" s="238"/>
      <c r="W3" s="708"/>
      <c r="X3" s="709"/>
      <c r="Y3" s="709"/>
      <c r="Z3" s="709"/>
      <c r="AA3" s="709"/>
      <c r="AB3" s="709"/>
      <c r="AC3" s="709"/>
      <c r="AD3" s="71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238"/>
      <c r="W6" s="241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238"/>
      <c r="E7" s="495" t="s">
        <v>1635</v>
      </c>
      <c r="W7" s="241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238"/>
      <c r="W8" s="241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238"/>
      <c r="W9" s="241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238"/>
      <c r="W10" s="241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238"/>
      <c r="W11" s="241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238"/>
      <c r="W12" s="241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238"/>
      <c r="W13" s="241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238"/>
      <c r="W14" s="241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238"/>
      <c r="W15" s="241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238"/>
      <c r="W16" s="241">
        <v>11</v>
      </c>
      <c r="X16" s="654" t="s">
        <v>1458</v>
      </c>
      <c r="Y16" s="654"/>
      <c r="Z16" s="654"/>
      <c r="AA16" s="654"/>
      <c r="AB16" s="654"/>
      <c r="AC16" s="654"/>
      <c r="AD16" s="655"/>
    </row>
    <row r="17" spans="3:30">
      <c r="C17" s="238"/>
      <c r="S17" s="242"/>
      <c r="W17" s="241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243"/>
      <c r="D18" s="244"/>
      <c r="E18" s="244"/>
      <c r="W18" s="241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238"/>
      <c r="W19" s="245"/>
      <c r="X19" s="703"/>
      <c r="Y19" s="703"/>
      <c r="Z19" s="703"/>
      <c r="AA19" s="703"/>
      <c r="AB19" s="703"/>
      <c r="AC19" s="703"/>
      <c r="AD19" s="704"/>
    </row>
    <row r="20" spans="3:30">
      <c r="C20" s="238"/>
      <c r="W20" s="690" t="s">
        <v>992</v>
      </c>
      <c r="X20" s="691"/>
      <c r="Y20" s="691"/>
      <c r="Z20" s="691"/>
      <c r="AA20" s="691"/>
      <c r="AB20" s="691"/>
      <c r="AC20" s="691"/>
      <c r="AD20" s="692"/>
    </row>
    <row r="21" spans="3:30">
      <c r="C21" s="238"/>
      <c r="W21" s="693" t="s">
        <v>985</v>
      </c>
      <c r="X21" s="694"/>
      <c r="Y21" s="694"/>
      <c r="Z21" s="695"/>
      <c r="AA21" s="696" t="s">
        <v>986</v>
      </c>
      <c r="AB21" s="697"/>
      <c r="AC21" s="697"/>
      <c r="AD21" s="698"/>
    </row>
    <row r="22" spans="3:30">
      <c r="C22" s="238"/>
      <c r="W22" s="699" t="s">
        <v>1616</v>
      </c>
      <c r="X22" s="700"/>
      <c r="Y22" s="497">
        <v>3</v>
      </c>
      <c r="Z22" s="502" t="s">
        <v>1058</v>
      </c>
      <c r="AA22" s="701"/>
      <c r="AB22" s="702"/>
      <c r="AC22" s="248"/>
      <c r="AD22" s="249"/>
    </row>
    <row r="23" spans="3:30">
      <c r="C23" s="238"/>
      <c r="W23" s="699" t="s">
        <v>1617</v>
      </c>
      <c r="X23" s="700"/>
      <c r="Y23" s="497">
        <v>4</v>
      </c>
      <c r="Z23" s="502" t="s">
        <v>1058</v>
      </c>
      <c r="AA23" s="688"/>
      <c r="AB23" s="689"/>
      <c r="AC23" s="248"/>
      <c r="AD23" s="249"/>
    </row>
    <row r="24" spans="3:30">
      <c r="C24" s="238"/>
      <c r="W24" s="683" t="s">
        <v>1618</v>
      </c>
      <c r="X24" s="685"/>
      <c r="Y24" s="246">
        <v>1</v>
      </c>
      <c r="Z24" s="247" t="s">
        <v>1058</v>
      </c>
      <c r="AA24" s="686"/>
      <c r="AB24" s="687"/>
      <c r="AC24" s="248"/>
      <c r="AD24" s="249"/>
    </row>
    <row r="25" spans="3:30">
      <c r="C25" s="238"/>
      <c r="W25" s="683"/>
      <c r="X25" s="685"/>
      <c r="Y25" s="246"/>
      <c r="Z25" s="247"/>
      <c r="AA25" s="688"/>
      <c r="AB25" s="689"/>
      <c r="AC25" s="248"/>
      <c r="AD25" s="249"/>
    </row>
    <row r="26" spans="3:30">
      <c r="C26" s="238"/>
      <c r="W26" s="485"/>
      <c r="X26" s="486"/>
      <c r="Y26" s="246"/>
      <c r="Z26" s="247"/>
      <c r="AA26" s="688"/>
      <c r="AB26" s="689"/>
      <c r="AC26" s="248"/>
      <c r="AD26" s="249"/>
    </row>
    <row r="27" spans="3:30">
      <c r="C27" s="238"/>
      <c r="W27" s="485"/>
      <c r="X27" s="486"/>
      <c r="Y27" s="246"/>
      <c r="Z27" s="247"/>
      <c r="AA27" s="682"/>
      <c r="AB27" s="677"/>
      <c r="AC27" s="248"/>
      <c r="AD27" s="249"/>
    </row>
    <row r="28" spans="3:30">
      <c r="C28" s="238"/>
      <c r="W28" s="485"/>
      <c r="X28" s="486"/>
      <c r="Y28" s="246"/>
      <c r="Z28" s="247"/>
      <c r="AA28" s="682"/>
      <c r="AB28" s="677"/>
      <c r="AC28" s="248"/>
      <c r="AD28" s="249"/>
    </row>
    <row r="29" spans="3:30">
      <c r="C29" s="238"/>
      <c r="W29" s="485"/>
      <c r="X29" s="486"/>
      <c r="Y29" s="246"/>
      <c r="Z29" s="247"/>
      <c r="AA29" s="682"/>
      <c r="AB29" s="677"/>
      <c r="AC29" s="248"/>
      <c r="AD29" s="249"/>
    </row>
    <row r="30" spans="3:30" ht="11.25" customHeight="1">
      <c r="C30" s="238"/>
      <c r="W30" s="487"/>
      <c r="X30" s="488"/>
      <c r="Y30" s="246"/>
      <c r="Z30" s="247"/>
      <c r="AA30" s="682"/>
      <c r="AB30" s="677"/>
      <c r="AC30" s="248"/>
      <c r="AD30" s="249"/>
    </row>
    <row r="31" spans="3:30">
      <c r="C31" s="238"/>
      <c r="U31" s="250"/>
      <c r="W31" s="485"/>
      <c r="X31" s="486"/>
      <c r="Y31" s="246"/>
      <c r="Z31" s="247"/>
      <c r="AA31" s="682"/>
      <c r="AB31" s="677"/>
      <c r="AC31" s="248"/>
      <c r="AD31" s="249"/>
    </row>
    <row r="32" spans="3:30">
      <c r="C32" s="238"/>
      <c r="U32" s="250"/>
      <c r="W32" s="485"/>
      <c r="X32" s="486"/>
      <c r="Y32" s="246"/>
      <c r="Z32" s="247"/>
      <c r="AA32" s="682"/>
      <c r="AB32" s="677"/>
      <c r="AC32" s="248"/>
      <c r="AD32" s="249"/>
    </row>
    <row r="33" spans="3:30">
      <c r="C33" s="238"/>
      <c r="W33" s="485"/>
      <c r="X33" s="486"/>
      <c r="Y33" s="246"/>
      <c r="Z33" s="247"/>
      <c r="AA33" s="682"/>
      <c r="AB33" s="677"/>
      <c r="AC33" s="248"/>
      <c r="AD33" s="249"/>
    </row>
    <row r="34" spans="3:30">
      <c r="C34" s="238"/>
      <c r="W34" s="485"/>
      <c r="X34" s="486"/>
      <c r="Y34" s="246"/>
      <c r="Z34" s="247"/>
      <c r="AA34" s="682"/>
      <c r="AB34" s="677"/>
      <c r="AC34" s="248"/>
      <c r="AD34" s="249"/>
    </row>
    <row r="35" spans="3:30">
      <c r="C35" s="238"/>
      <c r="W35" s="683"/>
      <c r="X35" s="684"/>
      <c r="Y35" s="246"/>
      <c r="Z35" s="247"/>
      <c r="AA35" s="682"/>
      <c r="AB35" s="677"/>
      <c r="AC35" s="248"/>
      <c r="AD35" s="249"/>
    </row>
    <row r="36" spans="3:30">
      <c r="C36" s="238"/>
      <c r="W36" s="674"/>
      <c r="X36" s="675"/>
      <c r="Y36" s="246"/>
      <c r="Z36" s="251"/>
      <c r="AA36" s="676"/>
      <c r="AB36" s="677"/>
      <c r="AC36" s="248"/>
      <c r="AD36" s="249"/>
    </row>
    <row r="37" spans="3:30" ht="12.75" customHeight="1">
      <c r="C37" s="238"/>
      <c r="W37" s="678"/>
      <c r="X37" s="679"/>
      <c r="Y37" s="246"/>
      <c r="Z37" s="251"/>
      <c r="AA37" s="680"/>
      <c r="AB37" s="681"/>
      <c r="AC37" s="252"/>
      <c r="AD37" s="253"/>
    </row>
    <row r="38" spans="3:30" ht="12.75" customHeight="1">
      <c r="C38" s="238"/>
      <c r="W38" s="678"/>
      <c r="X38" s="67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8"/>
      <c r="X39" s="679"/>
      <c r="Y39" s="254"/>
      <c r="Z39" s="257"/>
      <c r="AA39" s="670"/>
      <c r="AB39" s="671"/>
      <c r="AC39" s="252"/>
      <c r="AD39" s="253"/>
    </row>
    <row r="40" spans="3:30" ht="12" customHeight="1">
      <c r="C40" s="238"/>
      <c r="W40" s="666"/>
      <c r="X40" s="66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8"/>
      <c r="X41" s="669"/>
      <c r="Y41" s="260"/>
      <c r="Z41" s="261"/>
      <c r="AA41" s="670"/>
      <c r="AB41" s="671"/>
      <c r="AC41" s="252"/>
      <c r="AD41" s="253"/>
    </row>
    <row r="42" spans="3:30" ht="12" customHeight="1">
      <c r="C42" s="238"/>
      <c r="W42" s="672" t="s">
        <v>1459</v>
      </c>
      <c r="X42" s="673"/>
      <c r="Y42" s="673"/>
      <c r="Z42" s="67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1" t="s">
        <v>11</v>
      </c>
      <c r="X44" s="652"/>
      <c r="Y44" s="654"/>
      <c r="Z44" s="654"/>
      <c r="AA44" s="654"/>
      <c r="AB44" s="654"/>
      <c r="AC44" s="654"/>
      <c r="AD44" s="65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1" t="s">
        <v>984</v>
      </c>
      <c r="X45" s="652"/>
      <c r="Y45" s="654">
        <v>1</v>
      </c>
      <c r="Z45" s="654"/>
      <c r="AA45" s="654"/>
      <c r="AB45" s="654" t="s">
        <v>12</v>
      </c>
      <c r="AC45" s="65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1" t="s">
        <v>15</v>
      </c>
      <c r="X46" s="652"/>
      <c r="Y46" s="665"/>
      <c r="Z46" s="665"/>
      <c r="AA46" s="665"/>
      <c r="AB46" s="654" t="s">
        <v>16</v>
      </c>
      <c r="AC46" s="65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9" t="s">
        <v>17</v>
      </c>
      <c r="X47" s="659"/>
      <c r="Y47" s="659"/>
      <c r="Z47" s="659"/>
      <c r="AA47" s="659"/>
      <c r="AB47" s="659"/>
      <c r="AC47" s="659"/>
      <c r="AD47" s="66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1" t="str">
        <f>RAB!G6</f>
        <v>AGR UD NURA JAYA</v>
      </c>
      <c r="X48" s="661"/>
      <c r="Y48" s="661"/>
      <c r="Z48" s="661"/>
      <c r="AA48" s="661"/>
      <c r="AB48" s="661"/>
      <c r="AC48" s="661"/>
      <c r="AD48" s="66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1"/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1"/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3"/>
      <c r="X51" s="663"/>
      <c r="Y51" s="663"/>
      <c r="Z51" s="663"/>
      <c r="AA51" s="663"/>
      <c r="AB51" s="663"/>
      <c r="AC51" s="663"/>
      <c r="AD51" s="66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1" t="s">
        <v>18</v>
      </c>
      <c r="X52" s="652"/>
      <c r="Y52" s="654" t="s">
        <v>1612</v>
      </c>
      <c r="Z52" s="654"/>
      <c r="AA52" s="654"/>
      <c r="AB52" s="654"/>
      <c r="AC52" s="654"/>
      <c r="AD52" s="65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1" t="s">
        <v>19</v>
      </c>
      <c r="X53" s="652"/>
      <c r="Y53" s="654" t="s">
        <v>1613</v>
      </c>
      <c r="Z53" s="654"/>
      <c r="AA53" s="654"/>
      <c r="AB53" s="654"/>
      <c r="AC53" s="654"/>
      <c r="AD53" s="65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1" t="s">
        <v>20</v>
      </c>
      <c r="X54" s="652"/>
      <c r="Y54" s="653" t="s">
        <v>1614</v>
      </c>
      <c r="Z54" s="653"/>
      <c r="AA54" s="653"/>
      <c r="AB54" s="654"/>
      <c r="AC54" s="654"/>
      <c r="AD54" s="65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6" t="s">
        <v>21</v>
      </c>
      <c r="X55" s="657"/>
      <c r="Y55" s="653"/>
      <c r="Z55" s="653"/>
      <c r="AA55" s="653"/>
      <c r="AB55" s="653"/>
      <c r="AC55" s="653"/>
      <c r="AD55" s="65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Y44" sqref="Y44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1" t="s">
        <v>1531</v>
      </c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3"/>
      <c r="AD4" s="217"/>
      <c r="AE4" s="216"/>
      <c r="AF4" s="216"/>
    </row>
    <row r="5" spans="2:32" ht="13.5" customHeight="1">
      <c r="B5" s="215"/>
      <c r="C5" s="215"/>
      <c r="D5" s="714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5"/>
      <c r="P5" s="715"/>
      <c r="Q5" s="715"/>
      <c r="R5" s="715"/>
      <c r="S5" s="715"/>
      <c r="T5" s="715"/>
      <c r="U5" s="715"/>
      <c r="V5" s="715"/>
      <c r="W5" s="715"/>
      <c r="X5" s="715"/>
      <c r="Y5" s="715"/>
      <c r="Z5" s="715"/>
      <c r="AA5" s="715"/>
      <c r="AB5" s="715"/>
      <c r="AC5" s="716"/>
      <c r="AD5" s="217"/>
      <c r="AE5" s="216"/>
      <c r="AF5" s="216"/>
    </row>
    <row r="6" spans="2:32" ht="12.75" customHeight="1">
      <c r="B6" s="215"/>
      <c r="C6" s="215"/>
      <c r="D6" s="714"/>
      <c r="E6" s="715"/>
      <c r="F6" s="715"/>
      <c r="G6" s="715"/>
      <c r="H6" s="715"/>
      <c r="I6" s="715"/>
      <c r="J6" s="715"/>
      <c r="K6" s="715"/>
      <c r="L6" s="715"/>
      <c r="M6" s="715"/>
      <c r="N6" s="715"/>
      <c r="O6" s="715"/>
      <c r="P6" s="715"/>
      <c r="Q6" s="715"/>
      <c r="R6" s="715"/>
      <c r="S6" s="715"/>
      <c r="T6" s="715"/>
      <c r="U6" s="715"/>
      <c r="V6" s="715"/>
      <c r="W6" s="715"/>
      <c r="X6" s="715"/>
      <c r="Y6" s="715"/>
      <c r="Z6" s="715"/>
      <c r="AA6" s="715"/>
      <c r="AB6" s="715"/>
      <c r="AC6" s="716"/>
      <c r="AE6" s="216"/>
      <c r="AF6" s="216"/>
    </row>
    <row r="7" spans="2:32" ht="12.75" customHeight="1" thickBot="1">
      <c r="B7" s="215"/>
      <c r="C7" s="215"/>
      <c r="D7" s="717"/>
      <c r="E7" s="718"/>
      <c r="F7" s="718"/>
      <c r="G7" s="718"/>
      <c r="H7" s="718"/>
      <c r="I7" s="718"/>
      <c r="J7" s="718"/>
      <c r="K7" s="718"/>
      <c r="L7" s="718"/>
      <c r="M7" s="718"/>
      <c r="N7" s="718"/>
      <c r="O7" s="718"/>
      <c r="P7" s="718"/>
      <c r="Q7" s="718"/>
      <c r="R7" s="718"/>
      <c r="S7" s="718"/>
      <c r="T7" s="718"/>
      <c r="U7" s="718"/>
      <c r="V7" s="718"/>
      <c r="W7" s="718"/>
      <c r="X7" s="718"/>
      <c r="Y7" s="718"/>
      <c r="Z7" s="718"/>
      <c r="AA7" s="718"/>
      <c r="AB7" s="718"/>
      <c r="AC7" s="71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4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5" t="s">
        <v>1530</v>
      </c>
      <c r="D3" s="715"/>
      <c r="E3" s="715"/>
      <c r="F3" s="715"/>
      <c r="G3" s="715"/>
      <c r="H3" s="715"/>
      <c r="I3" s="715"/>
      <c r="J3" s="715"/>
      <c r="K3" s="715"/>
      <c r="L3" s="715"/>
      <c r="M3" s="715"/>
      <c r="N3" s="715"/>
      <c r="O3" s="715"/>
      <c r="P3" s="715"/>
      <c r="Q3" s="715"/>
      <c r="R3" s="715"/>
      <c r="S3" s="715"/>
      <c r="T3" s="715"/>
      <c r="U3" s="715"/>
      <c r="V3" s="715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15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20"/>
      <c r="D6" s="720"/>
      <c r="E6" s="720"/>
      <c r="F6" s="720"/>
      <c r="G6" s="720"/>
      <c r="H6" s="720"/>
      <c r="I6" s="720"/>
      <c r="J6" s="720"/>
      <c r="K6" s="720"/>
      <c r="L6" s="720"/>
      <c r="M6" s="720"/>
      <c r="W6" s="182"/>
      <c r="Y6" s="432"/>
      <c r="Z6" s="432"/>
      <c r="AA6" s="432"/>
      <c r="AB6" s="433"/>
      <c r="AC6" s="433"/>
    </row>
    <row r="7" spans="1:29" ht="18" customHeight="1">
      <c r="A7" s="181"/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2023-06-14T08:48:54Z</cp:lastPrinted>
  <dcterms:created xsi:type="dcterms:W3CDTF">2011-02-06T11:57:38Z</dcterms:created>
  <dcterms:modified xsi:type="dcterms:W3CDTF">2023-10-02T02:58:19Z</dcterms:modified>
</cp:coreProperties>
</file>